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TNPHC FROM 21-8-2014 (Anandi)\ESTIMATE 2022-2023\BAGAYAM PS ESTIMATE 2022-2023\"/>
    </mc:Choice>
  </mc:AlternateContent>
  <bookViews>
    <workbookView xWindow="120" yWindow="45" windowWidth="15135" windowHeight="8130" tabRatio="844" firstSheet="4" activeTab="5"/>
  </bookViews>
  <sheets>
    <sheet name="PP " sheetId="8" state="hidden" r:id="rId1"/>
    <sheet name="S.Tank " sheetId="7" state="hidden" r:id="rId2"/>
    <sheet name="Sull .drain." sheetId="6" state="hidden" r:id="rId3"/>
    <sheet name="Road. " sheetId="5" state="hidden" r:id="rId4"/>
    <sheet name="DATA 1" sheetId="12" r:id="rId5"/>
    <sheet name="Detailed 1" sheetId="4" r:id="rId6"/>
    <sheet name="Abstract1" sheetId="9" r:id="rId7"/>
    <sheet name="Sheet1" sheetId="10" state="hidden" r:id="rId8"/>
    <sheet name="Sheet2" sheetId="11" r:id="rId9"/>
  </sheets>
  <externalReferences>
    <externalReference r:id="rId10"/>
  </externalReferences>
  <definedNames>
    <definedName name="_xlnm.Print_Area" localSheetId="6">Abstract1!$A$1:$F$127</definedName>
    <definedName name="_xlnm.Print_Area" localSheetId="4">'DATA 1'!$A$1:$F$250</definedName>
    <definedName name="_xlnm.Print_Area" localSheetId="5">'Detailed 1'!$A$1:$J$818</definedName>
    <definedName name="_xlnm.Print_Area" localSheetId="0">'PP '!$A$1:$J$65</definedName>
    <definedName name="_xlnm.Print_Area" localSheetId="3">'Road. '!$A$1:$J$51</definedName>
    <definedName name="_xlnm.Print_Area" localSheetId="1">'S.Tank '!$A$1:$J$145</definedName>
    <definedName name="_xlnm.Print_Area" localSheetId="8">Sheet2!$A$973:$F$1209</definedName>
    <definedName name="_xlnm.Print_Area" localSheetId="2">'Sull .drain.'!$A$1:$J$48</definedName>
    <definedName name="_xlnm.Print_Area">#REF!</definedName>
    <definedName name="_xlnm.Print_Titles" localSheetId="6">Abstract1!$6:$6</definedName>
    <definedName name="_xlnm.Print_Titles" localSheetId="5">'Detailed 1'!$6:$7</definedName>
    <definedName name="_xlnm.Print_Titles" localSheetId="0">'PP '!$6:$7</definedName>
    <definedName name="_xlnm.Print_Titles" localSheetId="3">'Road. '!$6:$7</definedName>
    <definedName name="_xlnm.Print_Titles" localSheetId="1">'S.Tank '!$6:$7</definedName>
    <definedName name="_xlnm.Print_Titles" localSheetId="2">'Sull .drain.'!$6:$7</definedName>
    <definedName name="_xlnm.Print_Titles">#REF!</definedName>
  </definedNames>
  <calcPr calcId="162913"/>
</workbook>
</file>

<file path=xl/calcChain.xml><?xml version="1.0" encoding="utf-8"?>
<calcChain xmlns="http://schemas.openxmlformats.org/spreadsheetml/2006/main">
  <c r="H95" i="9" l="1"/>
  <c r="D50" i="9"/>
  <c r="D111" i="9" l="1"/>
  <c r="D92" i="9"/>
  <c r="F92" i="9" s="1"/>
  <c r="F93" i="9"/>
  <c r="E95" i="9"/>
  <c r="F95" i="9"/>
  <c r="D96" i="9"/>
  <c r="F96" i="9" s="1"/>
  <c r="D98" i="9"/>
  <c r="F98" i="9" s="1"/>
  <c r="D99" i="9"/>
  <c r="F99" i="9" s="1"/>
  <c r="D91" i="9"/>
  <c r="F91" i="9" s="1"/>
  <c r="I804" i="4" l="1"/>
  <c r="I806" i="4" s="1"/>
  <c r="F807" i="4" s="1"/>
  <c r="I805" i="4"/>
  <c r="I110" i="4"/>
  <c r="D42" i="9"/>
  <c r="D112" i="9"/>
  <c r="I759" i="4"/>
  <c r="I758" i="4"/>
  <c r="I112" i="4"/>
  <c r="I111" i="4"/>
  <c r="I109" i="4"/>
  <c r="I108" i="4"/>
  <c r="F1137" i="11"/>
  <c r="F1139" i="11" s="1"/>
  <c r="D105" i="9" s="1"/>
  <c r="I458" i="4"/>
  <c r="I457" i="4"/>
  <c r="I456" i="4"/>
  <c r="F803" i="4"/>
  <c r="I803" i="4" s="1"/>
  <c r="I296" i="4"/>
  <c r="B114" i="9"/>
  <c r="F114" i="9" s="1"/>
  <c r="I802" i="4"/>
  <c r="I801" i="4"/>
  <c r="F800" i="4"/>
  <c r="I800" i="4" s="1"/>
  <c r="F799" i="4"/>
  <c r="I799" i="4" s="1"/>
  <c r="D90" i="9"/>
  <c r="D88" i="9"/>
  <c r="I760" i="4" l="1"/>
  <c r="B112" i="9" s="1"/>
  <c r="F112" i="9" s="1"/>
  <c r="I807" i="4"/>
  <c r="F808" i="4" s="1"/>
  <c r="I808" i="4" s="1"/>
  <c r="B95" i="9" l="1"/>
  <c r="I575" i="4"/>
  <c r="I644" i="4"/>
  <c r="I639" i="4"/>
  <c r="I556" i="4"/>
  <c r="I517" i="4"/>
  <c r="I425" i="4"/>
  <c r="I424" i="4"/>
  <c r="I423" i="4"/>
  <c r="I422" i="4"/>
  <c r="I273" i="4"/>
  <c r="I272" i="4"/>
  <c r="I434" i="4"/>
  <c r="I433" i="4"/>
  <c r="I432" i="4"/>
  <c r="I431" i="4"/>
  <c r="I430" i="4"/>
  <c r="I429" i="4"/>
  <c r="I428" i="4"/>
  <c r="I427" i="4"/>
  <c r="I436" i="4"/>
  <c r="I152" i="4"/>
  <c r="I151" i="4"/>
  <c r="I150" i="4"/>
  <c r="I149" i="4"/>
  <c r="I704" i="4"/>
  <c r="I100" i="4"/>
  <c r="I99" i="4"/>
  <c r="I216" i="4"/>
  <c r="I215" i="4"/>
  <c r="I214" i="4"/>
  <c r="I213" i="4"/>
  <c r="I212" i="4"/>
  <c r="I211" i="4"/>
  <c r="I210" i="4"/>
  <c r="I209" i="4"/>
  <c r="I16" i="4"/>
  <c r="H16" i="9"/>
  <c r="J16" i="9" s="1"/>
  <c r="H11" i="9"/>
  <c r="J11" i="9" s="1"/>
  <c r="I153" i="4" l="1"/>
  <c r="I217" i="4"/>
  <c r="I437" i="4"/>
  <c r="C92" i="9" l="1"/>
  <c r="C91" i="9"/>
  <c r="C99" i="9"/>
  <c r="I166" i="4" l="1"/>
  <c r="D52" i="9"/>
  <c r="I718" i="4"/>
  <c r="I605" i="4"/>
  <c r="I591" i="4"/>
  <c r="F504" i="4"/>
  <c r="I504" i="4" s="1"/>
  <c r="I472" i="4"/>
  <c r="I471" i="4"/>
  <c r="I463" i="4"/>
  <c r="I462" i="4"/>
  <c r="I364" i="4"/>
  <c r="I363" i="4"/>
  <c r="F359" i="4"/>
  <c r="I358" i="4"/>
  <c r="I355" i="4"/>
  <c r="I354" i="4"/>
  <c r="I357" i="4"/>
  <c r="I356" i="4"/>
  <c r="I353" i="4"/>
  <c r="I352" i="4"/>
  <c r="I351" i="4"/>
  <c r="I350" i="4"/>
  <c r="I334" i="4"/>
  <c r="I294" i="4"/>
  <c r="I276" i="4"/>
  <c r="I277" i="4"/>
  <c r="I246" i="4"/>
  <c r="I245" i="4"/>
  <c r="I244" i="4"/>
  <c r="I237" i="4"/>
  <c r="I236" i="4"/>
  <c r="I235" i="4"/>
  <c r="I234" i="4"/>
  <c r="I233" i="4"/>
  <c r="I231" i="4"/>
  <c r="I205" i="4"/>
  <c r="I464" i="4" l="1"/>
  <c r="I182" i="4" l="1"/>
  <c r="I107" i="4"/>
  <c r="I106" i="4"/>
  <c r="I105" i="4"/>
  <c r="I755" i="4"/>
  <c r="B111" i="9" s="1"/>
  <c r="F111" i="9" s="1"/>
  <c r="F485" i="4"/>
  <c r="I485" i="4" s="1"/>
  <c r="F484" i="4"/>
  <c r="I484" i="4" s="1"/>
  <c r="I531" i="4"/>
  <c r="I734" i="4"/>
  <c r="I733" i="4"/>
  <c r="I451" i="4"/>
  <c r="I745" i="4"/>
  <c r="I744" i="4"/>
  <c r="I746" i="4" s="1"/>
  <c r="B107" i="9" s="1"/>
  <c r="F107" i="9" s="1"/>
  <c r="I645" i="4"/>
  <c r="I643" i="4"/>
  <c r="I638" i="4"/>
  <c r="I682" i="4"/>
  <c r="I681" i="4"/>
  <c r="I691" i="4"/>
  <c r="I692" i="4" s="1"/>
  <c r="B93" i="9" s="1"/>
  <c r="I688" i="4"/>
  <c r="I689" i="4" s="1"/>
  <c r="B92" i="9" s="1"/>
  <c r="I596" i="4"/>
  <c r="I685" i="4"/>
  <c r="I686" i="4" s="1"/>
  <c r="B91" i="9" s="1"/>
  <c r="I646" i="4" l="1"/>
  <c r="I683" i="4"/>
  <c r="B90" i="9" s="1"/>
  <c r="F90" i="9" s="1"/>
  <c r="I735" i="4"/>
  <c r="B105" i="9" s="1"/>
  <c r="F105" i="9" s="1"/>
  <c r="I181" i="4" l="1"/>
  <c r="I49" i="4"/>
  <c r="I39" i="4"/>
  <c r="I37" i="4"/>
  <c r="I36" i="4"/>
  <c r="I25" i="4"/>
  <c r="I24" i="4"/>
  <c r="I23" i="4"/>
  <c r="I22" i="4"/>
  <c r="I21" i="4"/>
  <c r="I20" i="4"/>
  <c r="I19" i="4"/>
  <c r="I18" i="4"/>
  <c r="I17" i="4"/>
  <c r="I15" i="4"/>
  <c r="I14" i="4"/>
  <c r="I13" i="4"/>
  <c r="I12" i="4"/>
  <c r="I11" i="4"/>
  <c r="I243" i="4" l="1"/>
  <c r="I72" i="4" l="1"/>
  <c r="I74" i="4"/>
  <c r="I48" i="4"/>
  <c r="D24" i="9" l="1"/>
  <c r="F119" i="12"/>
  <c r="F94" i="12"/>
  <c r="F108" i="12"/>
  <c r="F109" i="12"/>
  <c r="F107" i="12"/>
  <c r="F112" i="12" s="1"/>
  <c r="F114" i="12" s="1"/>
  <c r="D23" i="9" s="1"/>
  <c r="F271" i="12"/>
  <c r="F264" i="12"/>
  <c r="F263" i="12"/>
  <c r="F262" i="12"/>
  <c r="F261" i="12"/>
  <c r="F256" i="12"/>
  <c r="F255" i="12"/>
  <c r="F254" i="12"/>
  <c r="F253" i="12"/>
  <c r="F258" i="12" s="1"/>
  <c r="D272" i="12" s="1"/>
  <c r="F272" i="12" s="1"/>
  <c r="F246" i="12"/>
  <c r="F245" i="12"/>
  <c r="F244" i="12"/>
  <c r="F243" i="12"/>
  <c r="F242" i="12"/>
  <c r="F241" i="12"/>
  <c r="F239" i="12"/>
  <c r="F238" i="12"/>
  <c r="F249" i="12" s="1"/>
  <c r="F250" i="12" s="1"/>
  <c r="F229" i="12"/>
  <c r="F232" i="12" s="1"/>
  <c r="F221" i="12"/>
  <c r="F220" i="12"/>
  <c r="F219" i="12"/>
  <c r="F218" i="12"/>
  <c r="F217" i="12"/>
  <c r="F216" i="12"/>
  <c r="F214" i="12"/>
  <c r="F213" i="12"/>
  <c r="F205" i="12"/>
  <c r="F204" i="12"/>
  <c r="F182" i="12"/>
  <c r="F181" i="12"/>
  <c r="F180" i="12"/>
  <c r="F184" i="12" s="1"/>
  <c r="F185" i="12" s="1"/>
  <c r="F173" i="12"/>
  <c r="F172" i="12"/>
  <c r="F171" i="12"/>
  <c r="F164" i="12"/>
  <c r="F163" i="12"/>
  <c r="F162" i="12"/>
  <c r="F150" i="12"/>
  <c r="F149" i="12"/>
  <c r="F126" i="12"/>
  <c r="F125" i="12"/>
  <c r="F124" i="12"/>
  <c r="F123" i="12"/>
  <c r="F122" i="12"/>
  <c r="F121" i="12"/>
  <c r="F120" i="12"/>
  <c r="F136" i="12"/>
  <c r="F140" i="12" s="1"/>
  <c r="F142" i="12" s="1"/>
  <c r="F93" i="12"/>
  <c r="F92" i="12"/>
  <c r="F91" i="12"/>
  <c r="F90" i="12"/>
  <c r="F89" i="12"/>
  <c r="F88" i="12"/>
  <c r="F72" i="12"/>
  <c r="F69" i="12"/>
  <c r="F68" i="12"/>
  <c r="F67" i="12"/>
  <c r="F66" i="12"/>
  <c r="F65" i="12"/>
  <c r="F64" i="12"/>
  <c r="F63" i="12"/>
  <c r="F62" i="12"/>
  <c r="F50" i="12"/>
  <c r="F49" i="12"/>
  <c r="F48" i="12"/>
  <c r="F52" i="12" s="1"/>
  <c r="F38" i="12"/>
  <c r="F37" i="12"/>
  <c r="F36" i="12"/>
  <c r="F35" i="12"/>
  <c r="F34" i="12"/>
  <c r="D25" i="12"/>
  <c r="F25" i="12" s="1"/>
  <c r="F24" i="12"/>
  <c r="F23" i="12"/>
  <c r="F22" i="12"/>
  <c r="F21" i="12"/>
  <c r="D10" i="12"/>
  <c r="F10" i="12" s="1"/>
  <c r="F9" i="12"/>
  <c r="F8" i="12"/>
  <c r="F7" i="12"/>
  <c r="F6" i="12"/>
  <c r="F13" i="12" s="1"/>
  <c r="F15" i="12" s="1"/>
  <c r="F41" i="12" l="1"/>
  <c r="F43" i="12" s="1"/>
  <c r="F70" i="12"/>
  <c r="F71" i="12" s="1"/>
  <c r="F73" i="12" s="1"/>
  <c r="F75" i="12" s="1"/>
  <c r="F166" i="12"/>
  <c r="F167" i="12" s="1"/>
  <c r="F265" i="12"/>
  <c r="F266" i="12" s="1"/>
  <c r="F207" i="12"/>
  <c r="F127" i="12"/>
  <c r="F128" i="12" s="1"/>
  <c r="F130" i="12" s="1"/>
  <c r="F175" i="12"/>
  <c r="F176" i="12" s="1"/>
  <c r="F224" i="12"/>
  <c r="F226" i="12" s="1"/>
  <c r="F28" i="12"/>
  <c r="F30" i="12" s="1"/>
  <c r="F96" i="12"/>
  <c r="F147" i="12"/>
  <c r="F153" i="12" s="1"/>
  <c r="F155" i="12" s="1"/>
  <c r="D157" i="12" s="1"/>
  <c r="F157" i="12" s="1"/>
  <c r="F98" i="12"/>
  <c r="F100" i="12" s="1"/>
  <c r="F103" i="12" s="1"/>
  <c r="F57" i="12"/>
  <c r="F58" i="12" s="1"/>
  <c r="D57" i="12"/>
  <c r="D58" i="12" s="1"/>
  <c r="F274" i="12"/>
  <c r="B4" i="9" l="1"/>
  <c r="B42" i="9" l="1"/>
  <c r="F42" i="9" s="1"/>
  <c r="I124" i="4" l="1"/>
  <c r="I204" i="4"/>
  <c r="I206" i="4" s="1"/>
  <c r="B24" i="9" l="1"/>
  <c r="F24" i="9" s="1"/>
  <c r="F145" i="4"/>
  <c r="R701" i="4"/>
  <c r="S701" i="4" s="1"/>
  <c r="P700" i="4"/>
  <c r="I61" i="4"/>
  <c r="I60" i="4"/>
  <c r="I59" i="4"/>
  <c r="I58" i="4"/>
  <c r="I57" i="4"/>
  <c r="I56" i="4"/>
  <c r="I55" i="4"/>
  <c r="I54" i="4"/>
  <c r="I89" i="4"/>
  <c r="I80" i="4"/>
  <c r="I79" i="4"/>
  <c r="I78" i="4"/>
  <c r="I77" i="4"/>
  <c r="I76" i="4"/>
  <c r="I88" i="4"/>
  <c r="I87" i="4"/>
  <c r="I86" i="4"/>
  <c r="I85" i="4"/>
  <c r="I84" i="4"/>
  <c r="I75" i="4"/>
  <c r="I73" i="4"/>
  <c r="I71" i="4"/>
  <c r="I70" i="4"/>
  <c r="F69" i="4"/>
  <c r="I69" i="4" s="1"/>
  <c r="I68" i="4"/>
  <c r="F67" i="4"/>
  <c r="I67" i="4" s="1"/>
  <c r="I66" i="4"/>
  <c r="I65" i="4"/>
  <c r="I64" i="4"/>
  <c r="I63" i="4"/>
  <c r="I83" i="4"/>
  <c r="I82" i="4"/>
  <c r="I81" i="4"/>
  <c r="I242" i="4"/>
  <c r="I241" i="4"/>
  <c r="I240" i="4"/>
  <c r="I239" i="4"/>
  <c r="I238" i="4"/>
  <c r="I259" i="4"/>
  <c r="I258" i="4"/>
  <c r="I257" i="4"/>
  <c r="I256" i="4"/>
  <c r="I255" i="4"/>
  <c r="I254" i="4"/>
  <c r="F253" i="4"/>
  <c r="I253" i="4" s="1"/>
  <c r="I252" i="4"/>
  <c r="F251" i="4"/>
  <c r="I251" i="4" s="1"/>
  <c r="I250" i="4"/>
  <c r="I249" i="4"/>
  <c r="I248" i="4"/>
  <c r="I247" i="4"/>
  <c r="I229" i="4"/>
  <c r="I230" i="4"/>
  <c r="I232" i="4"/>
  <c r="B45" i="9"/>
  <c r="B16" i="9"/>
  <c r="F16" i="9" s="1"/>
  <c r="B1204" i="11"/>
  <c r="F1207" i="11"/>
  <c r="F1206" i="11"/>
  <c r="F1208" i="11" s="1"/>
  <c r="F1209" i="11" s="1"/>
  <c r="D113" i="9" s="1"/>
  <c r="S702" i="4" l="1"/>
  <c r="S703" i="4" s="1"/>
  <c r="S706" i="4" l="1"/>
  <c r="S705" i="4"/>
  <c r="T706" i="4" l="1"/>
  <c r="F1133" i="11" l="1"/>
  <c r="F1135" i="11" s="1"/>
  <c r="D104" i="9" s="1"/>
  <c r="F1129" i="11"/>
  <c r="F1131" i="11" s="1"/>
  <c r="D103" i="9" s="1"/>
  <c r="F1125" i="11"/>
  <c r="F1127" i="11" s="1"/>
  <c r="D102" i="9" s="1"/>
  <c r="F1121" i="11"/>
  <c r="F1123" i="11" s="1"/>
  <c r="D101" i="9" s="1"/>
  <c r="D110" i="9" l="1"/>
  <c r="D109" i="9"/>
  <c r="I773" i="4"/>
  <c r="I597" i="4"/>
  <c r="I653" i="4"/>
  <c r="F421" i="4" l="1"/>
  <c r="I421" i="4" s="1"/>
  <c r="D89" i="9" l="1"/>
  <c r="D87" i="9"/>
  <c r="D74" i="9"/>
  <c r="D69" i="9"/>
  <c r="D61" i="9"/>
  <c r="D49" i="9"/>
  <c r="D40" i="9"/>
  <c r="D39" i="9"/>
  <c r="D37" i="9"/>
  <c r="D36" i="9"/>
  <c r="D29" i="9"/>
  <c r="D28" i="9"/>
  <c r="D26" i="9"/>
  <c r="D19" i="9"/>
  <c r="B21" i="9"/>
  <c r="I116" i="4"/>
  <c r="I117" i="4" s="1"/>
  <c r="B20" i="9"/>
  <c r="I104" i="4"/>
  <c r="I113" i="4" s="1"/>
  <c r="B19" i="9"/>
  <c r="B96" i="9"/>
  <c r="I663" i="4"/>
  <c r="B40" i="9"/>
  <c r="B39" i="9"/>
  <c r="B37" i="9"/>
  <c r="B36" i="9"/>
  <c r="B33" i="9"/>
  <c r="B32" i="9"/>
  <c r="B29" i="9"/>
  <c r="B28" i="9"/>
  <c r="B26" i="9"/>
  <c r="F26" i="9" s="1"/>
  <c r="B23" i="9"/>
  <c r="F23" i="9" s="1"/>
  <c r="B14" i="9"/>
  <c r="F14" i="9" s="1"/>
  <c r="B11" i="9"/>
  <c r="F11" i="9" s="1"/>
  <c r="I47" i="4"/>
  <c r="I361" i="4"/>
  <c r="I362" i="4"/>
  <c r="I360" i="4"/>
  <c r="I332" i="4"/>
  <c r="I402" i="4"/>
  <c r="I403" i="4" s="1"/>
  <c r="B48" i="9" s="1"/>
  <c r="F48" i="9" s="1"/>
  <c r="B47" i="9"/>
  <c r="F47" i="9" s="1"/>
  <c r="I227" i="4"/>
  <c r="I226" i="4"/>
  <c r="I228" i="4"/>
  <c r="I225" i="4"/>
  <c r="I193" i="4"/>
  <c r="I194" i="4"/>
  <c r="I192" i="4"/>
  <c r="I581" i="4"/>
  <c r="I580" i="4"/>
  <c r="I579" i="4"/>
  <c r="I576" i="4"/>
  <c r="I574" i="4"/>
  <c r="I573" i="4"/>
  <c r="I572" i="4"/>
  <c r="I569" i="4"/>
  <c r="I568" i="4"/>
  <c r="I566" i="4"/>
  <c r="I662" i="4"/>
  <c r="I661" i="4"/>
  <c r="I660" i="4"/>
  <c r="I659" i="4"/>
  <c r="I658" i="4"/>
  <c r="I657" i="4"/>
  <c r="I656" i="4"/>
  <c r="I606" i="4"/>
  <c r="I558" i="4"/>
  <c r="I557" i="4"/>
  <c r="I555" i="4"/>
  <c r="I547" i="4"/>
  <c r="I548" i="4" s="1"/>
  <c r="B66" i="9" s="1"/>
  <c r="I551" i="4"/>
  <c r="I550" i="4"/>
  <c r="I530" i="4"/>
  <c r="I540" i="4"/>
  <c r="I539" i="4"/>
  <c r="I495" i="4"/>
  <c r="I468" i="4"/>
  <c r="I159" i="4"/>
  <c r="I158" i="4"/>
  <c r="I164" i="4"/>
  <c r="I163" i="4"/>
  <c r="F144" i="4"/>
  <c r="I144" i="4" s="1"/>
  <c r="F143" i="4"/>
  <c r="I143" i="4" s="1"/>
  <c r="I139" i="4"/>
  <c r="I140" i="4" s="1"/>
  <c r="I135" i="4"/>
  <c r="I134" i="4"/>
  <c r="I129" i="4"/>
  <c r="I128" i="4"/>
  <c r="I93" i="4"/>
  <c r="I92" i="4"/>
  <c r="I91" i="4"/>
  <c r="F39" i="9" l="1"/>
  <c r="F40" i="9"/>
  <c r="F29" i="9"/>
  <c r="F28" i="9"/>
  <c r="F36" i="9"/>
  <c r="F37" i="9"/>
  <c r="F19" i="9"/>
  <c r="I559" i="4"/>
  <c r="B69" i="9" s="1"/>
  <c r="F69" i="9" s="1"/>
  <c r="I167" i="4"/>
  <c r="I577" i="4"/>
  <c r="I136" i="4"/>
  <c r="I532" i="4"/>
  <c r="B61" i="9" s="1"/>
  <c r="F61" i="9" s="1"/>
  <c r="I94" i="4"/>
  <c r="I664" i="4"/>
  <c r="I582" i="4"/>
  <c r="I552" i="4"/>
  <c r="B67" i="9" s="1"/>
  <c r="I160" i="4"/>
  <c r="I130" i="4"/>
  <c r="B74" i="9" l="1"/>
  <c r="F74" i="9" s="1"/>
  <c r="I191" i="4" l="1"/>
  <c r="I195" i="4" s="1"/>
  <c r="I180" i="4"/>
  <c r="I183" i="4" s="1"/>
  <c r="I796" i="4"/>
  <c r="I795" i="4"/>
  <c r="I794" i="4"/>
  <c r="I793" i="4"/>
  <c r="I792" i="4"/>
  <c r="I791" i="4"/>
  <c r="I790" i="4"/>
  <c r="I789" i="4"/>
  <c r="I787" i="4"/>
  <c r="I786" i="4"/>
  <c r="I785" i="4"/>
  <c r="I784" i="4"/>
  <c r="I783" i="4"/>
  <c r="I782" i="4"/>
  <c r="I780" i="4"/>
  <c r="I779" i="4"/>
  <c r="I778" i="4"/>
  <c r="I777" i="4"/>
  <c r="I776" i="4"/>
  <c r="I775" i="4"/>
  <c r="I772" i="4"/>
  <c r="I771" i="4"/>
  <c r="I770" i="4"/>
  <c r="I769" i="4"/>
  <c r="I768" i="4"/>
  <c r="I767" i="4"/>
  <c r="I766" i="4"/>
  <c r="I765" i="4"/>
  <c r="I764" i="4"/>
  <c r="I763" i="4"/>
  <c r="I797" i="4" l="1"/>
  <c r="B113" i="9" s="1"/>
  <c r="F113" i="9" s="1"/>
  <c r="I269" i="4" l="1"/>
  <c r="I752" i="4"/>
  <c r="I749" i="4"/>
  <c r="B109" i="9" l="1"/>
  <c r="F109" i="9" s="1"/>
  <c r="B96" i="11"/>
  <c r="B110" i="9" l="1"/>
  <c r="F110" i="9" s="1"/>
  <c r="B97" i="11"/>
  <c r="I741" i="4"/>
  <c r="H302" i="4"/>
  <c r="I301" i="4"/>
  <c r="I175" i="4"/>
  <c r="I46" i="4"/>
  <c r="I38" i="4"/>
  <c r="I35" i="4"/>
  <c r="I45" i="4"/>
  <c r="I719" i="4"/>
  <c r="I717" i="4"/>
  <c r="I740" i="4"/>
  <c r="I739" i="4"/>
  <c r="I723" i="4"/>
  <c r="I722" i="4"/>
  <c r="I738" i="4"/>
  <c r="I726" i="4"/>
  <c r="I727" i="4" s="1"/>
  <c r="B103" i="9" s="1"/>
  <c r="F103" i="9" s="1"/>
  <c r="I730" i="4"/>
  <c r="I729" i="4"/>
  <c r="I742" i="4" l="1"/>
  <c r="B106" i="9" s="1"/>
  <c r="F106" i="9" s="1"/>
  <c r="I40" i="4"/>
  <c r="I720" i="4"/>
  <c r="B101" i="9" s="1"/>
  <c r="F101" i="9" s="1"/>
  <c r="I724" i="4"/>
  <c r="B102" i="9" s="1"/>
  <c r="F102" i="9" s="1"/>
  <c r="I731" i="4"/>
  <c r="B104" i="9" s="1"/>
  <c r="F104" i="9" s="1"/>
  <c r="I44" i="4" l="1"/>
  <c r="I50" i="4" s="1"/>
  <c r="I697" i="4"/>
  <c r="I696" i="4"/>
  <c r="I703" i="4"/>
  <c r="I705" i="4" s="1"/>
  <c r="I275" i="4"/>
  <c r="I534" i="4"/>
  <c r="I509" i="4"/>
  <c r="I508" i="4"/>
  <c r="I506" i="4"/>
  <c r="I507" i="4"/>
  <c r="I505" i="4"/>
  <c r="I503" i="4"/>
  <c r="I502" i="4"/>
  <c r="I501" i="4"/>
  <c r="I500" i="4"/>
  <c r="I499" i="4"/>
  <c r="I498" i="4"/>
  <c r="I416" i="4"/>
  <c r="I412" i="4"/>
  <c r="I445" i="4"/>
  <c r="F339" i="4"/>
  <c r="I291" i="4"/>
  <c r="I265" i="4"/>
  <c r="I267" i="4"/>
  <c r="I268" i="4"/>
  <c r="I263" i="4"/>
  <c r="I261" i="4"/>
  <c r="I264" i="4"/>
  <c r="I262" i="4"/>
  <c r="D79" i="9"/>
  <c r="I625" i="4" l="1"/>
  <c r="I624" i="4"/>
  <c r="I623" i="4"/>
  <c r="I622" i="4"/>
  <c r="I621" i="4"/>
  <c r="I620" i="4"/>
  <c r="I619" i="4"/>
  <c r="I618" i="4"/>
  <c r="I626" i="4" l="1"/>
  <c r="B79" i="9" s="1"/>
  <c r="F79" i="9" s="1"/>
  <c r="I652" i="4"/>
  <c r="I610" i="4"/>
  <c r="I649" i="4"/>
  <c r="I650" i="4"/>
  <c r="I651" i="4"/>
  <c r="I629" i="4"/>
  <c r="I630" i="4"/>
  <c r="I631" i="4"/>
  <c r="I632" i="4"/>
  <c r="I633" i="4"/>
  <c r="I634" i="4"/>
  <c r="I635" i="4"/>
  <c r="I615" i="4"/>
  <c r="B84" i="9" l="1"/>
  <c r="D86" i="9" l="1"/>
  <c r="D73" i="9"/>
  <c r="D72" i="9"/>
  <c r="D70" i="9"/>
  <c r="D84" i="9"/>
  <c r="F84" i="9" s="1"/>
  <c r="D81" i="9"/>
  <c r="D67" i="9"/>
  <c r="F67" i="9" s="1"/>
  <c r="D66" i="9"/>
  <c r="F66" i="9" s="1"/>
  <c r="D64" i="9"/>
  <c r="D63" i="9"/>
  <c r="D62" i="9"/>
  <c r="D60" i="9"/>
  <c r="D59" i="9"/>
  <c r="D58" i="9"/>
  <c r="D57" i="9"/>
  <c r="D55" i="9"/>
  <c r="D54" i="9"/>
  <c r="D53" i="9"/>
  <c r="D51" i="9"/>
  <c r="D45" i="9"/>
  <c r="F45" i="9" s="1"/>
  <c r="D44" i="9"/>
  <c r="D34" i="9"/>
  <c r="D33" i="9"/>
  <c r="F33" i="9" s="1"/>
  <c r="D32" i="9"/>
  <c r="F32" i="9" s="1"/>
  <c r="D30" i="9"/>
  <c r="D21" i="9"/>
  <c r="F21" i="9" s="1"/>
  <c r="D20" i="9"/>
  <c r="F20" i="9" s="1"/>
  <c r="I496" i="4" l="1"/>
  <c r="I171" i="4"/>
  <c r="I713" i="4" l="1"/>
  <c r="I712" i="4"/>
  <c r="F10" i="10"/>
  <c r="F11" i="10"/>
  <c r="F12" i="10"/>
  <c r="F13" i="10"/>
  <c r="F14" i="10"/>
  <c r="F24" i="10"/>
  <c r="D25" i="10"/>
  <c r="F25" i="10" s="1"/>
  <c r="F30" i="10"/>
  <c r="F31" i="10"/>
  <c r="F32" i="10"/>
  <c r="F37" i="10"/>
  <c r="F38" i="10"/>
  <c r="F39" i="10"/>
  <c r="F40" i="10"/>
  <c r="I714" i="4" l="1"/>
  <c r="B99" i="9" s="1"/>
  <c r="F17" i="10"/>
  <c r="F19" i="10" s="1"/>
  <c r="F41" i="10"/>
  <c r="F42" i="10" s="1"/>
  <c r="D26" i="10" s="1"/>
  <c r="F26" i="10" s="1"/>
  <c r="F27" i="10" s="1"/>
  <c r="B57" i="9" l="1"/>
  <c r="F57" i="9" s="1"/>
  <c r="I513" i="4"/>
  <c r="B55" i="9"/>
  <c r="F55" i="9" s="1"/>
  <c r="I494" i="4" l="1"/>
  <c r="I492" i="4"/>
  <c r="I493" i="4"/>
  <c r="I491" i="4"/>
  <c r="I490" i="4"/>
  <c r="I489" i="4"/>
  <c r="I170" i="4"/>
  <c r="I172" i="4"/>
  <c r="I173" i="4"/>
  <c r="I474" i="4"/>
  <c r="H9" i="9"/>
  <c r="J9" i="9" s="1"/>
  <c r="I510" i="4" l="1"/>
  <c r="B52" i="9"/>
  <c r="F52" i="9" s="1"/>
  <c r="B44" i="9"/>
  <c r="F44" i="9" s="1"/>
  <c r="B34" i="9"/>
  <c r="F34" i="9" s="1"/>
  <c r="B9" i="9"/>
  <c r="F9" i="9" s="1"/>
  <c r="I98" i="4"/>
  <c r="I101" i="4" s="1"/>
  <c r="I145" i="4"/>
  <c r="I709" i="4"/>
  <c r="I221" i="4"/>
  <c r="I220" i="4"/>
  <c r="I274" i="4"/>
  <c r="I174" i="4"/>
  <c r="I176" i="4" s="1"/>
  <c r="I121" i="4"/>
  <c r="I678" i="4"/>
  <c r="I679" i="4" s="1"/>
  <c r="I146" i="4" l="1"/>
  <c r="F147" i="4" s="1"/>
  <c r="I147" i="4" s="1"/>
  <c r="I154" i="4" s="1"/>
  <c r="B89" i="9"/>
  <c r="F89" i="9" s="1"/>
  <c r="I710" i="4"/>
  <c r="I222" i="4"/>
  <c r="I675" i="4"/>
  <c r="I676" i="4" s="1"/>
  <c r="I672" i="4"/>
  <c r="I673" i="4" s="1"/>
  <c r="B88" i="9" s="1"/>
  <c r="F88" i="9" s="1"/>
  <c r="I669" i="4"/>
  <c r="I670" i="4" s="1"/>
  <c r="B86" i="9" s="1"/>
  <c r="F86" i="9" s="1"/>
  <c r="B97" i="9" l="1"/>
  <c r="B98" i="9"/>
  <c r="B87" i="9"/>
  <c r="F87" i="9" s="1"/>
  <c r="B30" i="9"/>
  <c r="F30" i="9" s="1"/>
  <c r="B73" i="9"/>
  <c r="F73" i="9" s="1"/>
  <c r="I567" i="4"/>
  <c r="I570" i="4" s="1"/>
  <c r="I562" i="4"/>
  <c r="I561" i="4"/>
  <c r="I10" i="4"/>
  <c r="I26" i="4" s="1"/>
  <c r="I270" i="4"/>
  <c r="I271" i="4"/>
  <c r="I563" i="4" l="1"/>
  <c r="B70" i="9" s="1"/>
  <c r="F70" i="9" s="1"/>
  <c r="B72" i="9"/>
  <c r="F72" i="9" s="1"/>
  <c r="I199" i="4" l="1"/>
  <c r="I198" i="4"/>
  <c r="I186" i="4"/>
  <c r="I31" i="4"/>
  <c r="I30" i="4"/>
  <c r="I29" i="4"/>
  <c r="I666" i="4"/>
  <c r="I667" i="4" s="1"/>
  <c r="B85" i="9" s="1"/>
  <c r="I613" i="4"/>
  <c r="I604" i="4"/>
  <c r="I603" i="4"/>
  <c r="I602" i="4"/>
  <c r="I601" i="4"/>
  <c r="I600" i="4"/>
  <c r="I586" i="4"/>
  <c r="I587" i="4"/>
  <c r="I588" i="4"/>
  <c r="I589" i="4"/>
  <c r="I590" i="4"/>
  <c r="I592" i="4"/>
  <c r="I593" i="4"/>
  <c r="I594" i="4"/>
  <c r="I595" i="4"/>
  <c r="I522" i="4"/>
  <c r="I523" i="4"/>
  <c r="I518" i="4"/>
  <c r="I473" i="4"/>
  <c r="I200" i="4" l="1"/>
  <c r="I524" i="4"/>
  <c r="I32" i="4"/>
  <c r="I187" i="4"/>
  <c r="B54" i="9"/>
  <c r="F54" i="9" s="1"/>
  <c r="I483" i="4"/>
  <c r="I482" i="4"/>
  <c r="I481" i="4"/>
  <c r="I480" i="4"/>
  <c r="I479" i="4"/>
  <c r="I478" i="4"/>
  <c r="H7" i="9"/>
  <c r="J7" i="9" s="1"/>
  <c r="E59" i="9"/>
  <c r="E58" i="9"/>
  <c r="E53" i="9"/>
  <c r="E51" i="9"/>
  <c r="E50" i="9"/>
  <c r="E49" i="9"/>
  <c r="E48" i="9"/>
  <c r="E46" i="9"/>
  <c r="E45" i="9"/>
  <c r="E43" i="9"/>
  <c r="E7" i="9"/>
  <c r="B59" i="9"/>
  <c r="F59" i="9" s="1"/>
  <c r="B58" i="9"/>
  <c r="F58" i="9" s="1"/>
  <c r="B53" i="9"/>
  <c r="F53" i="9" s="1"/>
  <c r="B51" i="9"/>
  <c r="F51" i="9" s="1"/>
  <c r="B50" i="9"/>
  <c r="F50" i="9" s="1"/>
  <c r="B49" i="9"/>
  <c r="F49" i="9" s="1"/>
  <c r="B46" i="9"/>
  <c r="F46" i="9" s="1"/>
  <c r="B43" i="9"/>
  <c r="F43" i="9" s="1"/>
  <c r="B7" i="9"/>
  <c r="F7" i="9" s="1"/>
  <c r="I486" i="4" l="1"/>
  <c r="I470" i="4"/>
  <c r="I469" i="4"/>
  <c r="I467" i="4"/>
  <c r="I475" i="4" l="1"/>
  <c r="I699" i="4"/>
  <c r="I698" i="4"/>
  <c r="B82" i="9"/>
  <c r="I640" i="4"/>
  <c r="I628" i="4"/>
  <c r="I607" i="4"/>
  <c r="I608" i="4" s="1"/>
  <c r="I585" i="4"/>
  <c r="I598" i="4" s="1"/>
  <c r="I612" i="4"/>
  <c r="I614" i="4"/>
  <c r="I611" i="4"/>
  <c r="I543" i="4"/>
  <c r="I544" i="4" s="1"/>
  <c r="B64" i="9" s="1"/>
  <c r="F64" i="9" s="1"/>
  <c r="I538" i="4"/>
  <c r="I535" i="4"/>
  <c r="I527" i="4"/>
  <c r="I528" i="4" s="1"/>
  <c r="B60" i="9" s="1"/>
  <c r="F60" i="9" s="1"/>
  <c r="I516" i="4"/>
  <c r="I519" i="4" s="1"/>
  <c r="I260" i="4"/>
  <c r="I455" i="4"/>
  <c r="I454" i="4"/>
  <c r="I453" i="4"/>
  <c r="I452" i="4"/>
  <c r="I450" i="4"/>
  <c r="I444" i="4"/>
  <c r="I443" i="4"/>
  <c r="I446" i="4"/>
  <c r="I442" i="4"/>
  <c r="I441" i="4"/>
  <c r="I406" i="4"/>
  <c r="I407" i="4"/>
  <c r="I408" i="4"/>
  <c r="I409" i="4"/>
  <c r="I410" i="4"/>
  <c r="I411" i="4"/>
  <c r="I413" i="4"/>
  <c r="I414" i="4"/>
  <c r="I415" i="4"/>
  <c r="I417" i="4"/>
  <c r="I418" i="4"/>
  <c r="I419" i="4"/>
  <c r="I405" i="4"/>
  <c r="I395" i="4"/>
  <c r="I397" i="4"/>
  <c r="F398" i="4"/>
  <c r="I398" i="4" s="1"/>
  <c r="F396" i="4"/>
  <c r="I396" i="4" s="1"/>
  <c r="I394" i="4"/>
  <c r="I391" i="4"/>
  <c r="I359" i="4"/>
  <c r="I459" i="4" l="1"/>
  <c r="I438" i="4"/>
  <c r="I641" i="4"/>
  <c r="B81" i="9" s="1"/>
  <c r="F81" i="9" s="1"/>
  <c r="I278" i="4"/>
  <c r="I541" i="4"/>
  <c r="B63" i="9" s="1"/>
  <c r="F63" i="9" s="1"/>
  <c r="I536" i="4"/>
  <c r="B62" i="9" s="1"/>
  <c r="F62" i="9" s="1"/>
  <c r="I447" i="4"/>
  <c r="I616" i="4"/>
  <c r="B78" i="9" s="1"/>
  <c r="I636" i="4"/>
  <c r="B80" i="9" s="1"/>
  <c r="B77" i="9"/>
  <c r="B76" i="9"/>
  <c r="I312" i="4"/>
  <c r="I313" i="4"/>
  <c r="I314" i="4"/>
  <c r="I315" i="4"/>
  <c r="I316" i="4"/>
  <c r="I317" i="4"/>
  <c r="I318" i="4"/>
  <c r="I319" i="4"/>
  <c r="I320" i="4"/>
  <c r="I321" i="4"/>
  <c r="I322" i="4"/>
  <c r="I323" i="4"/>
  <c r="I324" i="4"/>
  <c r="I325" i="4"/>
  <c r="I326" i="4"/>
  <c r="I327" i="4"/>
  <c r="I328" i="4"/>
  <c r="I329" i="4"/>
  <c r="I330" i="4"/>
  <c r="I331" i="4"/>
  <c r="I333" i="4"/>
  <c r="I335" i="4"/>
  <c r="I336" i="4"/>
  <c r="I337" i="4"/>
  <c r="I338" i="4"/>
  <c r="I339" i="4"/>
  <c r="I340" i="4"/>
  <c r="I341" i="4"/>
  <c r="I342" i="4"/>
  <c r="I343" i="4"/>
  <c r="I344" i="4"/>
  <c r="I345" i="4"/>
  <c r="I346" i="4"/>
  <c r="I347" i="4"/>
  <c r="I348"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2" i="4"/>
  <c r="I393" i="4"/>
  <c r="I310" i="4"/>
  <c r="I309" i="4"/>
  <c r="I302" i="4"/>
  <c r="I304" i="4"/>
  <c r="I305" i="4"/>
  <c r="I303" i="4"/>
  <c r="I306" i="4"/>
  <c r="I307" i="4"/>
  <c r="I308" i="4"/>
  <c r="I311" i="4"/>
  <c r="I300" i="4"/>
  <c r="I295" i="4"/>
  <c r="I282" i="4"/>
  <c r="I286" i="4"/>
  <c r="I285" i="4"/>
  <c r="I287" i="4"/>
  <c r="I288" i="4"/>
  <c r="I289" i="4"/>
  <c r="I290" i="4"/>
  <c r="I292" i="4"/>
  <c r="I293" i="4"/>
  <c r="I284" i="4"/>
  <c r="I283" i="4"/>
  <c r="I281" i="4"/>
  <c r="I297" i="4" l="1"/>
  <c r="I399" i="4"/>
  <c r="I695" i="4" l="1"/>
  <c r="I700" i="4" s="1"/>
  <c r="I648" i="4"/>
  <c r="I654" i="4" s="1"/>
  <c r="B83" i="9" l="1"/>
  <c r="I39" i="5" l="1"/>
  <c r="I40" i="8"/>
  <c r="I44" i="5" l="1"/>
  <c r="I29" i="5"/>
  <c r="I23" i="5"/>
  <c r="I17" i="5"/>
  <c r="I11" i="5"/>
  <c r="I111" i="7"/>
  <c r="I112" i="7"/>
  <c r="I103" i="7"/>
  <c r="I104" i="7"/>
  <c r="I97" i="7"/>
  <c r="I92" i="7"/>
  <c r="I84" i="7"/>
  <c r="I85" i="7"/>
  <c r="I77" i="7"/>
  <c r="I72" i="7"/>
  <c r="I64" i="7"/>
  <c r="I65" i="7"/>
  <c r="I66" i="7"/>
  <c r="I63" i="7"/>
  <c r="I50" i="7"/>
  <c r="I51" i="7"/>
  <c r="I52" i="7"/>
  <c r="I53" i="7"/>
  <c r="I54" i="7"/>
  <c r="I44" i="7"/>
  <c r="I45" i="7"/>
  <c r="I33" i="7"/>
  <c r="I18" i="7"/>
  <c r="I11" i="7"/>
  <c r="I12" i="7"/>
  <c r="I53" i="8"/>
  <c r="I54" i="8"/>
  <c r="I47" i="8"/>
  <c r="I48" i="8"/>
  <c r="I39" i="8"/>
  <c r="I41" i="8"/>
  <c r="I33" i="8"/>
  <c r="I34" i="8"/>
  <c r="I32" i="8"/>
  <c r="I17" i="8"/>
  <c r="I18" i="8"/>
  <c r="I19" i="8"/>
  <c r="I20" i="8"/>
  <c r="I21" i="8"/>
  <c r="I11" i="8"/>
  <c r="I12" i="8"/>
  <c r="I52" i="8"/>
  <c r="I46" i="8"/>
  <c r="I38" i="8"/>
  <c r="I28" i="8"/>
  <c r="I27" i="8"/>
  <c r="I26" i="8"/>
  <c r="I16" i="8"/>
  <c r="I10" i="8"/>
  <c r="I42" i="6"/>
  <c r="I43" i="6"/>
  <c r="I38" i="6"/>
  <c r="I33" i="6"/>
  <c r="I25" i="6"/>
  <c r="I21" i="6"/>
  <c r="I16" i="6"/>
  <c r="I11" i="6"/>
  <c r="G124" i="7"/>
  <c r="G123" i="7"/>
  <c r="I32" i="7"/>
  <c r="I35" i="8" l="1"/>
  <c r="I55" i="8"/>
  <c r="I29" i="8"/>
  <c r="I34" i="7"/>
  <c r="I42" i="8"/>
  <c r="I13" i="8"/>
  <c r="I44" i="6"/>
  <c r="I49" i="8"/>
  <c r="I22" i="8"/>
  <c r="I58" i="8" l="1"/>
  <c r="I38" i="5"/>
  <c r="I40" i="5" s="1"/>
  <c r="I43" i="5"/>
  <c r="I45" i="5" s="1"/>
  <c r="I28" i="5"/>
  <c r="I30" i="5" s="1"/>
  <c r="I22" i="5"/>
  <c r="I16" i="5"/>
  <c r="I10" i="5"/>
  <c r="I34" i="5" l="1"/>
  <c r="G125" i="7" l="1"/>
  <c r="H126" i="7" s="1"/>
  <c r="I120" i="7"/>
  <c r="I116" i="7"/>
  <c r="I115" i="7"/>
  <c r="I114" i="7"/>
  <c r="I113" i="7"/>
  <c r="I110" i="7"/>
  <c r="I106" i="7"/>
  <c r="I105" i="7"/>
  <c r="I102" i="7"/>
  <c r="I96" i="7"/>
  <c r="I91" i="7"/>
  <c r="I90" i="7"/>
  <c r="I89" i="7"/>
  <c r="I93" i="7" s="1"/>
  <c r="I83" i="7"/>
  <c r="I86" i="7" s="1"/>
  <c r="I79" i="7"/>
  <c r="I78" i="7"/>
  <c r="I76" i="7"/>
  <c r="I71" i="7"/>
  <c r="I67" i="7"/>
  <c r="I59" i="7"/>
  <c r="I49" i="7"/>
  <c r="I43" i="7"/>
  <c r="I46" i="7" s="1"/>
  <c r="I40" i="7"/>
  <c r="I37" i="7"/>
  <c r="I29" i="7"/>
  <c r="I26" i="7"/>
  <c r="I23" i="7"/>
  <c r="I17" i="7"/>
  <c r="I10" i="7"/>
  <c r="I13" i="7" s="1"/>
  <c r="I37" i="6"/>
  <c r="I39" i="6" s="1"/>
  <c r="I32" i="6"/>
  <c r="I34" i="6" s="1"/>
  <c r="I29" i="6"/>
  <c r="I20" i="6"/>
  <c r="I22" i="6" s="1"/>
  <c r="I15" i="6"/>
  <c r="I17" i="6" s="1"/>
  <c r="I10" i="6"/>
  <c r="I12" i="6" s="1"/>
  <c r="I24" i="5"/>
  <c r="I18" i="5"/>
  <c r="I12" i="5"/>
  <c r="I80" i="7" l="1"/>
  <c r="I107" i="7"/>
  <c r="I117" i="7"/>
  <c r="I55" i="7"/>
  <c r="I73" i="7"/>
  <c r="I98" i="7"/>
  <c r="I19" i="7"/>
  <c r="D85" i="9" l="1"/>
  <c r="F85" i="9" s="1"/>
  <c r="D82" i="9" l="1"/>
  <c r="F82" i="9" s="1"/>
  <c r="D83" i="9" l="1"/>
  <c r="F83" i="9" s="1"/>
  <c r="D78" i="9" l="1"/>
  <c r="F78" i="9" s="1"/>
  <c r="D76" i="9" l="1"/>
  <c r="F76" i="9" s="1"/>
  <c r="D77" i="9" l="1"/>
  <c r="F77" i="9" s="1"/>
  <c r="D80" i="9" l="1"/>
  <c r="F80" i="9" s="1"/>
  <c r="F115" i="9" s="1"/>
  <c r="F116" i="9" l="1"/>
  <c r="F117" i="9" s="1"/>
  <c r="F120" i="9" l="1"/>
  <c r="F119" i="9"/>
  <c r="F118" i="9"/>
  <c r="F121" i="9" l="1"/>
  <c r="H122" i="9" s="1"/>
</calcChain>
</file>

<file path=xl/sharedStrings.xml><?xml version="1.0" encoding="utf-8"?>
<sst xmlns="http://schemas.openxmlformats.org/spreadsheetml/2006/main" count="4822" uniqueCount="1312">
  <si>
    <t>TAMIL NADU POLICE HOUSING CORPORATION LTD.</t>
  </si>
  <si>
    <t>Sl.No</t>
  </si>
  <si>
    <t>Description</t>
  </si>
  <si>
    <t>Numbers</t>
  </si>
  <si>
    <t>Length</t>
  </si>
  <si>
    <t>Breadth</t>
  </si>
  <si>
    <t>Depth</t>
  </si>
  <si>
    <t>Quantity</t>
  </si>
  <si>
    <t>a</t>
  </si>
  <si>
    <t>0 to 2.00 metre Depth</t>
  </si>
  <si>
    <t>x</t>
  </si>
  <si>
    <t>Total</t>
  </si>
  <si>
    <t>Say</t>
  </si>
  <si>
    <t xml:space="preserve"> </t>
  </si>
  <si>
    <t>Supplying and Filling in Foundation and Basement with Filling sand.</t>
  </si>
  <si>
    <t>Reinforced cement concrete 1:2:4 using 20 mm HBSJ in Foundation and Basement.</t>
  </si>
  <si>
    <t>III rd Footing</t>
  </si>
  <si>
    <t>Brickwork in cement morter 1:5 in Foundation and Basement.</t>
  </si>
  <si>
    <t>b</t>
  </si>
  <si>
    <t>In Foundation and Basement</t>
  </si>
  <si>
    <t>Rm</t>
  </si>
  <si>
    <t>18.1.a</t>
  </si>
  <si>
    <t>18.1.b</t>
  </si>
  <si>
    <t>Form work for Plain surfaces such as Roof slab, Floor slab, Beams , Lintels, Lofts Staircase waist and landing slabs and other similar works etc,</t>
  </si>
  <si>
    <t xml:space="preserve">  </t>
  </si>
  <si>
    <t>Nos</t>
  </si>
  <si>
    <t>MT</t>
  </si>
  <si>
    <t>Rmt</t>
  </si>
  <si>
    <t>No.</t>
  </si>
  <si>
    <t>Asst. Exe.Enginer</t>
  </si>
  <si>
    <t>CEMENT CONCRETE ROAD</t>
  </si>
  <si>
    <t>Earth work excavation for  Foundation Excluding Refilling</t>
  </si>
  <si>
    <t>0 to 2.00 metre depth</t>
  </si>
  <si>
    <t>Entrance Approach</t>
  </si>
  <si>
    <t>For Splay</t>
  </si>
  <si>
    <t>Plain cement concrete 1:5:10 using 40 mm HBSJ.</t>
  </si>
  <si>
    <t>Plain cement concrete 1:2:4 using 20 mm HBSJ in Foundation and Basement.</t>
  </si>
  <si>
    <t>Painting New iron work with synthetic enamel</t>
  </si>
  <si>
    <t>Supplying and laying  in position of Precast kerb stone in CC1:3:6</t>
  </si>
  <si>
    <t>SULLAGE DRAIN</t>
  </si>
  <si>
    <t>Brick Partition wall of 100 mm thick  in cement morter 1:4 using Kiln Burnt Country Bricks of size 22x11x7 mm  in the following floors</t>
  </si>
  <si>
    <t>Plastering with cement morter       1 : 4 ,      20 mm thick .</t>
  </si>
  <si>
    <t>Plastering with cement morter       1 : 5 , 12 mm thick.</t>
  </si>
  <si>
    <t>SEPTIC TANK</t>
  </si>
  <si>
    <t xml:space="preserve"> Septic Tank</t>
  </si>
  <si>
    <t>Dispersion Trench</t>
  </si>
  <si>
    <t>Inlet &amp; outlet Chambers</t>
  </si>
  <si>
    <t xml:space="preserve"> 2.00 to 3.00  metre Depth</t>
  </si>
  <si>
    <t>For Slope portion</t>
  </si>
  <si>
    <t>For despersion trench</t>
  </si>
  <si>
    <t>Plain cement concrete 1:5:10  using 40 mm size HBSJ in Foundation and Basement</t>
  </si>
  <si>
    <t>Plain cement concrete 1:2:4  using 20 mm size HBSJ in Foundation and Basement</t>
  </si>
  <si>
    <t>Septic Tank Bottom</t>
  </si>
  <si>
    <t>Plain cement concrete 1:8:16  using 20 mm size brick jelly in Foundation and Basement</t>
  </si>
  <si>
    <t>Inlet &amp; outlet chamber</t>
  </si>
  <si>
    <t>Septic Tank Cover slab</t>
  </si>
  <si>
    <t>Deduct Manhole</t>
  </si>
  <si>
    <t>Baffle wall support lintel</t>
  </si>
  <si>
    <t>Ist footing alround</t>
  </si>
  <si>
    <t>For Slopping Portion</t>
  </si>
  <si>
    <t>IInd footing alround</t>
  </si>
  <si>
    <t>IIIrd footing alround</t>
  </si>
  <si>
    <t>Cross baffle wall</t>
  </si>
  <si>
    <t>Inlet &amp; Outlet chamber</t>
  </si>
  <si>
    <t>Filling with excavated earth</t>
  </si>
  <si>
    <t xml:space="preserve">Septic tank alround </t>
  </si>
  <si>
    <t>Ist Footing</t>
  </si>
  <si>
    <t>II nd Foting</t>
  </si>
  <si>
    <t>Despersion trench sides</t>
  </si>
  <si>
    <t>14.II.</t>
  </si>
  <si>
    <t>Providing pre cast slab 40 mm thick in Cement concrete 1:2:4</t>
  </si>
  <si>
    <t>Manhole cover slab</t>
  </si>
  <si>
    <t xml:space="preserve">Inlet &amp; outlet chamber cover </t>
  </si>
  <si>
    <t>Formwork using MS Sheet for column footing , plinth beam , raft beam and raft slab etc,</t>
  </si>
  <si>
    <t>Septic tank cover slab side slab alround</t>
  </si>
  <si>
    <t>Manhole inner side alround</t>
  </si>
  <si>
    <t>Baffle wall  lintel side</t>
  </si>
  <si>
    <t>Ends</t>
  </si>
  <si>
    <t>Septic tank  Cover slab bottom</t>
  </si>
  <si>
    <t>Baffle wall  lintel bottom</t>
  </si>
  <si>
    <t>Plastering with cement morter  1 : 4 , 20 mm thick.</t>
  </si>
  <si>
    <t>Inlet &amp; outlet chamber bottom</t>
  </si>
  <si>
    <t>Chanelling sides alround</t>
  </si>
  <si>
    <t>Septic tank bottom</t>
  </si>
  <si>
    <t xml:space="preserve">Deduct Baffle wall </t>
  </si>
  <si>
    <t xml:space="preserve">Finishing the top concrete surfaces with Ellis Pattern flooring . </t>
  </si>
  <si>
    <t>Septic tank  Cover slab Top</t>
  </si>
  <si>
    <t>Plastering with cement morter  1 : 5 ,12 mm thick.</t>
  </si>
  <si>
    <t>Septic tank outside alround</t>
  </si>
  <si>
    <t xml:space="preserve">I st Footing  </t>
  </si>
  <si>
    <t xml:space="preserve">II nd Footing  </t>
  </si>
  <si>
    <t xml:space="preserve">III rd Footing  </t>
  </si>
  <si>
    <t>Inlet &amp; outlet chamber top</t>
  </si>
  <si>
    <t>Inlet &amp; outlet chamber outside</t>
  </si>
  <si>
    <t>Plastering with cement morter  1 : 4 ,12 mm thick.</t>
  </si>
  <si>
    <t>Septic tank inside alround</t>
  </si>
  <si>
    <t>For slope sidees</t>
  </si>
  <si>
    <t>Baffle wall two sides</t>
  </si>
  <si>
    <t>Baffle wall top</t>
  </si>
  <si>
    <t>Inlet &amp; outlet chamber inside</t>
  </si>
  <si>
    <t>Special ceiling Plastering with cement morter  1 :3 ,10 mm thick.</t>
  </si>
  <si>
    <t>Septic tank cover slab bottom</t>
  </si>
  <si>
    <t>Supplying fabricating placing in position of MS and RTS  rods for reinforcement for all RCC works in all floors etc.</t>
  </si>
  <si>
    <t>Concrete quantity as per item</t>
  </si>
  <si>
    <t>Precast slab 40 mm as per item</t>
  </si>
  <si>
    <t>125Kg/Cu.m =</t>
  </si>
  <si>
    <t>Supplying and fixing in position of 110 mm dia PVC pipe with cowl etc.</t>
  </si>
  <si>
    <t>Ventilating shaft for septic tank</t>
  </si>
  <si>
    <t>Supplying laying the 100 mm dia.  Stoneware pipes  for loose jointing .</t>
  </si>
  <si>
    <t>From outlet to Dispersion chamber</t>
  </si>
  <si>
    <t>Supplying laying the 100 mm dia.  Stoneware Tee</t>
  </si>
  <si>
    <t xml:space="preserve">For Septic Tank </t>
  </si>
  <si>
    <t>PLINTH   PROTECTION</t>
  </si>
  <si>
    <t>Earth work excavation for  Foundation Including Refilling</t>
  </si>
  <si>
    <t>Mainwall alround</t>
  </si>
  <si>
    <r>
      <t>m</t>
    </r>
    <r>
      <rPr>
        <b/>
        <vertAlign val="superscript"/>
        <sz val="12"/>
        <color indexed="8"/>
        <rFont val="Times New Roman"/>
        <family val="1"/>
      </rPr>
      <t>3</t>
    </r>
  </si>
  <si>
    <r>
      <t>m</t>
    </r>
    <r>
      <rPr>
        <b/>
        <vertAlign val="superscript"/>
        <sz val="12"/>
        <color indexed="8"/>
        <rFont val="Times New Roman"/>
        <family val="1"/>
      </rPr>
      <t>2</t>
    </r>
  </si>
  <si>
    <t xml:space="preserve">Executive Engineer   </t>
  </si>
  <si>
    <t>VILLUPURAM DIVISION</t>
  </si>
  <si>
    <t>Brickwork in Cement Morter 1:5 in Foundation and Basement.</t>
  </si>
  <si>
    <t xml:space="preserve">Asst. Engineer </t>
  </si>
  <si>
    <t>VILLUPURAM  DIVISION.</t>
  </si>
  <si>
    <t>Supplying and Filling in Foundation and Basement with Gravel.</t>
  </si>
  <si>
    <t>Measurements</t>
  </si>
  <si>
    <t>Brick Partition wall of 100 mm thick  in cement morter 1:4 using Kiln Burnt Country Bricks of size 22x11x7 cm  in the following floors</t>
  </si>
  <si>
    <t>DETAILED ESTIMATE</t>
  </si>
  <si>
    <r>
      <rPr>
        <b/>
        <u val="double"/>
        <sz val="14"/>
        <color theme="1"/>
        <rFont val="Times New Roman"/>
        <family val="1"/>
      </rPr>
      <t>NAME OF WORK</t>
    </r>
    <r>
      <rPr>
        <b/>
        <sz val="14"/>
        <color theme="1"/>
        <rFont val="Times New Roman"/>
        <family val="1"/>
      </rPr>
      <t xml:space="preserve"> :   </t>
    </r>
  </si>
  <si>
    <r>
      <t>m</t>
    </r>
    <r>
      <rPr>
        <b/>
        <vertAlign val="superscript"/>
        <sz val="12"/>
        <rFont val="Times New Roman"/>
        <family val="1"/>
      </rPr>
      <t>3</t>
    </r>
  </si>
  <si>
    <r>
      <t>m</t>
    </r>
    <r>
      <rPr>
        <b/>
        <vertAlign val="superscript"/>
        <sz val="12"/>
        <rFont val="Times New Roman"/>
        <family val="1"/>
      </rPr>
      <t>2</t>
    </r>
  </si>
  <si>
    <r>
      <rPr>
        <b/>
        <u val="double"/>
        <sz val="12"/>
        <color theme="1"/>
        <rFont val="Times New Roman"/>
        <family val="1"/>
      </rPr>
      <t>NAME OF WORK</t>
    </r>
    <r>
      <rPr>
        <b/>
        <sz val="12"/>
        <color theme="1"/>
        <rFont val="Times New Roman"/>
        <family val="1"/>
      </rPr>
      <t xml:space="preserve"> :   </t>
    </r>
  </si>
  <si>
    <r>
      <rPr>
        <b/>
        <u val="double"/>
        <sz val="13"/>
        <color theme="1"/>
        <rFont val="Times New Roman"/>
        <family val="1"/>
      </rPr>
      <t>NAME OF WORK</t>
    </r>
    <r>
      <rPr>
        <b/>
        <sz val="13"/>
        <color theme="1"/>
        <rFont val="Times New Roman"/>
        <family val="1"/>
      </rPr>
      <t xml:space="preserve"> :   </t>
    </r>
  </si>
  <si>
    <t>Supplying and fixing in position of Bituminus expansion filler pad of 20mm thick.</t>
  </si>
  <si>
    <t>For Road portion</t>
  </si>
  <si>
    <r>
      <t>m</t>
    </r>
    <r>
      <rPr>
        <b/>
        <vertAlign val="superscript"/>
        <sz val="12"/>
        <color theme="1"/>
        <rFont val="Times New Roman"/>
        <family val="1"/>
      </rPr>
      <t>2</t>
    </r>
  </si>
  <si>
    <t>Plastering with cement morter       1 : 4 , 12 mm thick.</t>
  </si>
  <si>
    <t>Sullage drain inside</t>
  </si>
  <si>
    <t>P.Protection inside</t>
  </si>
  <si>
    <t>Brick Partition wall of 110 mm thick  in cm 1:4 using Kiln Burnt Country Bricks of size 22x11x7 mm  in the following floors</t>
  </si>
  <si>
    <t>Providing pre cast slab 50 mm thick in     CC 1:3:6 etc.</t>
  </si>
  <si>
    <t>Supply and filling of 40 mm HBSJ</t>
  </si>
  <si>
    <t>For dispersion trench</t>
  </si>
  <si>
    <t xml:space="preserve">Earth work excavation for  Foundation in all soils and sub soils (Excluding Refilling)  </t>
  </si>
  <si>
    <t xml:space="preserve">2.5 x 0.04 </t>
  </si>
  <si>
    <t>Brick work in cm 1:5 for foundation and basement</t>
  </si>
  <si>
    <t>D/d porch</t>
  </si>
  <si>
    <t>Add ramp offset</t>
  </si>
  <si>
    <r>
      <t>m</t>
    </r>
    <r>
      <rPr>
        <b/>
        <vertAlign val="superscript"/>
        <sz val="12"/>
        <color theme="1"/>
        <rFont val="Times New Roman"/>
        <family val="1"/>
      </rPr>
      <t>3</t>
    </r>
  </si>
  <si>
    <r>
      <t>m</t>
    </r>
    <r>
      <rPr>
        <vertAlign val="superscript"/>
        <sz val="12"/>
        <color indexed="8"/>
        <rFont val="Times New Roman"/>
        <family val="1"/>
      </rPr>
      <t>2</t>
    </r>
  </si>
  <si>
    <t>0 to 2m depth</t>
  </si>
  <si>
    <t>Sullage drain for building</t>
  </si>
  <si>
    <t>Building to Existing drain</t>
  </si>
  <si>
    <t>0 to 2 m depth</t>
  </si>
  <si>
    <t>Pillars b/n partition</t>
  </si>
  <si>
    <t>Construction of Ranipet Police Station Building (Urban type) with development works at Ranipet in Vellore district.</t>
  </si>
  <si>
    <t>ABSTRACT ESTIMATE</t>
  </si>
  <si>
    <t>Rate</t>
  </si>
  <si>
    <t>Unit</t>
  </si>
  <si>
    <t>Amount</t>
  </si>
  <si>
    <t>Qty</t>
  </si>
  <si>
    <t>LS</t>
  </si>
  <si>
    <t>TOTAL</t>
  </si>
  <si>
    <t xml:space="preserve"> Rs.</t>
  </si>
  <si>
    <t>SAY</t>
  </si>
  <si>
    <t>No</t>
  </si>
  <si>
    <t>Labour welfare fund @ 1.00%</t>
  </si>
  <si>
    <t>Supervision charges @ 7.50%</t>
  </si>
  <si>
    <t>NAME OF WORK:</t>
  </si>
  <si>
    <t>SALEM  DIVISION.</t>
  </si>
  <si>
    <t>SUB TOTAL - I</t>
  </si>
  <si>
    <t>SUB TOTAL - II</t>
  </si>
  <si>
    <t>Sqm</t>
  </si>
  <si>
    <t>Toilet</t>
  </si>
  <si>
    <t>NO</t>
  </si>
  <si>
    <t>MAZDOOR I</t>
  </si>
  <si>
    <t>MAZDOOR II</t>
  </si>
  <si>
    <t>Kg</t>
  </si>
  <si>
    <t>L.S</t>
  </si>
  <si>
    <t>TOTAL FOR 10 SQM</t>
  </si>
  <si>
    <t>RATE PER SQM</t>
  </si>
  <si>
    <t>*</t>
  </si>
  <si>
    <t>Inspector room</t>
  </si>
  <si>
    <t xml:space="preserve">Reception </t>
  </si>
  <si>
    <t>CCTNS</t>
  </si>
  <si>
    <t xml:space="preserve">Toilet </t>
  </si>
  <si>
    <t>Hall</t>
  </si>
  <si>
    <t>Men Lock up</t>
  </si>
  <si>
    <t>Record room</t>
  </si>
  <si>
    <t>Women Lockup</t>
  </si>
  <si>
    <t xml:space="preserve">Arms </t>
  </si>
  <si>
    <t>Rest Room</t>
  </si>
  <si>
    <t>Passage</t>
  </si>
  <si>
    <t>Bath</t>
  </si>
  <si>
    <t>W1</t>
  </si>
  <si>
    <t>Inspector room inner alround</t>
  </si>
  <si>
    <t>D/F Door - D</t>
  </si>
  <si>
    <t>D/f W</t>
  </si>
  <si>
    <t>D/f W1</t>
  </si>
  <si>
    <t>D/f D2</t>
  </si>
  <si>
    <t>Jams</t>
  </si>
  <si>
    <t>Add Jams D</t>
  </si>
  <si>
    <t>Add Jams D2</t>
  </si>
  <si>
    <t>D/f V1</t>
  </si>
  <si>
    <t>D/f D/V</t>
  </si>
  <si>
    <t>Add jams D</t>
  </si>
  <si>
    <t>Jams V1</t>
  </si>
  <si>
    <t>D/f D</t>
  </si>
  <si>
    <t>Add Jams</t>
  </si>
  <si>
    <t>D/f Ventilator</t>
  </si>
  <si>
    <t>Add Ventilator Jams</t>
  </si>
  <si>
    <t>D/f D/V1</t>
  </si>
  <si>
    <t>Add jams</t>
  </si>
  <si>
    <t xml:space="preserve">Rest room Inner </t>
  </si>
  <si>
    <t>D/f D1/V1</t>
  </si>
  <si>
    <t>Add Jams D1</t>
  </si>
  <si>
    <t>C/B Slab</t>
  </si>
  <si>
    <t>D/f W2</t>
  </si>
  <si>
    <t>Add jams D1</t>
  </si>
  <si>
    <t>D/f V3</t>
  </si>
  <si>
    <t>D/f D3</t>
  </si>
  <si>
    <t xml:space="preserve">Women Lock up </t>
  </si>
  <si>
    <t>V1</t>
  </si>
  <si>
    <t>Bath D/f V</t>
  </si>
  <si>
    <t xml:space="preserve">Between  Bath &amp; WC </t>
  </si>
  <si>
    <t>Bath WC front</t>
  </si>
  <si>
    <t>Record Room</t>
  </si>
  <si>
    <t>Men Lockup</t>
  </si>
  <si>
    <t xml:space="preserve">D/f Window </t>
  </si>
  <si>
    <t xml:space="preserve">Add jams </t>
  </si>
  <si>
    <t>D/f MD</t>
  </si>
  <si>
    <t>D/f Open</t>
  </si>
  <si>
    <t xml:space="preserve">Hall Inner alround </t>
  </si>
  <si>
    <t>D/f Open O</t>
  </si>
  <si>
    <t xml:space="preserve"> D/f V</t>
  </si>
  <si>
    <t>Between  Bath &amp; WC cross wall</t>
  </si>
  <si>
    <t>Outer Alround the Building</t>
  </si>
  <si>
    <t xml:space="preserve">High Roof alround </t>
  </si>
  <si>
    <t>High Roof projection</t>
  </si>
  <si>
    <t>Bath &amp; WC roof projection</t>
  </si>
  <si>
    <t>D/f V</t>
  </si>
  <si>
    <t>Door D</t>
  </si>
  <si>
    <t>Door D1 &amp; D2</t>
  </si>
  <si>
    <t>V</t>
  </si>
  <si>
    <t>V3</t>
  </si>
  <si>
    <t>Window W</t>
  </si>
  <si>
    <t>W2</t>
  </si>
  <si>
    <t>MD Grill gate</t>
  </si>
  <si>
    <t xml:space="preserve">Ladder </t>
  </si>
  <si>
    <t>Lockup Women</t>
  </si>
  <si>
    <t xml:space="preserve">Record room </t>
  </si>
  <si>
    <t xml:space="preserve">Lockup Men </t>
  </si>
  <si>
    <t>INS, SI Sunshade</t>
  </si>
  <si>
    <t xml:space="preserve">Inspector </t>
  </si>
  <si>
    <t xml:space="preserve">D/f Door </t>
  </si>
  <si>
    <t xml:space="preserve">Floor tiles </t>
  </si>
  <si>
    <t xml:space="preserve">Inspector Toilet </t>
  </si>
  <si>
    <t>Rest room Bath</t>
  </si>
  <si>
    <t>Nos.</t>
  </si>
  <si>
    <t>Police station</t>
  </si>
  <si>
    <t xml:space="preserve">Terrace </t>
  </si>
  <si>
    <t xml:space="preserve">Center high roof terrace </t>
  </si>
  <si>
    <t>Rear low roof Bath &amp; WC roof</t>
  </si>
  <si>
    <t xml:space="preserve">Portico terrace </t>
  </si>
  <si>
    <t xml:space="preserve">a) Light point with ceiling rose </t>
  </si>
  <si>
    <t xml:space="preserve">b) Light point without ceiling rose </t>
  </si>
  <si>
    <t>Supplying and fixing of C.P Long body Tap of 15mm dia of Best quality including cost of half turn CP tap with required specials and labour for fixing etc, all complete</t>
  </si>
  <si>
    <t>Supplying and fixing of C.P short body Tap of 15mm dia of Best quality including cost of half turn CP tap with required specials and labour for fixing etc, all complete</t>
  </si>
  <si>
    <t>Supplying and fixing of porcelain wash hand basin (white without pedastal) superior variety of size 550x400mm with all accessories such as poweder coated cast iron brackets, 32mm dia CP waste coupling, rubber plug and aluminium chain, 32mmdia 'B' classGI waste pipe, angle valve, 15mm dia Nylon connection, 15mm dia brass nipples, 15mm CP pillar tap and required grating etc., complete in all respects (wash hand basin shall be got approved by the Executive Engineer before fixing)</t>
  </si>
  <si>
    <t>Supplying and fixing EWC white superior variety 500mm including cost and fixing of double flapped coloured plastic sheet cover PVC flusing cistern in appropriate level as directed by the departmental offcers at a maximum level of 5'6" and of approved brand of 10 litres capacity including fittings such as CI brackers.  PVC connection GM wheel valve, Hex Nipple, etc., complete (EWC and plastic cover shall be got approved from the Executive Engineer before fixing)</t>
  </si>
  <si>
    <t>Supplying and fixing of 4mm thick pin headed Glass panels with aluminium anodized U shape beeding of size 12x12mm with 107 gram in average weight for 1m length with aluminium bolts and nuts for the shutters of the steel windows already supplied to suit all the size and as directeed by the departmental officers.  (The quality of glass and aluminium beeding should be got approved from the Executive Engineer before use)</t>
  </si>
  <si>
    <t>Painting the old iron work with one coat of approved first class  enamel ready mixed paint in of approved quality and shade,  complying with relevant standard specifications.</t>
  </si>
  <si>
    <t>Supplying &amp; fixing of 9 watts LED bulbs suitable for fixing it to pendent / bakelite battern holder of best approved variety and as directed by the departmental officers.</t>
  </si>
  <si>
    <t>PAINTING TWO COATS OVER NEW                            (as per PWD Standard Data)</t>
  </si>
  <si>
    <t xml:space="preserve">PLASTERED SURFACE WITH </t>
  </si>
  <si>
    <t>OBD</t>
  </si>
  <si>
    <t>OBD P-51 sl.137</t>
  </si>
  <si>
    <t xml:space="preserve">PAINTER I </t>
  </si>
  <si>
    <t>SUNDRIES FOR BRUSHES,ETC</t>
  </si>
  <si>
    <t>Thorouh scrapping</t>
  </si>
  <si>
    <t xml:space="preserve">Charges for assembling and fixing of ceiling fan of different sweep with necessary connections and fixing of fan regulator on the existing board etc., all complete (Excluding cost of fan) </t>
  </si>
  <si>
    <t>Special repair works to Police station at  Bagayam in Vellore District.</t>
  </si>
  <si>
    <t>Sitting table bottom</t>
  </si>
  <si>
    <t>Front side wall</t>
  </si>
  <si>
    <t>1.5+0.3/2</t>
  </si>
  <si>
    <t>Lockup men &amp; women toilet</t>
  </si>
  <si>
    <t>High roof hall</t>
  </si>
  <si>
    <t>Record</t>
  </si>
  <si>
    <t>OHT to lockup men &amp; women</t>
  </si>
  <si>
    <t>Inspector toilet</t>
  </si>
  <si>
    <t>Inspector</t>
  </si>
  <si>
    <t>Reception</t>
  </si>
  <si>
    <t>Arms</t>
  </si>
  <si>
    <t>Rest room</t>
  </si>
  <si>
    <t>St.light</t>
  </si>
  <si>
    <t>Bulkhead</t>
  </si>
  <si>
    <t>Lockup men &amp; women</t>
  </si>
  <si>
    <t>Portico</t>
  </si>
  <si>
    <t>Cum</t>
  </si>
  <si>
    <t xml:space="preserve">Alround PS </t>
  </si>
  <si>
    <t xml:space="preserve">Parapet </t>
  </si>
  <si>
    <t>Top</t>
  </si>
  <si>
    <t>High roof</t>
  </si>
  <si>
    <t>Main switch</t>
  </si>
  <si>
    <t>Fuse Unit</t>
  </si>
  <si>
    <t>Supplying and fixing of 1 no of 450x375x20mm thick TW plank well varnished with 3 Nos. of 32 Amps 250 Volts porcelain fuse unit and 1 No. copper earth plate of suitable size bolts and nuts on wall for EB service connections including cost of all materials etc., all complete.</t>
  </si>
  <si>
    <t xml:space="preserve">EB service </t>
  </si>
  <si>
    <t>Supplying and fixing of water tight Bulk head fittings  with guard, suitable for CFL lamp including necessary connections, cost of materials etc., all complete.</t>
  </si>
  <si>
    <t>Supplying and fixing of 110mm dia PVC SWR pipe with ISI mark confirming to IS 13952:1992 Type 'A' for Rainwater Down fall pipe with relevant specials such as gratings, shoes, bends, offsets confirming to IS 14735 including jointing with seal ring confirming to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</si>
  <si>
    <t>Supplying and fixing the following dia PVC (SWR) pipe with ISI mark confirming to IS 13952:1992 type 'B' for soil line with relevant jointing with seal ring confirming to IS 5382 with leaving a gap about 10mm to allow thermal expansion, fixing the pipes into walls with necessary wooden plug, screws, holding wherever necessary and making good of the dismantled portiong with necessary connections to sanitary fittings etc., complete in all respects and as directed by the departmental officers.</t>
  </si>
  <si>
    <t>a) 110mm dia PVC SWR pipe including all required PVC specials etc., all complete</t>
  </si>
  <si>
    <t>b) 75mm dia PVC SWR pipe including all required PVC specials etc., all complete</t>
  </si>
  <si>
    <t>a) 0 to 2 metre Depth</t>
  </si>
  <si>
    <t>Standardised concrete Mix M20 Grade Concrete</t>
  </si>
  <si>
    <t>a) For column footings, plinth beam, Grade beam, Raft beam, Raft slab etc.</t>
  </si>
  <si>
    <t>b) Plain surfaces such as Roof slab, floor slab, Beams, lintels, lofts, sill slab etc.</t>
  </si>
  <si>
    <t>Say 100 Kg/Cum</t>
  </si>
  <si>
    <t xml:space="preserve">OPEN Wiring with 1.5 sqmm PVC insulated single core multi strand fire retardant  flexible copper cable with ISI mark confirming to ISI 694/1990, 1.1 KV grade cable with continuous earth by means of 1.5 sqmm PVC insulated single core multi strand fire retardant flexible copper cable with ISI mark </t>
  </si>
  <si>
    <t>Supply and fixing of 32amps triple pole main switch with fuse and neutral link on a suitable well varnished teak wood board including necessary interconnection and earth connection cost of all materials etc., all complete and as directed by the departmental officers.</t>
  </si>
  <si>
    <t>Each</t>
  </si>
  <si>
    <t>Providing Form work and centering for reinforced cement concrete works including supports and strutting up to 3.30m height for plane surfaces as detailed below</t>
  </si>
  <si>
    <t>Supplying, fabricating and placing in position of Mild steel Grills/Ribbed Tor Steels for reinforcement for all floors including cost of binding wire, bending, tying etc., all complete and as directed by the departmental officers for all sizes.</t>
  </si>
  <si>
    <t>Brick work in cm 1:5 (One of cement and five of sand) using Kiln burnt country bricks of size 8¾”x4¼"x2¾” (22x11x7cm) in foundation and basement including dewatering wherever necessary proper setting, curing etc., complete with relevant standard specifications.</t>
  </si>
  <si>
    <t>Brick partition wall in Cement Mortar 1:4, 110mm thick for super structure in the following floors using kiln burnt country bricks of size 8¾”x4¼”x2¾”  including labour for fixing the doors, windows and ventilator frames in position, fixing of hold fasts, scaffoldings, curing etc., complete</t>
  </si>
  <si>
    <t>Brick work in Cement Mortar 1:6 using Kiln burnt country bricks of size 8¾”x4¼”x2¾” for super structure in the following floors including labour for fixing the doors, windows and ventilator frames in position, fixing of hold fasts, scaffoldings, curing etc., complete in all respect complying with relevant standard specifications and drawings</t>
  </si>
  <si>
    <t>Supplying and fixing EWC white superior variety 500mm including cost and fixing of double flapped coloured plastic sheet cover PVC flusing cistern in appropriate level as directed by the departmental offcers at a maximum level of 5'6" and of approved brand of 10 litres capacity including fittings such as CI brackers.  PVC connection GM wheel valve, Hex Nipple, etc., complete.</t>
  </si>
  <si>
    <t>Plain Cement Concrete 1:5:10  for foundation using 40mm gauge hard broken stone jelly inclusive of shoring, strutting and bailing out water wherever necessary ramming, curing etc., complete in all respects complying with relevant standard specifications and as directed by the departmental officers.</t>
  </si>
  <si>
    <t>Supplying and fixing of colour ceramic tiles Anti skid without corrugated design for flooring and other similar works (best approved quality colour and shade shall be got approved from the EE before using) over cement 1:3 20mm thick including  fixing in position, cutting the tiles to the required size wherever necessary, pointing the joints with grout (Tile joint filler) curing, finishing etc., all complete and as directed by the departmental officers.</t>
  </si>
  <si>
    <t xml:space="preserve">Supplying and fixing of 4mm thick pin headed Glass panels with aluminium anodized U shape beeding of size 12x12mm with 107 gram in average weight for 1m length with aluminium bolts and nuts for the shutters of the steel windows already supplied to suit all the size and as directeed by the departmental officers.  </t>
  </si>
  <si>
    <t>Women lockup</t>
  </si>
  <si>
    <t>D/f toilet, Bath</t>
  </si>
  <si>
    <t>Men lockup</t>
  </si>
  <si>
    <t>Supply &amp; fixing of Ivory colour Vitrified tiles of size 59.5 x 59.5 cm x 10 mm for flooring and other similar works in C.M 1:3, 20 mm thick including fixing in position, cutting the tiles to the required size wherever necessary, pointing the joints with grout (tile joint filler), curing, finishing etc., all complete and as directed by the departmental officers.</t>
  </si>
  <si>
    <t>c. 1000 x 2100 mm</t>
  </si>
  <si>
    <t>Unforseen items  @ 2.50%</t>
  </si>
  <si>
    <t>SUPPLY AND FIXING OF 32MM PIPE BELOW G.L</t>
  </si>
  <si>
    <t xml:space="preserve">COST OF 32MM DIA UPVC PIPE </t>
  </si>
  <si>
    <t>ADD 20% FOR PVC/GI SPECIALS</t>
  </si>
  <si>
    <t>LABOUR FOR LAYING &amp; FIXING</t>
  </si>
  <si>
    <t>TOTAL FOR 1 RMT</t>
  </si>
  <si>
    <t>Labour Charge</t>
  </si>
  <si>
    <t>CUM</t>
  </si>
  <si>
    <t>E.W EXCLUDING REFILLING</t>
  </si>
  <si>
    <t>REFILLING CHARGE</t>
  </si>
  <si>
    <t>RMT</t>
  </si>
  <si>
    <t>CONVEYING,LOWERING  ANDLAYING</t>
  </si>
  <si>
    <t>TO PROPER GRADE AND</t>
  </si>
  <si>
    <t>ALIGNMENT,JOINTING</t>
  </si>
  <si>
    <t>ETC BUT EXCLUDING  COST OF</t>
  </si>
  <si>
    <t>JOINTING MATERIALS.</t>
  </si>
  <si>
    <t>CUTTING CHARGES</t>
  </si>
  <si>
    <t>THREADING CHARGES</t>
  </si>
  <si>
    <t>COST OF JOINTING  MATERIALS</t>
  </si>
  <si>
    <t>SUNDRIES</t>
  </si>
  <si>
    <t>TOTAL FOR 30M</t>
  </si>
  <si>
    <t>RATE PER RMT</t>
  </si>
  <si>
    <t>TAMIL NADU POLICE HOUSING CORPORATION</t>
  </si>
  <si>
    <t>======================================</t>
  </si>
  <si>
    <t>PLACE:-</t>
  </si>
  <si>
    <t xml:space="preserve">Bagayam </t>
  </si>
  <si>
    <t>-</t>
  </si>
  <si>
    <t>QTY</t>
  </si>
  <si>
    <t>COST OF MATERIALS</t>
  </si>
  <si>
    <t>RATE</t>
  </si>
  <si>
    <t>PER</t>
  </si>
  <si>
    <t>AMOUNT</t>
  </si>
  <si>
    <t>CEMENT MORTAR(1:1.5)</t>
  </si>
  <si>
    <t>M.T</t>
  </si>
  <si>
    <t>CEMENT</t>
  </si>
  <si>
    <t>SAND</t>
  </si>
  <si>
    <t>MIXING OF MORTAR</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</si>
  <si>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</si>
  <si>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</si>
  <si>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</si>
  <si>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</si>
  <si>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</si>
  <si>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</si>
  <si>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</si>
  <si>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</si>
  <si>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</si>
  <si>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</si>
  <si>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</si>
  <si>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</si>
  <si>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</si>
  <si>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</si>
  <si>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</si>
  <si>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</si>
  <si>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</si>
  <si>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1.2</t>
  </si>
  <si>
    <t xml:space="preserve">RATE PER CUM EXCLUDING REFILLING 
</t>
  </si>
  <si>
    <t>1.3</t>
  </si>
  <si>
    <t>EARTH WORK EXCAVATION IN SDR</t>
  </si>
  <si>
    <t>RATE PER CUM EXCLUDING REFILLING IN SDR</t>
  </si>
  <si>
    <t>2021-2022</t>
  </si>
  <si>
    <t>EARTH WORK EXCAVATION  for SDR</t>
  </si>
  <si>
    <t>EARTH WORK EXCAVATION  for open foundationEXCLUDING REFILLING</t>
  </si>
  <si>
    <t>RATE PER CUM EXCLUDING REFILLING</t>
  </si>
  <si>
    <t>3 to 4</t>
  </si>
  <si>
    <t>2.1</t>
  </si>
  <si>
    <t>FILLING IN FOUNDATION AND</t>
  </si>
  <si>
    <t>COST OF FILLINGSAND</t>
  </si>
  <si>
    <t>LABOUR CHARGES FOR FILLING</t>
  </si>
  <si>
    <t>TOTAL FOR 1.0 CUM</t>
  </si>
  <si>
    <t>BASEMENT  WITH  FILLING SAND</t>
  </si>
  <si>
    <t>SUPLLYING AND FILLING WITH 40MM HBSJ</t>
  </si>
  <si>
    <t>COST OF 40mm HBSJ</t>
  </si>
  <si>
    <t>SUPLLYING AND FILLING WITH 40MM Brick jelly</t>
  </si>
  <si>
    <t>SUPLLYING AND FILLING WITH 20MM Brick jelly</t>
  </si>
  <si>
    <t>3.1</t>
  </si>
  <si>
    <t>CEMENT CONCRETE(1:5:10) USING</t>
  </si>
  <si>
    <t>40mm HBSTONE METEL</t>
  </si>
  <si>
    <t xml:space="preserve">  H.B.STONEJELLY 40mm</t>
  </si>
  <si>
    <t>NO.</t>
  </si>
  <si>
    <t>MASON II</t>
  </si>
  <si>
    <t>RATE PER CUM</t>
  </si>
  <si>
    <t>=</t>
  </si>
  <si>
    <t>3.2</t>
  </si>
  <si>
    <t>20mm HBSTONE METEL</t>
  </si>
  <si>
    <t xml:space="preserve">  H.B.STONEJELLY 20mm</t>
  </si>
  <si>
    <t>CEMENT CONCRETE PCC (1:2:4) USING</t>
  </si>
  <si>
    <t>3.3</t>
  </si>
  <si>
    <t>20mm brick jelly</t>
  </si>
  <si>
    <t xml:space="preserve"> 20mmbrick jelly</t>
  </si>
  <si>
    <t>CEMENT CONCRETE(1:8:16) USING</t>
  </si>
  <si>
    <t xml:space="preserve">B.W IN C.M(1:5) using kiln burnt country bricks </t>
  </si>
  <si>
    <t>Bricks of size 22x11x7 cm</t>
  </si>
  <si>
    <t>NOS.</t>
  </si>
  <si>
    <t xml:space="preserve"> 1000NO.</t>
  </si>
  <si>
    <t>MASON I</t>
  </si>
  <si>
    <t>G.F</t>
  </si>
  <si>
    <t>F.F</t>
  </si>
  <si>
    <t>S.F</t>
  </si>
  <si>
    <t>cum</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</si>
  <si>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</si>
  <si>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</si>
  <si>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</si>
  <si>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</si>
  <si>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</si>
  <si>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</si>
  <si>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</si>
  <si>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</si>
  <si>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</si>
  <si>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</si>
  <si>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</si>
  <si>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20mm HBG Machine crushed stone jelly    (7730 Kg)</t>
  </si>
  <si>
    <t>10-12mm HBG Machine crushed stone jelly    (5156 Kg)</t>
  </si>
  <si>
    <t>Sand    (7670 Kg)</t>
  </si>
  <si>
    <t>43.</t>
  </si>
  <si>
    <t>a.</t>
  </si>
  <si>
    <t>SUPPLYING AND FABRICATING AND</t>
  </si>
  <si>
    <t>PLACING R.T.S RODS/MS RODS upto 16mm dia(without cement  slurry)</t>
  </si>
  <si>
    <t>QUTL</t>
  </si>
  <si>
    <t>R.T.S RODS/M.S.RODS UPTO 16MM DIA</t>
  </si>
  <si>
    <t>BINDING WIRE</t>
  </si>
  <si>
    <t>FITTER I</t>
  </si>
  <si>
    <t>TOTTAL FOR 1 QTL</t>
  </si>
  <si>
    <t>RATE PER M.T</t>
  </si>
  <si>
    <t>Strutting to centering of R.C.C plain surface, 3.00m height wall.</t>
  </si>
  <si>
    <t>Casurina Props 10 to 13 m dia @ 75m c/c cost for 1 
operation 25.20/5=5.040 p-19 it-116/b</t>
  </si>
  <si>
    <t>Carpenter I class</t>
  </si>
  <si>
    <t>Mazdoor I class</t>
  </si>
  <si>
    <t>Add sundries</t>
  </si>
  <si>
    <t>Rate for 10 sqm</t>
  </si>
  <si>
    <t>Rate for 1 sqm, for 3m ht.</t>
  </si>
  <si>
    <t>Rate for 1 sqm, for 1m ht.</t>
  </si>
  <si>
    <t>18.1.a.</t>
  </si>
  <si>
    <t>Form work for Plinth beam, Grade beam, Raft beam</t>
  </si>
  <si>
    <t>b.</t>
  </si>
  <si>
    <t>Form work for Roof and lintels using M.S sheet</t>
  </si>
  <si>
    <t>c.</t>
  </si>
  <si>
    <t>Form work for Small quantity and column using M.S. sheet</t>
  </si>
  <si>
    <t>d.</t>
  </si>
  <si>
    <t>Form work for Vertical walls</t>
  </si>
  <si>
    <t>18.</t>
  </si>
  <si>
    <t>Centering for soffits for R.C.C.Slabs or</t>
  </si>
  <si>
    <t>plane surfaces including shuttering up to 3m</t>
  </si>
  <si>
    <t>height using M.S sheets of size 90mmx60mm and</t>
  </si>
  <si>
    <t>HP 10G stiffened with welded M.S angle of</t>
  </si>
  <si>
    <t>size 25x25x3mm laid over silver oak (C.W)</t>
  </si>
  <si>
    <t>joist 10cmx6.5cm spaced at75cm c/c complying</t>
  </si>
  <si>
    <t>with standard specification</t>
  </si>
  <si>
    <t>Kg.</t>
  </si>
  <si>
    <t>Cost of M.S sheet of size</t>
  </si>
  <si>
    <t>90x60cm of 10 gauge</t>
  </si>
  <si>
    <t>Cost of M.S angle of size</t>
  </si>
  <si>
    <t xml:space="preserve"> 25x25x3mm</t>
  </si>
  <si>
    <t>Add for cutting, bending,</t>
  </si>
  <si>
    <t>welding charges etc.</t>
  </si>
  <si>
    <t>Pipe</t>
  </si>
  <si>
    <t>Cost of one operation</t>
  </si>
  <si>
    <t>Adopting 40 uses for steel sheet and</t>
  </si>
  <si>
    <t>angles and 5 uses for C.W.joist and</t>
  </si>
  <si>
    <t>casurina props</t>
  </si>
  <si>
    <t>Cost of M.S Sheet and Angles</t>
  </si>
  <si>
    <t xml:space="preserve"> 1Use</t>
  </si>
  <si>
    <t>for one operation</t>
  </si>
  <si>
    <t>Cost of silver oak scantling</t>
  </si>
  <si>
    <t>Casurnia props 10 to 13cm dia</t>
  </si>
  <si>
    <t>Add for Silver oak planks</t>
  </si>
  <si>
    <t>Carpenter Ist</t>
  </si>
  <si>
    <t>Mazdoor Ist</t>
  </si>
  <si>
    <t>Fitter IInd</t>
  </si>
  <si>
    <t>Add for nails, wedges,oils etc</t>
  </si>
  <si>
    <t>Add for periodical cleaning,</t>
  </si>
  <si>
    <t>painting etc  for M.S. Sheet</t>
  </si>
  <si>
    <t>28.</t>
  </si>
  <si>
    <t>FINISHING THE TOP OF FLOORING</t>
  </si>
  <si>
    <t>WITH C.M(1:4)20mm THICK</t>
  </si>
  <si>
    <t>MAZDOOR  I</t>
  </si>
  <si>
    <t>30.</t>
  </si>
  <si>
    <t>WITH C.M(1:3)20mm THICK</t>
  </si>
  <si>
    <t xml:space="preserve"> (NO SAND)USING GRANITECHIPS</t>
  </si>
  <si>
    <t xml:space="preserve">STONE JELLY 3mm to 10mm </t>
  </si>
  <si>
    <t>OF 10mm&amp;BELOW (ELLISPATTERN)</t>
  </si>
  <si>
    <t xml:space="preserve">B.W IN C.M(1:6) using kiln burnt country bricks </t>
  </si>
  <si>
    <t>T.F</t>
  </si>
  <si>
    <t>**</t>
  </si>
  <si>
    <t>PARTITION WALL OF 110 mm thick</t>
  </si>
  <si>
    <t>PARATITION B.W IN C.M(1:4)</t>
  </si>
  <si>
    <t>35.</t>
  </si>
  <si>
    <t>PLASTERING C.M(1:3) 10mmTHICK</t>
  </si>
  <si>
    <t>34.</t>
  </si>
  <si>
    <t>PLASTERING C.M(1:4) 12mmTHICK</t>
  </si>
  <si>
    <t>33.</t>
  </si>
  <si>
    <t>PLASTERING C.M(1:5) 12mmTHICK</t>
  </si>
  <si>
    <t>WHITE WASHING TWO COAT</t>
  </si>
  <si>
    <t>SLACKED SHELL LIME</t>
  </si>
  <si>
    <t>SUNDRIES FOR BRUSH ETC</t>
  </si>
  <si>
    <t>TOTAL FOR 100 SQM</t>
  </si>
  <si>
    <t>Plastic Emulsion PAINT two coat for old wall</t>
  </si>
  <si>
    <t>LIT</t>
  </si>
  <si>
    <t>Plastic Emulsion PAINT</t>
  </si>
  <si>
    <t>Painter I</t>
  </si>
  <si>
    <t>Thorouh scrapping p28/108</t>
  </si>
  <si>
    <t xml:space="preserve">SUNDRIES </t>
  </si>
  <si>
    <t>ls</t>
  </si>
  <si>
    <t>PAINTING ONE COATS OVER OLD</t>
  </si>
  <si>
    <t>WOOD WORKS WITH IIND CLASS</t>
  </si>
  <si>
    <t>SYNTHETIC ENAMEL PAINT</t>
  </si>
  <si>
    <t>Lit</t>
  </si>
  <si>
    <t>READY MIXED IIND CLASS PAINT</t>
  </si>
  <si>
    <t>nos</t>
  </si>
  <si>
    <t>Thorouh scrapping (p-31 slno.112)</t>
  </si>
  <si>
    <t>IRON WORKS WITH IIND CLASS</t>
  </si>
  <si>
    <t>Thorouh scrapping (p-26 slno.357 d)</t>
  </si>
  <si>
    <t>SQM</t>
  </si>
  <si>
    <t>C.M(1:3)</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</si>
  <si>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</si>
  <si>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</si>
  <si>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</si>
  <si>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</si>
  <si>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</si>
  <si>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</si>
  <si>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</si>
  <si>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</si>
  <si>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</si>
  <si>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</si>
  <si>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</si>
  <si>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LABOUR FOR LAYING &amp; POINTING</t>
  </si>
  <si>
    <t>Grout ( qtn)</t>
  </si>
  <si>
    <t>Vertified tile flooring IVORY</t>
  </si>
  <si>
    <t>d448</t>
  </si>
  <si>
    <t>Grout joint filler</t>
  </si>
  <si>
    <t>COST OF Vertified TILES  qtn</t>
  </si>
  <si>
    <t>21.1</t>
  </si>
  <si>
    <t>SUPPLYING AND FIXING MONOLITHIC RCC DOOR</t>
  </si>
  <si>
    <t>FRAME OF SIZEM 100MMX75MM WITH ONE EDGE</t>
  </si>
  <si>
    <t>GROOVE OF SIZE 30MMX20MM IN RCC(1:1.5:3)USING</t>
  </si>
  <si>
    <t>20MM HBS JELLY INCLUDING COST OF STEEL AND</t>
  </si>
  <si>
    <t>FABRICATION OF REINFORCEMENT WITH -6MM M.S</t>
  </si>
  <si>
    <t>ROD AROUND AND 3MM STEEL STIRRUP AT 30CM C/C</t>
  </si>
  <si>
    <t>INCLUDING FIXING OF 3NOS OF IRON BRACKET OF</t>
  </si>
  <si>
    <t>SIZE 100MMX100MMX5MM, 6NOS OF HOLDFAST</t>
  </si>
  <si>
    <t>CHECKNUTS AND ALUMINIUM SLEEVES AND 2 NOS OF</t>
  </si>
  <si>
    <t>I.O.TOWER BOLT RECEIVER ALL AS PER DRAWING</t>
  </si>
  <si>
    <t>INCLUDING MOULDING INSTEEL MOULD PRECASTING</t>
  </si>
  <si>
    <t>WITH SMOOTH SURFACE AND FINE EDGES, CURING,</t>
  </si>
  <si>
    <t>TRANSPORTING ETC., ALL COMPLETE, AS DIRECTED</t>
  </si>
  <si>
    <t>BY DEPT.OFFICERS.</t>
  </si>
  <si>
    <t>1000MMX2100MM SIZE OF DOOR FRAME</t>
  </si>
  <si>
    <t>-------------------------------</t>
  </si>
  <si>
    <t>R.C.C.IN C.C 1:1.5:3</t>
  </si>
  <si>
    <t>FAB OF M.S STEEL</t>
  </si>
  <si>
    <t>HANGER BRACKET</t>
  </si>
  <si>
    <t>ALU.SLEEVES</t>
  </si>
  <si>
    <t>TOWER BOLT RECEIVER</t>
  </si>
  <si>
    <t>TAILNUT FOR BOLT</t>
  </si>
  <si>
    <t>MASON Ist</t>
  </si>
  <si>
    <t>MAZDOOR Ist</t>
  </si>
  <si>
    <t>MOULDING CHARGES</t>
  </si>
  <si>
    <t>HANDLING CHARGES MAZDOOR-II</t>
  </si>
  <si>
    <t>ADD FOR OIL,CONVEYANCE ETC.,</t>
  </si>
  <si>
    <t>TOTAL FOR 1 NO</t>
  </si>
  <si>
    <t>Solid panel PVC door with frame (Rajeshree) p-43 it-125a</t>
  </si>
  <si>
    <t>24.</t>
  </si>
  <si>
    <t>STEEL GRILLS FOR WINDOWS &amp; VENTILATER</t>
  </si>
  <si>
    <t>WITH SUITABLE LEDGES including piming coat</t>
  </si>
  <si>
    <t>RATE AS PER  PWD LR For Window  p 38/ it 82</t>
  </si>
  <si>
    <t>23.2</t>
  </si>
  <si>
    <t>headed glass panels 450x1350</t>
  </si>
  <si>
    <t xml:space="preserve"> 4mm glass frosted </t>
  </si>
  <si>
    <t xml:space="preserve"> 12x12mm Alu.Beedings ( Qtn)</t>
  </si>
  <si>
    <t>Alu. bolts and nuts( Qtn)</t>
  </si>
  <si>
    <t>Labour for fixing glass paneles</t>
  </si>
  <si>
    <t>Sundries</t>
  </si>
  <si>
    <t xml:space="preserve"> (1.08SQM LABOUR =.25CARPENTER-II)</t>
  </si>
  <si>
    <t>Total for 0.5334 Sqm</t>
  </si>
  <si>
    <t>Rate for one Sqm.</t>
  </si>
  <si>
    <t>Supplying and fixing 4mm thick pin</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</si>
  <si>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</si>
  <si>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</si>
  <si>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</si>
  <si>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</si>
  <si>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</si>
  <si>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PLUMBER I</t>
  </si>
  <si>
    <t>LABOUR FOR FIXING OF FLUSHING TANK</t>
  </si>
  <si>
    <t>Deduct rate for "P" &amp; "S" trap</t>
  </si>
  <si>
    <t xml:space="preserve">Add rate for PVC SWR "P" &amp; "S" trap </t>
  </si>
  <si>
    <t>TOTAL FOR ONE NUMBER</t>
  </si>
  <si>
    <t>SUPPLY AND FIXING OF E.W.C.   18" SIZE (WHITE)</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</si>
  <si>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</si>
  <si>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</si>
  <si>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</si>
  <si>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</si>
  <si>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</si>
  <si>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</si>
  <si>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</si>
  <si>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</si>
  <si>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</si>
  <si>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</si>
  <si>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</si>
  <si>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</si>
  <si>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</si>
  <si>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</si>
  <si>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</si>
  <si>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Labour</t>
  </si>
  <si>
    <t>SUPPLYING AND FIXING</t>
  </si>
  <si>
    <t>COST OF ALL MATERIALS AND</t>
  </si>
  <si>
    <t>FIXING CHARGES</t>
  </si>
  <si>
    <t>Wash Hand Basin of size 550 x 400 mm with all accessories such as CI brackets, 32mm dia CP waste coupling, Rubber plug and chain, 32mm dia B class GI waste pipe, 15mm dia brass nipples. 15mm CP pillar tap etc.,P-55 it-169 -i</t>
  </si>
  <si>
    <t>deduct rate for 15mm dia GM wheel valve</t>
  </si>
  <si>
    <t xml:space="preserve"> Angle Valve</t>
  </si>
  <si>
    <t>SUNDRIES FOR PLUGSCREW,PAINT</t>
  </si>
  <si>
    <t>WASHBASIN (White Pedastal type)  22"X16" INCLUDING</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</si>
  <si>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</si>
  <si>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</si>
  <si>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</si>
  <si>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</si>
  <si>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</si>
  <si>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</si>
  <si>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</si>
  <si>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</si>
  <si>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</si>
  <si>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</si>
  <si>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</si>
  <si>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</si>
  <si>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</si>
  <si>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 xml:space="preserve"> 25MM DIA PVC PIPE ABOVE G.L:-</t>
  </si>
  <si>
    <t xml:space="preserve">COST OF 25MM DIA PVC PIPE </t>
  </si>
  <si>
    <t>ADD 40% FOR PVC/GI SPECIALS</t>
  </si>
  <si>
    <t xml:space="preserve"> 32MM DIA PVC PIPE ABOVE G.L:-</t>
  </si>
  <si>
    <t xml:space="preserve">COST OF 32MM DIA PVC PIPE </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</si>
  <si>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</si>
  <si>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</si>
  <si>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</si>
  <si>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1.5 sqmm copper PVC insulated unsheathed single core cable</t>
  </si>
  <si>
    <t xml:space="preserve"> Rmt</t>
  </si>
  <si>
    <t>PVC rigid conduit pipe 19 mm / 20mm heavy duty with ISI mark</t>
  </si>
  <si>
    <t>1 Rmt</t>
  </si>
  <si>
    <t>19 mm PVC rigid bends</t>
  </si>
  <si>
    <t>Tw Plugs (p 91 p J e)</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</si>
  <si>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</si>
  <si>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</si>
  <si>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</si>
  <si>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</si>
  <si>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</si>
  <si>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</si>
  <si>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</si>
  <si>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</si>
  <si>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</si>
  <si>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t>
  </si>
  <si>
    <t>Bag</t>
  </si>
  <si>
    <t>TW switch  box  100 x 100 x 75 mm p 130 jd</t>
  </si>
  <si>
    <t>TW junction  box  150 x 100 x 75 mm p-130 j c</t>
  </si>
  <si>
    <t>3 mm thick laminated Hylem sheet (10X0.1X0.1)</t>
  </si>
  <si>
    <t>1.5 sqmm copper PVC insulated unsheathed single core cable for continuous earth connection</t>
  </si>
  <si>
    <t>90 Rmt</t>
  </si>
  <si>
    <t>Litre</t>
  </si>
  <si>
    <t>Paint SEP p-44 it-117</t>
  </si>
  <si>
    <t>Points</t>
  </si>
  <si>
    <t>Labour charges</t>
  </si>
  <si>
    <t>Sundries 1% on materials</t>
  </si>
  <si>
    <t>Total for 10 Points</t>
  </si>
  <si>
    <t>Rate for 1 Point</t>
  </si>
  <si>
    <t>Labour Charges for wirnig in PVC pipe concealed</t>
  </si>
  <si>
    <t>Sub - data</t>
  </si>
  <si>
    <t>Maistry</t>
  </si>
  <si>
    <t>Wiremen Grade  - I</t>
  </si>
  <si>
    <t>Wiremen Grade  - II</t>
  </si>
  <si>
    <t>Helper</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</si>
  <si>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</si>
  <si>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</si>
  <si>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</si>
  <si>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</si>
  <si>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Total for 10 points</t>
  </si>
  <si>
    <t>Rate for 1 points</t>
  </si>
  <si>
    <t>LIGHT POINT WITH CEILING ROSE FOR ADMINISTRATIVE BLOCKS AND COMMUNITY CENTRE Open wiring</t>
  </si>
  <si>
    <t>Add cost of Bakelite battern type holders 10 Nos @ Rs 16.50 / Each p-116,  it-25</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</si>
  <si>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</si>
  <si>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</si>
  <si>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</si>
  <si>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</si>
  <si>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</si>
  <si>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</si>
  <si>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</si>
  <si>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Rate for 1 point</t>
  </si>
  <si>
    <t>Deduct cost of TW Box 10X10x7.5cm</t>
  </si>
  <si>
    <t>Deduct cost of Hylem sheet</t>
  </si>
  <si>
    <t>Add cost of TW box 12" x 8" x3" for switch and regulator 10 nos  @ Rs 69.90 / Each p-130 ,part  J a</t>
  </si>
  <si>
    <t>Hylem sheet 0.60 Sq m@ 630/Sq m p-130  ,7 a</t>
  </si>
  <si>
    <t>Add Sundries 1%</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</si>
  <si>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</si>
  <si>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 xml:space="preserve">Rate for each </t>
  </si>
  <si>
    <t>Supply of ceiling fan 1200mm</t>
  </si>
  <si>
    <t>1200mm A.C ceiling fan (without regulator)( Part- B 1 a p-117</t>
  </si>
  <si>
    <t>Cost of electronic regulator( Part- B 1 d p-117</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</si>
  <si>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</si>
  <si>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</si>
  <si>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</si>
  <si>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</si>
  <si>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</si>
  <si>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</si>
  <si>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Rate for Each</t>
  </si>
  <si>
    <t>Wiremen Grade I</t>
  </si>
  <si>
    <t>Wiremen Grade II</t>
  </si>
  <si>
    <t>Helpers</t>
  </si>
  <si>
    <t>Total for 5 Nos</t>
  </si>
  <si>
    <t>4' 18w crystal glass LED tube light</t>
  </si>
  <si>
    <t>4' tube light fitting with \electronic ballast p-111 it-20 c</t>
  </si>
  <si>
    <t>Charges for fixing  (as per Data 22 )</t>
  </si>
  <si>
    <t xml:space="preserve">Supply, assembling and fixing of 18 watts LED tube light with fitting of four feet long and fixing the tube light fitting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t>
  </si>
  <si>
    <t xml:space="preserve">S/F OF BULK HEAD FITTING for CFL </t>
  </si>
  <si>
    <t>SUPPLY AND FIXING OF</t>
  </si>
  <si>
    <t>110mmDIA P.V.C RAIN WATER</t>
  </si>
  <si>
    <t xml:space="preserve"> 110mmDIA P.V.C PIPE</t>
  </si>
  <si>
    <t xml:space="preserve"> 110mmDIA P.V.C PLAIN BEND</t>
  </si>
  <si>
    <t xml:space="preserve"> 110mmDIA P.V.C SHOE</t>
  </si>
  <si>
    <t>SPECIAL CLAMP</t>
  </si>
  <si>
    <t>C.I. GRATING 100mm DIA</t>
  </si>
  <si>
    <t>COST OF PLUG SCREWS , RUBBER</t>
  </si>
  <si>
    <t>LUBRICANT ETC</t>
  </si>
  <si>
    <t>TOTAL FOR 3 RMT</t>
  </si>
  <si>
    <t>DOWN FALL PIPE    Type- A  SWR pipe</t>
  </si>
  <si>
    <t>58.1(a)</t>
  </si>
  <si>
    <t>SUPPLY AND FIXING P.V.C.SOIL</t>
  </si>
  <si>
    <t>PIPESPECIALS OF FOLLOWING DIA:-</t>
  </si>
  <si>
    <t>A.</t>
  </si>
  <si>
    <t>SUPPLY AND FIXING OF PVC soil PIPE</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</si>
  <si>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</si>
  <si>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</si>
  <si>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</si>
  <si>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</si>
  <si>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</si>
  <si>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</si>
  <si>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</si>
  <si>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</si>
  <si>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</si>
  <si>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</si>
  <si>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</si>
  <si>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</si>
  <si>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</si>
  <si>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</si>
  <si>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58.1(b)</t>
  </si>
  <si>
    <t>B.</t>
  </si>
  <si>
    <t>SUPPLY AND FIXING OF PVC PIPE</t>
  </si>
  <si>
    <t>LUBERICANT AND FIXING IN TO</t>
  </si>
  <si>
    <t>WALL WITH WOODEN PLUGES</t>
  </si>
  <si>
    <t>P.V.C. PIPE 75mm DIA</t>
  </si>
  <si>
    <t>P.V.C BEND WITH DOOR</t>
  </si>
  <si>
    <t>P.V.C COWL</t>
  </si>
  <si>
    <t>P.V.C DOOR TEE</t>
  </si>
  <si>
    <t xml:space="preserve">110MM DIA OF PVC SWR PIPE INCLUDING </t>
  </si>
  <si>
    <t xml:space="preserve">75MM DIA OF PVC SWR PIPE INCLUDING </t>
  </si>
  <si>
    <t>DATA   - 22</t>
  </si>
  <si>
    <t>32 Amps triple pole main switch with fuse and neutral link [SD 163]</t>
  </si>
  <si>
    <t>TW board of size 46 x31 x 6 cm with brass hinges hooks screws  well varnished [SD 149]</t>
  </si>
  <si>
    <t>Sundries screw TW plugs screws wire and earth connections.</t>
  </si>
  <si>
    <t>Supplying and fixing of 32 amps triple pole main switch with fuse and neutral link on a suitable well varnished teak wood board including necessary interconnection and earth connection cost of all materials, etc., all complete.</t>
  </si>
  <si>
    <t>DATA   - 34</t>
  </si>
  <si>
    <t>3 Nos of Fuse units at EB pole</t>
  </si>
  <si>
    <t>Supplying and fixing 3 No 32 Amps 500 volts grade/ well porcelin fuse unit on suitable teak wood plank to be fixed on the top of the  pole / EB street poles with necessary clamps and including cost of materials etc., all complete.</t>
  </si>
  <si>
    <t>TW plank 200 x 150 x 20 mm</t>
  </si>
  <si>
    <t>Sundries such as MS clamps screws etc.,</t>
  </si>
  <si>
    <t>Total for 8 Nos</t>
  </si>
  <si>
    <t>Rate for 1 no</t>
  </si>
  <si>
    <t>32 Amps 500 V fuse units P-120 6-b</t>
  </si>
  <si>
    <t>DATA   - 36</t>
  </si>
  <si>
    <t>EB service connection Board for Three phase</t>
  </si>
  <si>
    <t>32 Amps 500 Volts fuse unit</t>
  </si>
  <si>
    <t xml:space="preserve">TW plank 450 x 375 x 20 mm </t>
  </si>
  <si>
    <t>Earth plate ( copper ) with bolts &amp; nuts.</t>
  </si>
  <si>
    <t>LR</t>
  </si>
  <si>
    <t>Sundries such as TW plugs screws, etc.,</t>
  </si>
  <si>
    <t>Rate for  Each</t>
  </si>
  <si>
    <t>Supplying and fixing 1 No of 450 x 375 x 20 m   thick TW plank well varnished with 3 No 30 amps 500 volts fuse unit and 1 No of copper earth plate of suitable size bolts and nuta on walls for EB service connections including cost of all materials, etc., all complete.</t>
  </si>
  <si>
    <t>DATA   - 40</t>
  </si>
  <si>
    <t>4 x 4  Sq mm copper PVC insulated unsheathed single core cable for 3 phase EB service connection</t>
  </si>
  <si>
    <t xml:space="preserve">Run of 4 wires of 4 Sqmm copper PVC insulated unsheathed single cosre/ 1.1 KV grade cable with one run of 7/20 GI stay wire suspended with porcelin reel insulater at 1.0 m C/C for support of phase and neautral cable from the top of street pole to the houses/blocks including all materials, etc., all complatet for EB service connections, including labour charges for fixing GI wires and MS angles </t>
  </si>
  <si>
    <t>4 Sqmm copper PVC insulated unsheathed single core cableP-79 2 d</t>
  </si>
  <si>
    <t>7/20 GI stay wire</t>
  </si>
  <si>
    <t>PVC reel insulater</t>
  </si>
  <si>
    <t>GI wire for fixing reel insulater</t>
  </si>
  <si>
    <t>Labour charges 1.5 times dataNo 37</t>
  </si>
  <si>
    <t>Sundries for masonry works clamps bolts and nuts etc.,</t>
  </si>
  <si>
    <t>Total for 90 Rmt</t>
  </si>
  <si>
    <t>Rate for 1 Rmt</t>
  </si>
  <si>
    <t>DATA   - 41</t>
  </si>
  <si>
    <t>SUPPLY OF GI PIPES FOR EB SERVICE               ( THREE PHASE )</t>
  </si>
  <si>
    <t>Supply of 40 mm dia GI pipe "B"class ( for the above Data ) for passing through from top of Houses to the MES Board to meet the EB requirement.</t>
  </si>
  <si>
    <t>GI pipe of 40 mm dia  (P-45 154 -iii)</t>
  </si>
  <si>
    <t>Rate Each Rmt</t>
  </si>
  <si>
    <t>UPVC instead of Stone ware Pipe</t>
  </si>
  <si>
    <t>SUPPLYING AND  LAYING AND</t>
  </si>
  <si>
    <t>JOINTING SN8 UPVC PIPE AND SPECIALS</t>
  </si>
  <si>
    <t>BELOW G.L</t>
  </si>
  <si>
    <t>A</t>
  </si>
  <si>
    <t>110mm DIA  UPVC PIPE BELOW G.L</t>
  </si>
  <si>
    <t>Cost of UPVC SN8 Pipe (TWAD SR 2020-21 P-20 1.2 1)</t>
  </si>
  <si>
    <t>TO PROPER GRADEAND</t>
  </si>
  <si>
    <t>JOINTING MATERIALS. (TWAD SR 17-18 11-b)</t>
  </si>
  <si>
    <t>CUTTING CHARGES ( P-32/141)</t>
  </si>
  <si>
    <t>B</t>
  </si>
  <si>
    <t>160mm DIA  UPVC PIPE BELOW G.L</t>
  </si>
  <si>
    <t>Cost of UPVC SN8 Pipe (TWAD SR 20-21 P-20 1.2 a /3)</t>
  </si>
  <si>
    <t>58.2</t>
  </si>
  <si>
    <t xml:space="preserve">Supplying &amp;fixing 110mm dia PVC </t>
  </si>
  <si>
    <t xml:space="preserve">SWR pipe for ventilating shaft </t>
  </si>
  <si>
    <t xml:space="preserve">of 3M length with cowl </t>
  </si>
  <si>
    <t>RM</t>
  </si>
  <si>
    <t>110mm dia PVC SWR pipe</t>
  </si>
  <si>
    <t>no</t>
  </si>
  <si>
    <t>110mm dia cowl</t>
  </si>
  <si>
    <t>Labour for fixing</t>
  </si>
  <si>
    <t>l.s</t>
  </si>
  <si>
    <t>Sundries for PVC solution etc.</t>
  </si>
  <si>
    <t>Rate for 1 no.</t>
  </si>
  <si>
    <t>CONSTRN. OF INSPECTION</t>
  </si>
  <si>
    <t>CHAMBER OF SIZE 60X60X75cm</t>
  </si>
  <si>
    <t>E.W AND REFILLING</t>
  </si>
  <si>
    <t>C.C(1:8:16)USING 40mmB.J METEL</t>
  </si>
  <si>
    <t>B.W IN C.M(1:5)</t>
  </si>
  <si>
    <t>PLASTERING IN C.M(1:3) 12 mmT.K</t>
  </si>
  <si>
    <t>R.C.C(1:2:4) PETTY WORKS</t>
  </si>
  <si>
    <t>(50mmT.K PCC SLAB)</t>
  </si>
  <si>
    <t>SUNDRIES FOR MOULDIN ETC</t>
  </si>
  <si>
    <t xml:space="preserve">Steps </t>
  </si>
  <si>
    <t>Eurocon tile/ Designer tile flooring (as per CER-112/2007-08)</t>
  </si>
  <si>
    <t>white/colour cement</t>
  </si>
  <si>
    <t>COST OF Eurocon TILES (pwd -p 35/17</t>
  </si>
  <si>
    <t>Supplying and fixing of porcelain wash hand basin (white without pedastal) superior variety of size 550x400mm with all accessories such as poweder coated cast iron brackets, 32mm dia CP waste coupling, rubber plug and aluminium chain, 32mmdia 'B' classGI waste pipe, angle valve, 15mm dia Nylon connection, 15mm dia brass nipples, 15mm CP pillar tap and required grating etc., complete in all respects.</t>
  </si>
  <si>
    <t xml:space="preserve">Supply, assembling and fixing of 18 watts LED tube light with fitting of four feet long and fixing the tube light fitting on teak wood round blocks of 75mm dia 40mm deep suspended from ceiling or mounted on the wall including cost of all materials and labour for fixing in position and as directed by the departmental officers. </t>
  </si>
  <si>
    <t>Plastering with CM 1:5, 12mm thick finishd with neat cement including providing band cornice, ceiling cornice, curing scaffolding etc., complete in all repects and complying with relevant standard specifications.</t>
  </si>
  <si>
    <t>Plastering with CM 1:4, 12mm thick finishd with neat cement including providing band cornice, ceiling cornice, curing scaffolding etc., complete in all repects and complying with relevant standard specifications.</t>
  </si>
  <si>
    <t xml:space="preserve">Supply and delivery of following Electric Ceiling fan with ISI mark with blades and double ball bearing, capacitor, etc., complete with 300mm down rod, canopies, capacitor, shackle blades with electronic dimmer regulator. a) 48" Electric fan 1200mm sweep </t>
  </si>
  <si>
    <t>Supplying and fixing the following dia PVC (SWR) pipe with ISI mark confirming to IS 13952:1992 type 'B' for soil line with relevant jointing with seal ring confirming to IS 5382 with leaving a gap about 10mm to allow thermal expansion, fixing the pipes into walls with necessary wooden plug, screws, holding wherever necessary and making good of the dismantled portiong with necessary connections to sanitary fittings etc., complete.</t>
  </si>
  <si>
    <t>OLD WALLS OBD</t>
  </si>
  <si>
    <t>PAINTING TWO COATS OVER NEW           (as per PWD Standard Data)</t>
  </si>
  <si>
    <t>OBD p-45 sl.140</t>
  </si>
  <si>
    <t>Thorough scrapping</t>
  </si>
  <si>
    <t>sqm</t>
  </si>
  <si>
    <t>GST @ 18%</t>
  </si>
  <si>
    <t>SI Room</t>
  </si>
  <si>
    <t xml:space="preserve">SI </t>
  </si>
  <si>
    <t>SI</t>
  </si>
  <si>
    <t>Store Room</t>
  </si>
  <si>
    <t>SI room</t>
  </si>
  <si>
    <t>Inspection Chamber Inner</t>
  </si>
  <si>
    <t>Inspection Chamber top</t>
  </si>
  <si>
    <t xml:space="preserve">Record room  inner 2 sides </t>
  </si>
  <si>
    <t>Add V1 Jams</t>
  </si>
  <si>
    <t>Lockup Men inner 2 sides</t>
  </si>
  <si>
    <t>Add V Jams</t>
  </si>
  <si>
    <t>Reception front wall</t>
  </si>
  <si>
    <t>Outer Patch work</t>
  </si>
  <si>
    <t>SI Front wall</t>
  </si>
  <si>
    <t xml:space="preserve">Record Room Outer </t>
  </si>
  <si>
    <t>Inspection Chamber Outer</t>
  </si>
  <si>
    <t xml:space="preserve">CCTNS inner </t>
  </si>
  <si>
    <t xml:space="preserve">SI room Inner painting </t>
  </si>
  <si>
    <t>Window-W  SS top &amp; Bot</t>
  </si>
  <si>
    <t>Window-W1  SS top &amp; Bot</t>
  </si>
  <si>
    <t>Window-W2  SS top &amp; Bot</t>
  </si>
  <si>
    <t>Record room passage</t>
  </si>
  <si>
    <t xml:space="preserve">Skirting </t>
  </si>
  <si>
    <t>D/f Door D</t>
  </si>
  <si>
    <t>D/f Door D1 &amp; D2</t>
  </si>
  <si>
    <t>Rest room toilet</t>
  </si>
  <si>
    <t>Terrace Hall high roof beam</t>
  </si>
  <si>
    <t xml:space="preserve">Cum </t>
  </si>
  <si>
    <t xml:space="preserve">D/f Hall high roof </t>
  </si>
  <si>
    <t>Hall High roof ventilator</t>
  </si>
  <si>
    <t>b) 6" door handle</t>
  </si>
  <si>
    <t>a) 3" Tower bolt</t>
  </si>
  <si>
    <t>CCTNS windows</t>
  </si>
  <si>
    <t>Rest room windows</t>
  </si>
  <si>
    <t>SI room windows</t>
  </si>
  <si>
    <t>OHT wall</t>
  </si>
  <si>
    <t>OHT base slab</t>
  </si>
  <si>
    <t xml:space="preserve">OHT </t>
  </si>
  <si>
    <t xml:space="preserve">D/f wall tiles </t>
  </si>
  <si>
    <t>Arms room ventilator</t>
  </si>
  <si>
    <t>a) Teak wood over 2.00 metre and below 3 metre length</t>
  </si>
  <si>
    <t>b) Teak wood below 2.00 metre length</t>
  </si>
  <si>
    <t>Arms room door vertical</t>
  </si>
  <si>
    <t>South side outer wall</t>
  </si>
  <si>
    <t>Labour charges for removing the existing Aluminium wiring from the existing Electrical points, including removing the switch board, Switches and wiring from Board to Electrical fitting and wires from DB to Switch board etc., complete and stacking the materials as directed by the departmental officers.</t>
  </si>
  <si>
    <t xml:space="preserve">Inspection chamber </t>
  </si>
  <si>
    <t>40mm precast slab</t>
  </si>
  <si>
    <t>Inspection chamber</t>
  </si>
  <si>
    <t>Chamber bottom</t>
  </si>
  <si>
    <t>Existing toilet passage area</t>
  </si>
  <si>
    <t xml:space="preserve">Dismantling the Reinforced cement concrete and clearing away and carefully stacking the materials useful for reuse and premeasurement and removing the debries as per the instruction of departmental officers.  </t>
  </si>
  <si>
    <t>Earth work excavation for foundation in all soils and sub soils to the required depth as may be directed except in hard rock requiring blasting but inclusive of shoring, strutting and bailing out water wherever necessary and refilling the sides of foundation with excavated earth  etc., complete in all respects complying with relevant standard specifications. (Including Refilling)</t>
  </si>
  <si>
    <t>Clean removal of cement plaster from walls and racking out joints 20mm deep or from terraced roofs racking out joints 12mm deep etc.</t>
  </si>
  <si>
    <t>Ceiling</t>
  </si>
  <si>
    <t>Inner walls</t>
  </si>
  <si>
    <t>a.) In Foundation &amp; basement</t>
  </si>
  <si>
    <t>a) In Ground floor</t>
  </si>
  <si>
    <t>WC</t>
  </si>
  <si>
    <t>Plinth beam @ Proposed bath &amp; WC</t>
  </si>
  <si>
    <t>Cross wall b/n bath / WC</t>
  </si>
  <si>
    <t>b.) In Ground floor</t>
  </si>
  <si>
    <t>Bath &amp; WC Door lintel</t>
  </si>
  <si>
    <t>M20 Grade concrete in F &amp; B</t>
  </si>
  <si>
    <t>M20 Grade concrete in GF</t>
  </si>
  <si>
    <t>Providing Form work and centering for reinforced cement concrete works including supports and strutting up to 3.30m height for plane surfaces as detailed below.</t>
  </si>
  <si>
    <t>Proposed Bath</t>
  </si>
  <si>
    <t>Proposed wc</t>
  </si>
  <si>
    <t>CCTNS toilet</t>
  </si>
  <si>
    <t>Proposed bath</t>
  </si>
  <si>
    <t xml:space="preserve">Proposed bath &amp; wc doors </t>
  </si>
  <si>
    <t xml:space="preserve">Inspector &amp; CCTNS Toilet  </t>
  </si>
  <si>
    <t>Inspector &amp; CCTNS toilet</t>
  </si>
  <si>
    <t>Proposed WC</t>
  </si>
  <si>
    <t>OHT to Ins &amp; CCTNS toilet</t>
  </si>
  <si>
    <t>OHT inlet line</t>
  </si>
  <si>
    <t>b.) 25mm ASTM-D schedule 40 threaded PVC pipe with necessary PVC/GI specials</t>
  </si>
  <si>
    <t>a.) 32mm ASTM-D schedule 40 threaded PVC pipe with necessary PVC/GI specials</t>
  </si>
  <si>
    <t>Supplying, laying, fixing and jointing the following PVC pipes as per ASTM D-1785 of schedule 40 of wall thickness not less than the specified in IS 4985 suitable for plumbing by threading of wall thickness including the cost of suitable PVC/GI specials/GM specials like elbow, Tee, reducers, plug, union, bends, coupler, nipple/GM gate valve check and wheel valve etc., wherever required above the ground level including the cost of teflon tap etc., fully concealed in walls to the proper gradient and alignment and redoing the chipper portion of masonry etc., all complete and as directed by the departmental officers.</t>
  </si>
  <si>
    <t>c) 20mm ASTM-D schedule 40 threaded PVC pipe with necessaray PVC/GI specials</t>
  </si>
  <si>
    <t>Proposed bath &amp; wc</t>
  </si>
  <si>
    <t>Inspector &amp; toilet</t>
  </si>
  <si>
    <t>CCTNS &amp; toilet</t>
  </si>
  <si>
    <t xml:space="preserve">Record </t>
  </si>
  <si>
    <t>Lock up men &amp; women Bulk head</t>
  </si>
  <si>
    <t>Providing and applying single coat of bitumen emultion primer over the existing terrace roof top and 3mm thick polyester modified APP water proofing membrance shall be unrolled over the coated primer surface with 10cm overlaps. The rate including the cost of basic cleaning of the surface to remove dust, loose particles etc., complete.</t>
  </si>
  <si>
    <t xml:space="preserve">Proposed wc </t>
  </si>
  <si>
    <t xml:space="preserve">Lockup wc </t>
  </si>
  <si>
    <t>Lockup bath</t>
  </si>
  <si>
    <t>Supplying and fixing of PVC Nahani Trap not less than 75mm 4 way/ 2ay (superior variety) having minimum of water seal of 50mm confirm to relevant IS specifications with its latest amendments including resting on the bed of brick jelly concrete 1:5:10 (one of cement, five of sand and ten of 40mm gauge brick jelly) etc., complete as directed by the departmental officers.</t>
  </si>
  <si>
    <t>Run off 2 wires of 4 Sq.mm PVC insulated single core multi strand fire retardant flexible copper cable with ISI mark conforming to IS: 694/1990.  including all materials etc., all complete for EB service connections including labour charges for fixing GI wire and MS Angles (for EB service connection three phase)</t>
  </si>
  <si>
    <t>Supplying and fixing 1 No of 32 Amps 500 volts grade porcelain fuse unit on suitable teakwood plank varnished to be fixed on the top of pole EB street pole with necessary clamps including cost of all materials etc., all complete.</t>
  </si>
  <si>
    <t>Chamber to chamber</t>
  </si>
  <si>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t>
  </si>
  <si>
    <t>B/n cross wall</t>
  </si>
  <si>
    <t>D/f door</t>
  </si>
  <si>
    <t xml:space="preserve">a) In Ground floor </t>
  </si>
  <si>
    <t xml:space="preserve">b) In First floor </t>
  </si>
  <si>
    <t>bath &amp; wc outer</t>
  </si>
  <si>
    <t>D/f D1</t>
  </si>
  <si>
    <t>Proposed wc inner</t>
  </si>
  <si>
    <t>Qty as per painting primer coat area</t>
  </si>
  <si>
    <t>C/B wall</t>
  </si>
  <si>
    <t>Dismantling the existing Brick masonry wall in cement mortor and stacking the desegregated unwanted materials neatly at site work.</t>
  </si>
  <si>
    <t>a.) Brick walls under 3m high</t>
  </si>
  <si>
    <t>Record C/B wall</t>
  </si>
  <si>
    <t>b.) In First floor</t>
  </si>
  <si>
    <t>a.) In Ground floor</t>
  </si>
  <si>
    <t xml:space="preserve">Supplying, laying, fixing and jointing the following PVC pipes as per ASTMD-1785 of schedule 40 of wall thickness not less than specified in IS 4985 suitable for plumbing by threading of wall thickness including the cost of suitable PVC/GI specials etc., </t>
  </si>
  <si>
    <t>OPEN Wiring with 1.5 sqmm PVC insulated single core multi strand fire retardant  flexible copper cable with ISI mark confirming to ISI 694/1990, 1.1 KV grade cable with continuous earth by means of 1.5 sqmm PVC insulated single core multi strand fire retardant flexible copper cable with ISI mark.</t>
  </si>
  <si>
    <t>Supplying, Laying and joining the following dia  UPVC Non Pressure  pipe of SN8 SDR 34 (S 16.5) as per IS 15328/2003 superior variety and tested with water,including necessary earthwork excavation for trenches and refilling the same well rammed and consolidated and laid to the alignment as directed bt the officers</t>
  </si>
  <si>
    <t>a.) 110 mm UPVC Non Pressure  pipe</t>
  </si>
  <si>
    <t>Renovation of existing door, window and cupboard shutters by providing following furniture fittings with ISI mark ,including cost of labour chrages for required removing,buffing and refixing to original position etc, all complete</t>
  </si>
  <si>
    <t>Painting one coat with ready mixed PLASTIC EMULSION PAINT of first class quality paint of approved colour and shade over a old walls including scraping and cost of necessary brushes, labour charges, patty etc.</t>
  </si>
  <si>
    <r>
      <t>m</t>
    </r>
    <r>
      <rPr>
        <b/>
        <vertAlign val="superscript"/>
        <sz val="11"/>
        <rFont val="Cambria"/>
        <family val="1"/>
        <scheme val="major"/>
      </rPr>
      <t>2</t>
    </r>
  </si>
  <si>
    <r>
      <t xml:space="preserve">Providing and laying in position </t>
    </r>
    <r>
      <rPr>
        <b/>
        <sz val="11"/>
        <rFont val="Cambria"/>
        <family val="1"/>
        <scheme val="major"/>
      </rPr>
      <t>Standardized concrete Mix M20 Grade</t>
    </r>
    <r>
      <rPr>
        <sz val="11"/>
        <rFont val="Cambria"/>
        <family val="1"/>
        <scheme val="major"/>
      </rPr>
      <t xml:space="preserve"> in accordance with IS 456-2000 using 20mm down geaded HBSJ for all RCC Items of works but excluding cost of reinforcement grill and also including laying,vibrating,finishing,curing etc.,</t>
    </r>
  </si>
  <si>
    <r>
      <t xml:space="preserve">Supplying &amp; fixing of 9 watts LED bulbs suitable for fixing it to pendent / bakelite battern holder of best approved variety and as directed by the departmental officers. </t>
    </r>
    <r>
      <rPr>
        <b/>
        <sz val="11"/>
        <rFont val="Cambria"/>
        <family val="1"/>
        <scheme val="major"/>
      </rPr>
      <t>PWD SR 2022-2023P-115</t>
    </r>
  </si>
  <si>
    <t>Fan point wires</t>
  </si>
  <si>
    <t>Light point without ceiling rose  wires</t>
  </si>
  <si>
    <t xml:space="preserve">Light point with ceiling rose </t>
  </si>
  <si>
    <t>Convenient point wires</t>
  </si>
  <si>
    <t>Renovation of existing door, window and cupboard shutters by providing following furniture fittings with ISI mark ,including cost of labour chrages for required removing,buffing and refixing to original position etc.all complete</t>
  </si>
  <si>
    <t>each</t>
  </si>
  <si>
    <t>Material cost  (quotation)</t>
  </si>
  <si>
    <t>Observed Data</t>
  </si>
  <si>
    <t>Wireman Grade-I</t>
  </si>
  <si>
    <t>Electrical Helper</t>
  </si>
  <si>
    <t>Total for 33 points</t>
  </si>
  <si>
    <t>Total for 1 points</t>
  </si>
  <si>
    <t>Material cost ( PWD SR Pg.no.40/ 2022-23)</t>
  </si>
  <si>
    <t>Material cost ( PWD SR Pg.no.41/ 2022-23)</t>
  </si>
  <si>
    <t>Dismantling the existing floor finish and dadooing walls in cement mortar with Glazed tiles etc., complete as directed by the departmental officers.</t>
  </si>
  <si>
    <t>Brick partition walls 70mm thick using kiln burnt country bricks of size 8¾”x4¼”x2¾” (22x11x7cm) in cement mortar 1:4 for super structure in the following floors including scaffoldings, curing etc., complete in all respect complying with relevant standard specifications and drawings</t>
  </si>
  <si>
    <t>Special Ceiling plastering in cement mortar 1:3, 10mm thick for bottom of roof, stair, waist, landing and sunshades in all floors finished with near cement including hacking the areas providing band cornice, scaffolding, curing etc., complete</t>
  </si>
  <si>
    <t>Record room CB slab</t>
  </si>
  <si>
    <r>
      <t xml:space="preserve">Providing Precast concrete slab for cupboard  ward robs shelves, cover slab for chambers, baffle walls side slabs of boxing around windows and other similar works in Standardized concrete mix M20 grade using hard broken stone jelly of size 10mm and less for the following thickness including precasting, moulding, curing, finishing and fixing in position complying with relevant standard specifications etc.                                       </t>
    </r>
    <r>
      <rPr>
        <b/>
        <sz val="11"/>
        <rFont val="Cambria"/>
        <family val="1"/>
        <scheme val="major"/>
      </rPr>
      <t>I. 40MM THICK</t>
    </r>
  </si>
  <si>
    <t>Unforeseen, Contingencies &amp; Petty supervision charges @ 2.50%</t>
  </si>
  <si>
    <t>Junior Engineer                                         Asst.Exe.Engineer</t>
  </si>
  <si>
    <t>Parapet pillars</t>
  </si>
  <si>
    <t>CCTNS toilet wall tiles</t>
  </si>
  <si>
    <t xml:space="preserve">Supplying and fixing Monolithic RCC door frames of size 100x75mm with one edge grooves size 't'x20mm ('t' represents the shutter thickness) in reinforced cement concrete 1:1 1/2:3 (one of cement, one and half ofsand three of hard broken stone jelly) using 20mm hard broken stone jelly. </t>
  </si>
  <si>
    <r>
      <t xml:space="preserve">Supplying and fixing of Indian Water Closet white glazed (oriya type) of size 580mmx440mm of approved make with ISI mark with PVC SWR grade P or S trap confirming to IS 2556 part 12, including concrete packing filling portion with earth, flooring the area with 75mm thicf brick jelly concrete in CC 1:8:16 (One of cement, eight of sand and sixteen of brick jelly) using 40mm size brick jelly and top left rough to receive the floor plastering but including antisyphonage connection, curing etc., all complete and as directed by the departmental officers. </t>
    </r>
    <r>
      <rPr>
        <b/>
        <sz val="11"/>
        <rFont val="Cambria"/>
        <family val="1"/>
        <scheme val="major"/>
      </rPr>
      <t>(In Ground Floor)</t>
    </r>
  </si>
  <si>
    <t xml:space="preserve">Pointing the top of Pressed tile roof with  CM 1:3, 12mm thick with water proof compound 2% of cement to the existing roof including cost of all necessary groove cutting and finishing etc, complete. </t>
  </si>
  <si>
    <t>Arms room door horizontal</t>
  </si>
  <si>
    <t>GST @ 18.00%</t>
  </si>
  <si>
    <t xml:space="preserve">             Junior Engineer                              Asst.Exe.Engineer</t>
  </si>
  <si>
    <t>TAMIL NADU POLICE HOUSING CORPORATION LIMITED</t>
  </si>
  <si>
    <r>
      <t xml:space="preserve">   </t>
    </r>
    <r>
      <rPr>
        <u val="double"/>
        <sz val="14"/>
        <rFont val="Cambria"/>
        <family val="1"/>
        <scheme val="major"/>
      </rPr>
      <t>SALEM DIVISION</t>
    </r>
  </si>
  <si>
    <r>
      <rPr>
        <u val="double"/>
        <sz val="13"/>
        <rFont val="Cambria"/>
        <family val="1"/>
        <scheme val="major"/>
      </rPr>
      <t>NAME OF WORK</t>
    </r>
    <r>
      <rPr>
        <sz val="13"/>
        <rFont val="Cambria"/>
        <family val="1"/>
        <scheme val="major"/>
      </rPr>
      <t xml:space="preserve">:  </t>
    </r>
  </si>
  <si>
    <r>
      <t xml:space="preserve">Providing Precast concrete slab for cupboard  ward robs shelves, cover slab for chambers, baffle walls side slabs of boxing around windows and other similar works in Standardized concrete mix M20 grade using hard broken stone jelly of size 10mm and less for the following thickness including precasting, moulding, curing, finishing and fixing in position complying with relevant standard specifications etc.,  </t>
    </r>
    <r>
      <rPr>
        <b/>
        <sz val="11"/>
        <rFont val="Cambria"/>
        <family val="1"/>
        <scheme val="major"/>
      </rPr>
      <t>I. 40MM THICK</t>
    </r>
  </si>
  <si>
    <t>Brick work in cm 1:5 (One of cement and five of M.sand) using Kiln burnt country bricks of size 8¾”x4¼"x2¾” (22x11x7cm) in foundation and basement including dewatering wherever necessary proper setting, curing etc., complete with relevant standard specifications.</t>
  </si>
  <si>
    <r>
      <t xml:space="preserve">Precast cement concrete Jolly ventilator in Standardized M20 concrete using 20mm gauge hard broken stone jelly for the following thickness excluding the cost and fabrication of reinforcement grills but including precasting, moulding, curing, finrshing and fixing in position complying with relevant standard specifications etc., complete in the following floors.  </t>
    </r>
    <r>
      <rPr>
        <b/>
        <sz val="11"/>
        <rFont val="Cambria"/>
        <family val="1"/>
        <scheme val="major"/>
      </rPr>
      <t>50mm thick</t>
    </r>
    <r>
      <rPr>
        <sz val="11"/>
        <rFont val="Cambria"/>
        <family val="1"/>
        <scheme val="major"/>
      </rPr>
      <t xml:space="preserve">
</t>
    </r>
  </si>
  <si>
    <t>Plastering the top flooring in CM 1:4, 20mm thick including surface rendered smooth including providing proper slopes, thread lining, curing and 150mm wide skirting alround with the same cement mortar etc., complete in all respects.</t>
  </si>
  <si>
    <t xml:space="preserve">Brick partition wall in Cement Mortar 1:4, 110mm thick for super structure in the following floors using kiln burnt country bricks of size 8¾”x4¼”x2¾” (22x11x7cm) including labour for fixing the doors, windows and ventilator frames in position, fixing of hold fasts, scaffoldings, curing etc., complete in all respect complying with relevant standard specifications and drawings </t>
  </si>
  <si>
    <t>Plain Cement Concrete 1:2:4 (One of cement, two of M. sand and four 6-10mm thick metal) using 6-10mm thick metal excluding shuttering and centering but including laying, curing and finishing with relevant standard specifications  and other similar works &amp; as directed by the departmental officers.</t>
  </si>
  <si>
    <t>Supplying and fixing Monolithic RCC door frames of size 100x75mm with one edge grooves size 't'x20mm ('t' represents the shutter thickness) in reinforced cement concrete 1:1 1/2:3, using 20mm hard broken stone jelly.</t>
  </si>
  <si>
    <t xml:space="preserve">Brick work in Cement Mortar 1:6 using Kiln burnt country bricks of size 8¾”x4¼”x2¾”  (22x11x7) for super structure in the following floors including labour for fixing the doors, windows and ventilator frames in position, fixing of hold fasts, scaffoldings, curing etc., complete in all respect complying with relevant standard specifications and drawings.  </t>
  </si>
  <si>
    <t>Special Ceiling plastering in cement mortar 1:3, 10mm thick for bottom of roof, stair, waist, landing and sunshades in all floors finished with near cement including hacking the areas providing band cornice, scaffolding, curing etc., complete.</t>
  </si>
  <si>
    <r>
      <t>Supplying and fixing of Indian Water Closet white glazed (oriya type) of size 580mmx440mm of approved make with ISI mark with PVC SWR grade P or S trap confirming to IS 2556 part 12, including concrete packing filling portion with earth, flooring the area with 75mm thicf brick jelly concrete in CC 1:8:16 (One of cement, eight of sand and sixteen of brick jelly) using 40mm size brick jelly and top left rough to receive the floor plastering but including antisyphonage connection, curing etc., all complete and as directed by the departmental officers.</t>
    </r>
    <r>
      <rPr>
        <b/>
        <sz val="11"/>
        <rFont val="Cambria"/>
        <family val="1"/>
        <scheme val="major"/>
      </rPr>
      <t xml:space="preserve"> (In Ground Floor)</t>
    </r>
  </si>
  <si>
    <t xml:space="preserve">Painting Primer coat using  approved quality of white cement over the old wall surfaces or other similar works including cost of putty, brushers, watering, Scarpping curing etc., all complete and as directed by the departmental officers. </t>
  </si>
  <si>
    <t>Painting the old walls with Two coats of Oil bound Distemper over the primer coat of white cement of approved brand over cement plastered wall surfaces including cost of paints, putty, brushes, watering, curing, etc., all complete</t>
  </si>
  <si>
    <t>PWD SR 2022-2023, P.21 (244 + 5%)</t>
  </si>
  <si>
    <t>PWD SR 2022-2023, P.22 (6380 + 5%)</t>
  </si>
  <si>
    <t>PWD SR 2022-2023, P.25 (7.30 + 5%)</t>
  </si>
  <si>
    <t xml:space="preserve">Dismantling the existing floor finish and dadooing walls in cement mortar with Glazed tiles. etc., complete as directed by the departmental officers. </t>
  </si>
  <si>
    <t>PWD SR 2022-2023 P.22 (52.50 + 5%)</t>
  </si>
  <si>
    <t>PWD SR 2022-2023 P.22 (39 .70 + 5%)</t>
  </si>
  <si>
    <t>Providing and laying in position Standardized concrete Mix M20 Grade in accordance with IS 456-2000 using 20mm down geaded HBSJ for all RCC Items of works but excluding cost of reinforcement grill and also including laying, ibrating, finishing, curing etc.,</t>
  </si>
  <si>
    <t>Supplying and fixing of C.P short body Tap of 15mm dia of Best quality including cost of half turn CP tap with required specials and labour for fixing etc, all complete.</t>
  </si>
  <si>
    <r>
      <t xml:space="preserve">Wiring with 1.5 sqmm PVC insulated single core multi strand fire retardant  flexible copper cable with ISI mark confirming to ISI 694/1990, 1.1 KV grade cable with continuous earth by means of 1.5 sqmm PVC insulated single core multi strand fire retardant flexible copper cable with ISI mark confirming to IS:694/1990, 1.1 KV grade cable in fully concealed PVC rigid conduit pipe heavy duty with ISI mark with suitable size MS box of 16g thick concealed and covered with 3mm thick hylem sheet for 5 amps </t>
    </r>
    <r>
      <rPr>
        <b/>
        <sz val="11"/>
        <rFont val="Cambria"/>
        <family val="1"/>
        <scheme val="major"/>
      </rPr>
      <t>5 pin plug socket point at switch board itself</t>
    </r>
    <r>
      <rPr>
        <sz val="11"/>
        <rFont val="Cambria"/>
        <family val="1"/>
        <scheme val="major"/>
      </rPr>
      <t xml:space="preserve">  including circuit mains cost of all materials, specials etc., all complete              </t>
    </r>
    <r>
      <rPr>
        <b/>
        <sz val="11"/>
        <rFont val="Cambria"/>
        <family val="1"/>
        <scheme val="major"/>
      </rPr>
      <t>(Open Wiring)</t>
    </r>
  </si>
  <si>
    <r>
      <t xml:space="preserve">Wiring with 1.5 sqmm PVC insulated single core multi strand fire retardant  flexible copper cable with ISI mark confirming to ISI 694/1990, 1.1 KV grade cable </t>
    </r>
    <r>
      <rPr>
        <b/>
        <sz val="11"/>
        <rFont val="Cambria"/>
        <family val="1"/>
        <scheme val="major"/>
      </rPr>
      <t xml:space="preserve"> 5 amps 5 pin plug socket point at convenient places </t>
    </r>
    <r>
      <rPr>
        <sz val="11"/>
        <rFont val="Cambria"/>
        <family val="1"/>
        <scheme val="major"/>
      </rPr>
      <t xml:space="preserve"> including circuit mains cost of all materials, specials etc., all complete </t>
    </r>
    <r>
      <rPr>
        <b/>
        <sz val="11"/>
        <rFont val="Cambria"/>
        <family val="1"/>
        <scheme val="major"/>
      </rPr>
      <t>(Open Wiring)</t>
    </r>
  </si>
  <si>
    <r>
      <t>Wiring with 1.5 sqmm PVC insulated single core multi strand fire retardant  flexible copper cable with ISI mark confirming to ISI 694/1990, 1.1 KV grade cable with continuous earth by means of 1.5 sqmm for</t>
    </r>
    <r>
      <rPr>
        <b/>
        <sz val="11"/>
        <rFont val="Cambria"/>
        <family val="1"/>
        <scheme val="major"/>
      </rPr>
      <t xml:space="preserve"> Fan Point</t>
    </r>
    <r>
      <rPr>
        <sz val="11"/>
        <rFont val="Cambria"/>
        <family val="1"/>
        <scheme val="major"/>
      </rPr>
      <t xml:space="preserve"> controlled by 5 amps flush type switch including circuit mains cost of all materials, specials etc., all complete.</t>
    </r>
    <r>
      <rPr>
        <b/>
        <sz val="11"/>
        <rFont val="Cambria"/>
        <family val="1"/>
        <scheme val="major"/>
      </rPr>
      <t xml:space="preserve"> (Open wiring)</t>
    </r>
  </si>
  <si>
    <t xml:space="preserve">Supplying and fixing of 110mm dia PVC SWR pipe with ISI mark confirming to IS 13952:1992 Type 'A' for Rainwater Down fall pipe with relevant specials such as gratings, shoes, bends, offsets confirming to IS 14735 including jointing with seal ring confirming to IS 5382 with leaving a gap about 10mm to allow thermal expansion with necessary clamps, teak wood plugs etc., </t>
  </si>
  <si>
    <t>`</t>
  </si>
  <si>
    <t>PAINTING TWO COATS OVER OLD           (as per PWD Standard Data)</t>
  </si>
  <si>
    <t xml:space="preserve">WALL SURFACE WITH </t>
  </si>
  <si>
    <t>PAINTING ONE COAT OVER OLD           (as per PWD Standard Data)</t>
  </si>
  <si>
    <t>WHITE WASHING ONE COAT</t>
  </si>
  <si>
    <t>Thorough scrapping the old wall</t>
  </si>
  <si>
    <t>Shellac p-54/156</t>
  </si>
  <si>
    <t>Thread ball p-54/158</t>
  </si>
  <si>
    <t>Fourth Floor</t>
  </si>
  <si>
    <t>Fifth Floor</t>
  </si>
  <si>
    <t>Standardised concrete mix M20</t>
  </si>
  <si>
    <t>JELLY FOR ALL WATER RETAINING</t>
  </si>
  <si>
    <t>STRUCTURES AND R.C.C DOOR FRAMES</t>
  </si>
  <si>
    <t xml:space="preserve"> 3-10mm H.B.JELLY</t>
  </si>
  <si>
    <t>Plasticiser</t>
  </si>
  <si>
    <t>VIBRATING CHARGES</t>
  </si>
  <si>
    <t>Add watering charges &amp; other (0.5%of sub-total)</t>
  </si>
  <si>
    <t>14.II</t>
  </si>
  <si>
    <t xml:space="preserve"> P.C.C,R.C.C SLAB OF40mm THICK using standardised concrete mix of M20 grade</t>
  </si>
  <si>
    <t xml:space="preserve">Standardised concrete mix M20 </t>
  </si>
  <si>
    <t>TOTAL FOR 0.743 SQM</t>
  </si>
  <si>
    <t>RATE PER SQM (Foundation and basement)</t>
  </si>
  <si>
    <t>16.1</t>
  </si>
  <si>
    <t xml:space="preserve">Standardised concrete mix M20 for </t>
  </si>
  <si>
    <t xml:space="preserve">PETTY WORKS EXCLUDING COST </t>
  </si>
  <si>
    <t>OF STEEL M 2</t>
  </si>
  <si>
    <t>Standardised concrete mix M20  using 20mmHB JELLY     (with out vibrating charges)</t>
  </si>
  <si>
    <t xml:space="preserve">SUNDRIES FOR MOULDING </t>
  </si>
  <si>
    <t>FINISHING,OIL ETC</t>
  </si>
  <si>
    <t>TOTAL FOR .01 CUM</t>
  </si>
  <si>
    <t>CC(1:2:4) USING 20mmHB</t>
  </si>
  <si>
    <t>JALLY-50mm THICK</t>
  </si>
  <si>
    <t>C.C(1:2:4)USING 20mmJELLY</t>
  </si>
  <si>
    <t>FOR PETTY WORKS</t>
  </si>
  <si>
    <t>TOTAL FOR0.372 SQM</t>
  </si>
  <si>
    <t>OBSERVED DATA</t>
  </si>
  <si>
    <t>Supplying and fixing of 5 Amps 5 pin socket with flush type switch including all materials and labour charges</t>
  </si>
  <si>
    <t>OBSERVED DATA FOR 25 NOS</t>
  </si>
  <si>
    <t>5 A 5 pin non - inter locking switch and plug ( flush type ) part - c (I a) + part - d (I a)( Rs. 194.50/12 + 24.10) p-118 +123 part d a</t>
  </si>
  <si>
    <t>Wireman Grade-II</t>
  </si>
  <si>
    <t>TOTAL FOR 25 NOS</t>
  </si>
  <si>
    <t>RATE PER 1 NO</t>
  </si>
  <si>
    <t>Rs.</t>
  </si>
  <si>
    <r>
      <t xml:space="preserve">Supplying and fixing of </t>
    </r>
    <r>
      <rPr>
        <b/>
        <sz val="11"/>
        <rFont val="Calibri"/>
        <family val="2"/>
        <scheme val="minor"/>
      </rPr>
      <t xml:space="preserve">5 Amps flush type switch </t>
    </r>
    <r>
      <rPr>
        <sz val="11"/>
        <rFont val="Calibri"/>
        <family val="2"/>
        <scheme val="minor"/>
      </rPr>
      <t>including all materials and labour charges</t>
    </r>
  </si>
  <si>
    <t>DATA FOR 25 NOS</t>
  </si>
  <si>
    <t>5 Amps flush type switch</t>
  </si>
  <si>
    <r>
      <t xml:space="preserve">Supplying and fixing of </t>
    </r>
    <r>
      <rPr>
        <b/>
        <sz val="11"/>
        <rFont val="Calibri"/>
        <family val="2"/>
        <scheme val="minor"/>
      </rPr>
      <t xml:space="preserve">5 Amps flush type two way switch </t>
    </r>
    <r>
      <rPr>
        <sz val="11"/>
        <rFont val="Calibri"/>
        <family val="2"/>
        <scheme val="minor"/>
      </rPr>
      <t>including all materials and labour charges.</t>
    </r>
  </si>
  <si>
    <t>5 Amps flush type two way switch</t>
  </si>
  <si>
    <t>Charges for fixing single phase RCCB/ELCB ( to be supplied by the department at free of cost ) on fully concealed suitable MS BOX with a necessary inter connection and earth connections using copper cable including cost of all materials, re- doing the disturbed portion etc., all complete.</t>
  </si>
  <si>
    <t>MS BOX with cover 300 x 200 x 100 mm ( Part- F, P-126  it- d)</t>
  </si>
  <si>
    <t>Sundries such as cement, 1.5Sqmm copper PVC insulated unsheathed wire &amp; earth connections etc., all complete.</t>
  </si>
  <si>
    <t>Mason I ( it-25 /37  ,p-11)</t>
  </si>
  <si>
    <t>Total for 10 Nos</t>
  </si>
  <si>
    <t>For 1 No</t>
  </si>
  <si>
    <t xml:space="preserve">Supplying and fixing of Single phase ELCB </t>
  </si>
  <si>
    <t>Single phase ELCB (ISI 25 Amps 30 MA)P-94  9-b</t>
  </si>
  <si>
    <t>3 No of 30 amps MCB ( Part -L, P-132   6-a havells)</t>
  </si>
  <si>
    <t>Rate for Single  phase ELCB</t>
  </si>
  <si>
    <t>Providing White/Color ceramic floor tiles (Anti-skid) of</t>
  </si>
  <si>
    <t>EPOXY Grout (Including materials &amp; labour charges)</t>
  </si>
  <si>
    <t>Supplying and fixing of 3mm hylem sheet of size 150mm x 100mm (6"x4") to covered the existing switch boards including cutting and fixing charges cost of all screws etc., all complete</t>
  </si>
  <si>
    <t>3 mm thick laminated Hylem sheet p-128 it-7a part-I</t>
  </si>
  <si>
    <t xml:space="preserve">Labour charges for cutting &amp; fixing </t>
  </si>
  <si>
    <t>KG</t>
  </si>
  <si>
    <t>ROFF NSA ADHESIVE</t>
  </si>
  <si>
    <t>Supply and  Fixing of 25 W  LED street light fitting</t>
  </si>
  <si>
    <t xml:space="preserve">Charges for fixing 25 W LED lamp street light fittings ( all types) in the existing street pole/wall with  required GI pipe 'B' class and accessories </t>
  </si>
  <si>
    <r>
      <t>25 mm dia GI 'B' class pipe</t>
    </r>
    <r>
      <rPr>
        <b/>
        <sz val="11"/>
        <rFont val="Calibri"/>
        <family val="2"/>
        <scheme val="minor"/>
      </rPr>
      <t xml:space="preserve"> </t>
    </r>
  </si>
  <si>
    <t>Pair</t>
  </si>
  <si>
    <t>Back lamp with bolts &amp; nuts</t>
  </si>
  <si>
    <t>2.5 Sqmm PVC insulated unsheathed copper cable</t>
  </si>
  <si>
    <t>Labour charges for fixing the street light fitting with the required accessories in the E.B pole including connection etc., complete.</t>
  </si>
  <si>
    <t>Sundries for painting the GI pipes, MS clamps, screws, etc., complete in all respects.</t>
  </si>
  <si>
    <t>Labour charges for 3 Nos</t>
  </si>
  <si>
    <t>Electrician Maistry</t>
  </si>
  <si>
    <t>Total for 3 Nos</t>
  </si>
  <si>
    <t>Rate for 1 No</t>
  </si>
  <si>
    <t xml:space="preserve">DATA   </t>
  </si>
  <si>
    <t>25 W LED Street light Fittings (single)</t>
  </si>
  <si>
    <r>
      <t xml:space="preserve">LED light fittings with Lamp </t>
    </r>
    <r>
      <rPr>
        <b/>
        <sz val="11"/>
        <rFont val="Calibri"/>
        <family val="2"/>
        <scheme val="minor"/>
      </rPr>
      <t xml:space="preserve">(PWD SR 2021-22 P.115) </t>
    </r>
  </si>
  <si>
    <t>Rest room C/B wall</t>
  </si>
  <si>
    <t>Rest room CB wall (convert to record room)</t>
  </si>
  <si>
    <t>Rest room inner (convert to record room)</t>
  </si>
  <si>
    <t>CB wall sides</t>
  </si>
  <si>
    <t>Toilets</t>
  </si>
  <si>
    <t>S.No</t>
  </si>
  <si>
    <t>D/f Hall high roof portion</t>
  </si>
  <si>
    <t xml:space="preserve">Flashed tiles at Hall high roof  </t>
  </si>
  <si>
    <t>Toilet parapet wall</t>
  </si>
  <si>
    <t>proposed ventilator open for Bath &amp; WC</t>
  </si>
  <si>
    <t>Inspector Toilet  &amp; CCTNS toilet</t>
  </si>
  <si>
    <t xml:space="preserve">Inspector &amp; proposed Bath </t>
  </si>
  <si>
    <t>Exhaust fan Inspector toilet &amp; Bath</t>
  </si>
  <si>
    <t xml:space="preserve">Building outer </t>
  </si>
  <si>
    <t>Supply and fixing of 8 way single pole and neutral MCB sheet steel enclosure distribution board with double door (metal) 1 No. 32A DP MCB as incoming and 6 Nos. 6A to 32A SPMCB outgoing in flush with wall and making good of the concealed portion with earth connection only. The MCB DB and MCB's should be with ISI mark (like standard
make)</t>
  </si>
  <si>
    <t>SD 167</t>
  </si>
  <si>
    <t>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</si>
  <si>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EB board to DB -1</t>
  </si>
  <si>
    <t>EB board to DB -2</t>
  </si>
  <si>
    <t>Windows</t>
  </si>
  <si>
    <t xml:space="preserve">CCTNS &amp; Arms </t>
  </si>
  <si>
    <t xml:space="preserve">Lock up WC </t>
  </si>
  <si>
    <t>Supplying and fixing of colour ceramic tiles Anti skid without corrugated design of size 300 x 300x6mm for flooring and other similar works over cement 1:3 20mm thick including  fixing in position, cutting the tiles to the required size wherever necessary, pointing the joints with grout (Tile joint filler) curing, finishing etc.</t>
  </si>
  <si>
    <t>Supplying and fixing of colour glazed tiles of size 300 x 300x6mm (best approved quality and the same shall be got approved from the Executive Engineer before using) over cement plastering in CM 1:2, 10mm thick including fixing in position, cutting the tiles to the reqauired size wherever necessary, pointing the joints with Grout (Tile joint filler), curing, finishing etc., all complete.</t>
  </si>
  <si>
    <t>Proposed  Bath</t>
  </si>
  <si>
    <t xml:space="preserve">Proposed Rest room </t>
  </si>
  <si>
    <t xml:space="preserve">Sides </t>
  </si>
  <si>
    <t>Bath &amp; WC  lintel  bottom</t>
  </si>
  <si>
    <t>Proposed bath bath &amp; wc  front wall</t>
  </si>
  <si>
    <t>Existing Record room window closed</t>
  </si>
  <si>
    <t>Proposed bath bath &amp; wc  support wall</t>
  </si>
  <si>
    <t>Proposed bath inner</t>
  </si>
  <si>
    <t>Proposed Rest room  ( existing record room)</t>
  </si>
  <si>
    <t>D/f jolly</t>
  </si>
  <si>
    <t>Add jolly Jams</t>
  </si>
  <si>
    <t>Lockup Women inner 2 sides</t>
  </si>
  <si>
    <t>Proposed Record room</t>
  </si>
  <si>
    <t>Existing toilet passage outer area</t>
  </si>
  <si>
    <t xml:space="preserve">Existing toilet &amp; bath outer  </t>
  </si>
  <si>
    <t xml:space="preserve">Ext. Record Room Outer </t>
  </si>
  <si>
    <t>Record room (Convereted as a Rest room)</t>
  </si>
  <si>
    <t>Rest Room (Converted as a Record room)</t>
  </si>
  <si>
    <t>Bath &amp; WC Room (Converted as a Record room)</t>
  </si>
  <si>
    <t xml:space="preserve">Rest room( Proposed Record Room) </t>
  </si>
  <si>
    <t xml:space="preserve">Bath, WC, Passage(Proposed Record room) </t>
  </si>
  <si>
    <t>Record Room (Proposed Rest room)</t>
  </si>
  <si>
    <t xml:space="preserve">Loft </t>
  </si>
  <si>
    <t xml:space="preserve">x </t>
  </si>
  <si>
    <t xml:space="preserve">CB bed </t>
  </si>
  <si>
    <t>Proposed Rest room</t>
  </si>
  <si>
    <t>Proposed Rest Room</t>
  </si>
  <si>
    <t>Inspector &amp; Proposed rest room</t>
  </si>
  <si>
    <t xml:space="preserve">Proposed Record room </t>
  </si>
  <si>
    <t>Proposed bath &amp; Rest room</t>
  </si>
  <si>
    <t>Proposed Record room windows</t>
  </si>
  <si>
    <t>c)  5" Window hooks</t>
  </si>
  <si>
    <t>d) Door stoper</t>
  </si>
  <si>
    <t>e) Door Aldrop</t>
  </si>
  <si>
    <t>Plain Cement Concrete 1:2:4 (One of cement, two of M. sand and four 6-10mm thick metal) using 6-10mm thick metal excluding shuttering and centering but including Plasticiser /Super plasticiser @ 0.60% of cement ,  laying, curing and finishing with relevant standard specifications  and other similar works &amp; as directed by the departmental officers.</t>
  </si>
  <si>
    <t xml:space="preserve">PCC 1:2:4 </t>
  </si>
  <si>
    <t>Supplying and fixing of 225 mm dia sweep AC exhaust fan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t>
  </si>
  <si>
    <t xml:space="preserve">Supply and fixing of 25 watts LED street light fitting complete with all accessories such as copper wire etc., complete using 25mm dia GI ‘B’ class pipe for 1.50m length, confirming to ISI specifications and including labour charges for fixing street light fittings in EB pole / wall etc. complete as directed by the departmental officers. (The quality and brand of entire fitting should be got approved from Executive Engineer before use.) </t>
  </si>
  <si>
    <t xml:space="preserve">Supplying and fixing of best Indian TW single leaf door shutters using 9 mm thick phenol bonded BWR grade plywood as per IS 303-1989 (General ) with IS 5539-1969 (For perspective treatment and IS 848 –1974 (For adhesives) with relevant IS specification and its latest amendments for shutters with 75mmx37.50mm teak wood styles and 3 Nos.  of 150x37.50 mm TW rail (Top, bottom and lock rails) using the above panels including labour charges and cost of furniture fittings as per schedule ‘E’ with brass screws  and as directed by the departmental officers (The quality and the BWR plywood should be got approved from the Executive Engineer before use).
a) For door size 1000x2100mm
</t>
  </si>
  <si>
    <t>Supply and laying of Endura tiles of size 300 x 300 superior variety for flooring in CM 1:3, 20mm thick including fixing in position, cutting the tiles to the required size wherever necessary pointing the joints with colour cement, finishing, curing etc., complete.</t>
  </si>
  <si>
    <t>Existing compound wall top</t>
  </si>
  <si>
    <t>D/f gate</t>
  </si>
  <si>
    <t>Pillar sides</t>
  </si>
  <si>
    <t>Dismantling the existing One course pressed tile roof finish in cement mortar over RCC roof slab including labour charges and carefully removing the debris from the terrace roof top etc., complete.</t>
  </si>
  <si>
    <t>Existing Rest room -Cupboard slab</t>
  </si>
  <si>
    <t>Existing Record room -Cupboard slab</t>
  </si>
  <si>
    <t>Terrace PCC 1:2:4</t>
  </si>
  <si>
    <t>Main 8 # at 300 c/c</t>
  </si>
  <si>
    <t>Distributer 8 # at 300 c/c</t>
  </si>
  <si>
    <t>Coeff</t>
  </si>
  <si>
    <t>Terrace alround</t>
  </si>
  <si>
    <t xml:space="preserve">Plastering the top flooring in CM 1:4, 20mm thick including surface rendered smooth including providing proper slopes, thread lining, curing and 150mm wide skirting alround with the same cement mortar etc., </t>
  </si>
  <si>
    <t>Existing toilet &amp; bath  jollyopen  closed</t>
  </si>
  <si>
    <t>Existing Ventilator at record room - V1 close</t>
  </si>
  <si>
    <t xml:space="preserve">Existing Front compound wall </t>
  </si>
  <si>
    <t>Outer side</t>
  </si>
  <si>
    <t>Inner side</t>
  </si>
  <si>
    <t>Gate pillar  3 sides</t>
  </si>
  <si>
    <t xml:space="preserve">Existing South side compound wall </t>
  </si>
  <si>
    <t>Both side</t>
  </si>
  <si>
    <t>3 Sides rear existing toilet wall</t>
  </si>
  <si>
    <t>Portico parapet</t>
  </si>
  <si>
    <t>Rest room wash</t>
  </si>
  <si>
    <t>Load</t>
  </si>
  <si>
    <t>Clearing the Debris away from site using vehicle having I unit per load including cost of labour charges for loading, unloading and hire charges for vehicle etc., complete</t>
  </si>
  <si>
    <t>Cft</t>
  </si>
  <si>
    <t>Total qty in Cft</t>
  </si>
  <si>
    <t>No of loads per unit</t>
  </si>
  <si>
    <t>Vehicle shed</t>
  </si>
  <si>
    <t xml:space="preserve">Debris from Cement plaster </t>
  </si>
  <si>
    <t>Painting the old walls with Two coats of Oil bound Distemper over the primer coat of white cement of approved brand  including cost of paints, putty, brushes, watering, curing, etc., all complete</t>
  </si>
  <si>
    <t>White Washing old wall two coats using clean shell lime slaked including cost of lime, gum, blue, brushes, including cost of scrapping &amp; scaffolding etc., complete in all respects.</t>
  </si>
  <si>
    <t>Vehicle shed - Column</t>
  </si>
  <si>
    <t xml:space="preserve">                        - Roof purlins </t>
  </si>
  <si>
    <t>Supplying and fixing of colour glazed tiles of size 300x200x6mm (best approved quality and the same shall be got approved from the Executive Engineer before using) over cement plastering in CM 1:2, 10mm thick including fixing in position, cutting the tiles to the reqauired size wherever necessary, pointing the joints with Grout (Tile joint filler), curing, finishing etc., all complete and as directed by the departmental officers.</t>
  </si>
  <si>
    <t xml:space="preserve">Inspector toilet </t>
  </si>
  <si>
    <r>
      <t xml:space="preserve">OPEN Wiring with 1.5 sqmm PVC insulated single core multi strand fire retardant  flexible copper cable with ISI mark confirming to ISI 694/1990, 1.1 KV grade cable </t>
    </r>
    <r>
      <rPr>
        <b/>
        <sz val="11"/>
        <rFont val="Cambria"/>
        <family val="1"/>
        <scheme val="major"/>
      </rPr>
      <t xml:space="preserve"> 5 amps 5 pin plug socket point at convenient places  </t>
    </r>
    <r>
      <rPr>
        <sz val="11"/>
        <rFont val="Cambria"/>
        <family val="1"/>
        <scheme val="major"/>
      </rPr>
      <t>including circuit mains cost of all materials, specials etc., all complete</t>
    </r>
    <r>
      <rPr>
        <b/>
        <sz val="11"/>
        <rFont val="Cambria"/>
        <family val="1"/>
        <scheme val="major"/>
      </rPr>
      <t xml:space="preserve"> (Open Wiring)</t>
    </r>
  </si>
  <si>
    <r>
      <t xml:space="preserve">Wiring with 1.5 sqmm PVC insulated single core multi strand fire retardant  flexible copper cable with ISI mark confirming to ISI 694/1990, 1.1 KV grade cable with continuous earth by means of 1.5 sqmm PVC insulated single core multi strand fire retardant flexible copper cable with ISI mark confirming to IS:694/1990, 1.1 KV grade cable in fully concealed PVC rigid conduit pipe heavy duty with ISI mark with suitable size MS box of 16g thick concealed and covered with 3mm thick hylem sheet for </t>
    </r>
    <r>
      <rPr>
        <b/>
        <sz val="11"/>
        <rFont val="Cambria"/>
        <family val="1"/>
        <scheme val="major"/>
      </rPr>
      <t>5 amps 5 pin plug socket point at switch board itself</t>
    </r>
    <r>
      <rPr>
        <sz val="11"/>
        <rFont val="Cambria"/>
        <family val="1"/>
        <scheme val="major"/>
      </rPr>
      <t xml:space="preserve">  including circuit mains cost of all materials, specials etc., all complete</t>
    </r>
    <r>
      <rPr>
        <b/>
        <sz val="11"/>
        <rFont val="Cambria"/>
        <family val="1"/>
        <scheme val="major"/>
      </rPr>
      <t xml:space="preserve"> (Open Wiring )</t>
    </r>
  </si>
  <si>
    <r>
      <t xml:space="preserve">Wiring with 1.5 sqmm PVC insulated single core multi strand fire retardant  flexible copper cable with ISI mark confirming to ISI 694/1990, 1.1 KV grade cable with continuous earth by means of 1.5 sqmm for </t>
    </r>
    <r>
      <rPr>
        <b/>
        <sz val="11"/>
        <rFont val="Cambria"/>
        <family val="1"/>
        <scheme val="major"/>
      </rPr>
      <t>Fan Point</t>
    </r>
    <r>
      <rPr>
        <sz val="11"/>
        <rFont val="Cambria"/>
        <family val="1"/>
        <scheme val="major"/>
      </rPr>
      <t xml:space="preserve"> controlled by 5 amps flush type switch including circuit mains cost of all materials, specials etc., all complete. </t>
    </r>
    <r>
      <rPr>
        <b/>
        <sz val="11"/>
        <rFont val="Cambria"/>
        <family val="1"/>
        <scheme val="major"/>
      </rPr>
      <t>(Open wiring)</t>
    </r>
  </si>
  <si>
    <t xml:space="preserve">Pointing the top of Pressed tile roof with  CM 1:3,12mm thick with waterproof compound 2% of cement to the existing roof top including cost of all necessary groove cutting and finishing etc, complete. </t>
  </si>
  <si>
    <t>e) Labour charges for Carving (Quotation)</t>
  </si>
  <si>
    <t>f) Labour charges for Carving</t>
  </si>
  <si>
    <t>Renovation of existing  window and Ventilator shutters by providing following furniture fittings with ISI mark ,including cost of labour chrages for required removing,buffing and refixing to original position etc, all complete</t>
  </si>
  <si>
    <t>Labour charges for removing of existing Door shutter from the frame without damaging the frame &amp; shutter., The shutter stock at site and refixing at required period as per site condition including cost of necessary screws &amp; carving work etc.,</t>
  </si>
  <si>
    <t>Lockup men &amp; women Bath</t>
  </si>
  <si>
    <t>OPEN 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</si>
  <si>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DB-1 Reception</t>
  </si>
  <si>
    <t>DB-2 CCTNS</t>
  </si>
  <si>
    <t>Rest room &amp; Arms</t>
  </si>
  <si>
    <t xml:space="preserve">Providing and fixing factory made Unplasticized polyvinyl chloride ( UPVC ) Door Frame of size 50X47mm with a wall thickness of 5mm, made out  extruded 5mm rigid UPVC foam sheet, mitred  at two corners and joined with 2nos of 150mm long brackets of 15X15mm M.S square tube. The two vertical and horizontal door profiles are to be reinforced with 19X19mm M.S Square tube of 19-gauge primer coat. The door frame shall be fixed to the wall using 65/100mm long MS Screw thorough the freame by using PVC fasteners.The cost and labour charges for fixing of 3 Nos of 4" butt hinges and aluminium fitting such as 1 No of 4" Tower bolt,1 No 5" Aldrop,2 Nos 6" flat D Type handle. wtc complete </t>
  </si>
  <si>
    <t xml:space="preserve">Supply and fixing of 8 way single pole and neutral MCB sheet steel enclosure distribution board with double door (metal) 1 No. 32A DP MCB as incoming and 6 Nos. 6A to 32A SPMCB outgoing in flush with wall and making good of the concealed portion with earth connection only. The MCB DB and MCB's should be with ISI mark (like standard make) </t>
  </si>
  <si>
    <t>Electrical SD 2022-23 . 167</t>
  </si>
  <si>
    <t>Hall high roof terrace patch</t>
  </si>
  <si>
    <r>
      <t>Providing and applying single coat of bitumen emultion primer over the existing terrace roof top and 3mm thick polyester modified APP water proofing membrance shall be unrolled over the coated primer surface with 10cm overlaps. The rate including the cost of basic cleaning of the surface to remove dust, loose particles etc., complete.</t>
    </r>
    <r>
      <rPr>
        <b/>
        <sz val="11"/>
        <rFont val="Cambria"/>
        <family val="1"/>
        <scheme val="major"/>
      </rPr>
      <t xml:space="preserve"> ( Quatation )</t>
    </r>
  </si>
  <si>
    <t>Renovation of existing  window and Ventilator shutters by providing following furniture fittings with ISI mark ,including cost of labour chrages for required removing,buffing and refixing to original position etc, all complete ( Quatation )</t>
  </si>
  <si>
    <t>Add</t>
  </si>
  <si>
    <t>Voids 20%</t>
  </si>
  <si>
    <t xml:space="preserve">Supplying and fixing of best Indian TW single leaf door shutters using 9 mm thick phenol bonded BWR grade plywood as per IS 303-1989 (General ) with IS 5539-1969 (For perspective treatment and IS 848 –1974 (For adhesives) with relevant IS specification and its latest amendments for shutters with 75mmx37.50mm teak wood styles and 3 Nos.  of 150x37.50 mm TW rail (Top, bottom and lock rails) using the above panels including labour charges and cost of furniture fittings as per schedule ‘E’ with brass screws  and as directed by the departmental officers
a) For door size 1000x2100mm
</t>
  </si>
  <si>
    <t>Debris from dismantling of floor finish and dadooing walls with cement mortor</t>
  </si>
  <si>
    <t>Debris from dismantling of  pressed tile roof finish in cement mortar over RCC slab</t>
  </si>
  <si>
    <t>Debris from dismantling of RCC concrete.</t>
  </si>
  <si>
    <t>Debris from dismantling ofBrick masonry walls</t>
  </si>
  <si>
    <t>Supplying and fixing 1 No of 375 x 300 x 20 m   thick TW plank well varnished with 1 No 15 amps 250 volts fuse unit and 1 No of copper earth plate of suitable size bolts and nuta on walls for EB service connections including cost of all materials, etc., all complete.</t>
  </si>
  <si>
    <t>16 Amps 250 Volts fuse unit (P-120   6-a</t>
  </si>
  <si>
    <t xml:space="preserve">TW plank 375 x 300 x 20 mm </t>
  </si>
  <si>
    <t>TW plank 375 x 300 x 20 mm</t>
  </si>
  <si>
    <t xml:space="preserve">Helper </t>
  </si>
  <si>
    <t>Total for 4 Nos</t>
  </si>
  <si>
    <t>2 x 4 Sqmm Copper PVC insulated unsheathed single core 1 KV grade cable for EB service single phase.</t>
  </si>
  <si>
    <t>7/20 GI stay wire [SD 64]</t>
  </si>
  <si>
    <t>PVC reel insulater [SD 64] [6.60/12]</t>
  </si>
  <si>
    <t xml:space="preserve">Labour charges </t>
  </si>
  <si>
    <t>2 X 4 Sq mm in fully concealed PVC conduit (open wiring)</t>
  </si>
  <si>
    <t xml:space="preserve">Total as per Data No. </t>
  </si>
  <si>
    <t>Add 180 mt 4 Sqmm copper PVC insulated unsheathed S.C. cable p-86 2c</t>
  </si>
  <si>
    <t>Deduct 1.5 Sqmm copper PVC insulated unsheathed S.C. cable</t>
  </si>
  <si>
    <t>Total for 90 metres</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</si>
  <si>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</si>
  <si>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</si>
  <si>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gross</t>
  </si>
  <si>
    <t>MS saddles 19mm p- 131 part- L 3b</t>
  </si>
  <si>
    <t>TW plugs 1.5"X1"X2" SR P.129</t>
  </si>
  <si>
    <t>1000Nos</t>
  </si>
  <si>
    <t>Brass screws 38mm</t>
  </si>
  <si>
    <t>2/3</t>
  </si>
  <si>
    <t>Total for 90 Metres</t>
  </si>
  <si>
    <t>Exhaust fan of 225 mm  dia ( 9 ") sweep</t>
  </si>
  <si>
    <t>Exhaust fan of 225 mm dia ( Part- B 2 a p-117</t>
  </si>
  <si>
    <t>Provision of hole in the wall and making good of the wall</t>
  </si>
  <si>
    <t>Clamp fixing by cheche screws bolts and nuts including connections ( as per SD-114, Elec Data 2022-23)</t>
  </si>
  <si>
    <t>Add 1 % sundries</t>
  </si>
  <si>
    <t>Labour charges for fixing</t>
  </si>
  <si>
    <t>25 W LED Street light Fittings</t>
  </si>
  <si>
    <t>25 W LED Street light Fittings p-115  18A/ lower end</t>
  </si>
  <si>
    <t>25 mm dia GI 'B' class pipe p-46 it-118 -v</t>
  </si>
  <si>
    <t>pair</t>
  </si>
  <si>
    <t>POINTING WITH C.M.(1:3)FOR</t>
  </si>
  <si>
    <t>PRESSED TILES</t>
  </si>
  <si>
    <t>CEMENT MORTER(1:3)</t>
  </si>
  <si>
    <t>Cost of UPVC SN8 Pipe (TWAD SR 2022-23 P-23 1.2 1)</t>
  </si>
  <si>
    <t>JOINTING MATERIALS. (TWAD SR 22-23,p-268 11-b)</t>
  </si>
  <si>
    <t>TEAK WOOD WROUGHT &amp; PUT UP</t>
  </si>
  <si>
    <t>T.W.SCANTLING 2M-3M LONG</t>
  </si>
  <si>
    <t>LABOUR CHARGE FOR WROUGHT &amp; PUTUP</t>
  </si>
  <si>
    <t>RATE FOR T.W.SCANDLING 2M-3M LONG</t>
  </si>
  <si>
    <t>T.W.SCANTLING UP TO 2M LONG</t>
  </si>
  <si>
    <t>RATE FOR T.W.SCANTLING 2M LONG</t>
  </si>
  <si>
    <t>(a)</t>
  </si>
  <si>
    <t>DOOR OF SIZE 900 X2100 MM</t>
  </si>
  <si>
    <t>T.W.SCANTLING above 2M length</t>
  </si>
  <si>
    <t>T.W.SCANTLING below 2M length</t>
  </si>
  <si>
    <t>Phenol bonded BWR Plywood 9mm</t>
  </si>
  <si>
    <t>LABOUR CHARGE</t>
  </si>
  <si>
    <t xml:space="preserve"> 6"X1/2"TOWER BOLT (p-40)</t>
  </si>
  <si>
    <t xml:space="preserve"> 5" ALU BUTT HINGES</t>
  </si>
  <si>
    <t xml:space="preserve"> 10"X5/8" ALU. ALDROP</t>
  </si>
  <si>
    <t>NYLON BUSH</t>
  </si>
  <si>
    <t>ALU.HANDLE WITH C.P.SCREWS 6"</t>
  </si>
  <si>
    <t>DOOR STOPPER</t>
  </si>
  <si>
    <t>Brass screw</t>
  </si>
  <si>
    <t>TOTAL FOR 1.64 SQM</t>
  </si>
  <si>
    <t>Labour charges for removing of existing Door shutter from the frame without damaging the frame &amp; shutter., The shutter stock at site and refixing at required period as per site condition including cost of necessary screws &amp; carving work etc., ( Quatation )</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</si>
  <si>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</si>
  <si>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</si>
  <si>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Add 180 mt 2.5 Sqmm copper PVC insulated unsheathed S.C. cable</t>
  </si>
  <si>
    <t>Clearing the Debris away from site using vehicle having I unit per load including cost of labour charges for loading, unloading and hire charges for vehicle etc., complete                      ( Quatation )</t>
  </si>
  <si>
    <t>Painting the old wood work with two coats of approved first class synthetic enamel ready mixed paint of approved quality and shade, the paint should be supplied by the contractor at his own cost complying with relevant standard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</si>
</sst>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2" formatCode="_(&quot;$&quot;* #,##0_);_(&quot;$&quot;* \(#,##0\);_(&quot;$&quot;* &quot;-&quot;_);_(@_)"/>
    <numFmt numFmtId="43" formatCode="_(* #,##0.00_);_(* \(#,##0.00\);_(* &quot;-&quot;??_);_(@_)"/>
    <numFmt numFmtId="164" formatCode="0.000"/>
    <numFmt numFmtId="165" formatCode="0.0"/>
    <numFmt numFmtId="166" formatCode="0.00_)"/>
    <numFmt numFmtId="167" formatCode="0.000_)"/>
    <numFmt numFmtId="168" formatCode="0.0_)"/>
    <numFmt numFmtId="169" formatCode="0_)"/>
    <numFmt numFmtId="170" formatCode="0.00000_)"/>
    <numFmt numFmtId="171" formatCode="0.0000_)"/>
    <numFmt numFmtId="172" formatCode="&quot;Rs.&quot;\ #,##0;&quot;Rs.&quot;\ \-#,##0"/>
  </numFmts>
  <fonts count="54" x14ac:knownFonts="1">
    <font>
      <sz val="11"/>
      <color theme="1"/>
      <name val="Calibri"/>
      <family val="2"/>
      <scheme val="minor"/>
    </font>
    <font>
      <sz val="10"/>
      <name val="Arial"/>
      <family val="2"/>
    </font>
    <font>
      <b/>
      <sz val="12"/>
      <color theme="1"/>
      <name val="Times New Roman"/>
      <family val="1"/>
    </font>
    <font>
      <sz val="12"/>
      <color theme="1"/>
      <name val="Times New Roman"/>
      <family val="1"/>
    </font>
    <font>
      <sz val="10"/>
      <name val="Arial"/>
      <family val="2"/>
    </font>
    <font>
      <b/>
      <sz val="12"/>
      <name val="Times New Roman"/>
      <family val="1"/>
    </font>
    <font>
      <sz val="12"/>
      <name val="Times New Roman"/>
      <family val="1"/>
    </font>
    <font>
      <b/>
      <u/>
      <sz val="12"/>
      <color theme="1"/>
      <name val="Times New Roman"/>
      <family val="1"/>
    </font>
    <font>
      <b/>
      <vertAlign val="superscript"/>
      <sz val="12"/>
      <color indexed="8"/>
      <name val="Times New Roman"/>
      <family val="1"/>
    </font>
    <font>
      <u/>
      <sz val="12"/>
      <color theme="1"/>
      <name val="Times New Roman"/>
      <family val="1"/>
    </font>
    <font>
      <sz val="12"/>
      <name val="Helv"/>
    </font>
    <font>
      <b/>
      <sz val="14"/>
      <color theme="1"/>
      <name val="Times New Roman"/>
      <family val="1"/>
    </font>
    <font>
      <u/>
      <sz val="12"/>
      <name val="Times New Roman"/>
      <family val="1"/>
    </font>
    <font>
      <sz val="14"/>
      <color rgb="FFFF0000"/>
      <name val="Calibri"/>
      <family val="2"/>
      <scheme val="minor"/>
    </font>
    <font>
      <b/>
      <sz val="14"/>
      <color rgb="FFFF0000"/>
      <name val="Calibri"/>
      <family val="2"/>
      <scheme val="minor"/>
    </font>
    <font>
      <b/>
      <u val="double"/>
      <sz val="14"/>
      <color theme="1"/>
      <name val="Times New Roman"/>
      <family val="1"/>
    </font>
    <font>
      <b/>
      <u val="double"/>
      <sz val="12"/>
      <color theme="1"/>
      <name val="Times New Roman"/>
      <family val="1"/>
    </font>
    <font>
      <b/>
      <sz val="13"/>
      <color theme="1"/>
      <name val="Times New Roman"/>
      <family val="1"/>
    </font>
    <font>
      <b/>
      <u val="double"/>
      <sz val="12"/>
      <name val="Times New Roman"/>
      <family val="1"/>
    </font>
    <font>
      <b/>
      <u/>
      <sz val="12"/>
      <name val="Times New Roman"/>
      <family val="1"/>
    </font>
    <font>
      <b/>
      <vertAlign val="superscript"/>
      <sz val="12"/>
      <name val="Times New Roman"/>
      <family val="1"/>
    </font>
    <font>
      <b/>
      <u val="double"/>
      <sz val="14"/>
      <name val="Times New Roman"/>
      <family val="1"/>
    </font>
    <font>
      <b/>
      <u val="double"/>
      <sz val="13"/>
      <color theme="1"/>
      <name val="Times New Roman"/>
      <family val="1"/>
    </font>
    <font>
      <b/>
      <vertAlign val="superscript"/>
      <sz val="12"/>
      <color theme="1"/>
      <name val="Times New Roman"/>
      <family val="1"/>
    </font>
    <font>
      <vertAlign val="superscript"/>
      <sz val="12"/>
      <color indexed="8"/>
      <name val="Times New Roman"/>
      <family val="1"/>
    </font>
    <font>
      <sz val="11"/>
      <name val="Calibri"/>
      <family val="2"/>
      <scheme val="minor"/>
    </font>
    <font>
      <b/>
      <sz val="11"/>
      <name val="Calibri"/>
      <family val="2"/>
      <scheme val="minor"/>
    </font>
    <font>
      <sz val="11"/>
      <color rgb="FFFF0000"/>
      <name val="Calibri"/>
      <family val="2"/>
      <scheme val="minor"/>
    </font>
    <font>
      <sz val="12"/>
      <color rgb="FFFF0000"/>
      <name val="Calibri"/>
      <family val="2"/>
      <scheme val="minor"/>
    </font>
    <font>
      <b/>
      <sz val="12"/>
      <color rgb="FFFF0000"/>
      <name val="Calibri"/>
      <family val="2"/>
      <scheme val="minor"/>
    </font>
    <font>
      <b/>
      <u/>
      <sz val="12"/>
      <color rgb="FFFF0000"/>
      <name val="Calibri"/>
      <family val="2"/>
      <scheme val="minor"/>
    </font>
    <font>
      <b/>
      <sz val="11"/>
      <name val="Cambria"/>
      <family val="1"/>
      <scheme val="major"/>
    </font>
    <font>
      <sz val="11"/>
      <name val="Cambria"/>
      <family val="1"/>
      <scheme val="major"/>
    </font>
    <font>
      <sz val="12"/>
      <name val="Cambria"/>
      <family val="1"/>
      <scheme val="major"/>
    </font>
    <font>
      <b/>
      <sz val="11"/>
      <color theme="1"/>
      <name val="Calibri"/>
      <family val="2"/>
      <scheme val="minor"/>
    </font>
    <font>
      <b/>
      <sz val="12"/>
      <name val="Helv"/>
    </font>
    <font>
      <sz val="12"/>
      <color indexed="10"/>
      <name val="Helv"/>
    </font>
    <font>
      <sz val="12"/>
      <color rgb="FFFF0000"/>
      <name val="Helv"/>
    </font>
    <font>
      <sz val="12"/>
      <color rgb="FFFFFF00"/>
      <name val="Helv"/>
    </font>
    <font>
      <u/>
      <sz val="12"/>
      <name val="Helv"/>
    </font>
    <font>
      <sz val="11"/>
      <color rgb="FFFF0000"/>
      <name val="Cambria"/>
      <family val="1"/>
      <scheme val="major"/>
    </font>
    <font>
      <b/>
      <vertAlign val="superscript"/>
      <sz val="11"/>
      <name val="Cambria"/>
      <family val="1"/>
      <scheme val="major"/>
    </font>
    <font>
      <sz val="13"/>
      <name val="Cambria"/>
      <family val="1"/>
      <scheme val="major"/>
    </font>
    <font>
      <sz val="13"/>
      <name val="Times New Roman"/>
      <family val="1"/>
    </font>
    <font>
      <sz val="11"/>
      <name val="Times New Roman"/>
      <family val="1"/>
    </font>
    <font>
      <sz val="11"/>
      <color theme="1"/>
      <name val="Times New Roman"/>
      <family val="1"/>
    </font>
    <font>
      <u val="double"/>
      <sz val="14"/>
      <name val="Cambria"/>
      <family val="1"/>
      <scheme val="major"/>
    </font>
    <font>
      <u val="double"/>
      <sz val="13"/>
      <name val="Cambria"/>
      <family val="1"/>
      <scheme val="major"/>
    </font>
    <font>
      <sz val="14"/>
      <name val="Cambria"/>
      <family val="1"/>
      <scheme val="major"/>
    </font>
    <font>
      <b/>
      <i/>
      <sz val="12"/>
      <name val="Cambria"/>
      <family val="1"/>
      <scheme val="major"/>
    </font>
    <font>
      <b/>
      <u/>
      <sz val="13"/>
      <name val="Cambria"/>
      <family val="1"/>
      <scheme val="major"/>
    </font>
    <font>
      <sz val="11"/>
      <color theme="1"/>
      <name val="Calibri"/>
      <family val="2"/>
      <scheme val="minor"/>
    </font>
    <font>
      <b/>
      <sz val="12"/>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9">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s>
  <cellStyleXfs count="32">
    <xf numFmtId="0" fontId="0" fillId="0" borderId="0"/>
    <xf numFmtId="0" fontId="1" fillId="0" borderId="0"/>
    <xf numFmtId="0" fontId="4" fillId="0" borderId="0"/>
    <xf numFmtId="164" fontId="10" fillId="0" borderId="0"/>
    <xf numFmtId="164" fontId="10" fillId="0" borderId="0"/>
    <xf numFmtId="0" fontId="1" fillId="0" borderId="0"/>
    <xf numFmtId="0" fontId="1" fillId="0" borderId="0"/>
    <xf numFmtId="0" fontId="10" fillId="0" borderId="0"/>
    <xf numFmtId="0" fontId="1" fillId="0" borderId="0"/>
    <xf numFmtId="43" fontId="1" fillId="0" borderId="0" applyFont="0" applyFill="0" applyBorder="0" applyAlignment="0" applyProtection="0"/>
    <xf numFmtId="42" fontId="10" fillId="0" borderId="0"/>
    <xf numFmtId="172" fontId="10" fillId="0" borderId="0"/>
    <xf numFmtId="166" fontId="10" fillId="0" borderId="0"/>
    <xf numFmtId="0" fontId="51" fillId="0" borderId="0"/>
    <xf numFmtId="0" fontId="1" fillId="0" borderId="0"/>
    <xf numFmtId="0" fontId="1" fillId="0" borderId="0"/>
    <xf numFmtId="0" fontId="51" fillId="0" borderId="0"/>
    <xf numFmtId="0" fontId="1" fillId="0" borderId="0"/>
    <xf numFmtId="166" fontId="10" fillId="0" borderId="0"/>
    <xf numFmtId="0" fontId="51" fillId="0" borderId="0"/>
    <xf numFmtId="0" fontId="1" fillId="0" borderId="0"/>
    <xf numFmtId="0" fontId="1" fillId="0" borderId="0"/>
    <xf numFmtId="0" fontId="10" fillId="0" borderId="0"/>
    <xf numFmtId="0" fontId="10" fillId="0" borderId="0"/>
    <xf numFmtId="0" fontId="10" fillId="0" borderId="0"/>
    <xf numFmtId="0" fontId="10" fillId="0" borderId="0"/>
    <xf numFmtId="164" fontId="10"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583">
    <xf numFmtId="0" fontId="0" fillId="0" borderId="0" xfId="0"/>
    <xf numFmtId="0" fontId="2" fillId="0" borderId="0" xfId="1" applyFont="1" applyBorder="1" applyAlignment="1">
      <alignment horizontal="left" vertical="center"/>
    </xf>
    <xf numFmtId="0" fontId="3" fillId="0" borderId="0" xfId="1" applyFont="1" applyAlignment="1">
      <alignment horizontal="center" vertical="center"/>
    </xf>
    <xf numFmtId="0" fontId="5" fillId="0" borderId="0" xfId="2" applyFont="1" applyBorder="1" applyAlignment="1">
      <alignment horizontal="left"/>
    </xf>
    <xf numFmtId="0" fontId="6" fillId="0" borderId="0" xfId="2" applyFont="1"/>
    <xf numFmtId="0" fontId="5" fillId="0" borderId="0" xfId="2" applyFont="1" applyBorder="1" applyAlignment="1">
      <alignment horizontal="left" vertical="center"/>
    </xf>
    <xf numFmtId="0" fontId="6" fillId="0" borderId="0" xfId="2" applyFont="1" applyAlignment="1">
      <alignment horizontal="center" vertical="center"/>
    </xf>
    <xf numFmtId="0" fontId="5" fillId="0" borderId="0" xfId="2" applyFont="1" applyAlignment="1">
      <alignment horizontal="left"/>
    </xf>
    <xf numFmtId="0" fontId="5" fillId="0" borderId="0" xfId="2" applyFont="1" applyAlignment="1">
      <alignment horizontal="right"/>
    </xf>
    <xf numFmtId="0" fontId="2" fillId="0" borderId="0" xfId="2" applyFont="1" applyBorder="1" applyAlignment="1">
      <alignment horizontal="center" vertical="top"/>
    </xf>
    <xf numFmtId="4" fontId="2" fillId="0" borderId="0" xfId="2" applyNumberFormat="1" applyFont="1" applyBorder="1" applyAlignment="1">
      <alignment horizontal="right"/>
    </xf>
    <xf numFmtId="0" fontId="3" fillId="0" borderId="0" xfId="1" applyFont="1" applyBorder="1" applyAlignment="1">
      <alignment horizontal="center" vertical="top"/>
    </xf>
    <xf numFmtId="0" fontId="3" fillId="0" borderId="0" xfId="1" applyFont="1" applyBorder="1" applyAlignment="1">
      <alignment horizontal="justify" vertical="top"/>
    </xf>
    <xf numFmtId="0" fontId="3" fillId="0" borderId="0" xfId="1" applyFont="1" applyBorder="1" applyAlignment="1">
      <alignment horizontal="right" vertical="top"/>
    </xf>
    <xf numFmtId="0" fontId="3" fillId="0" borderId="0" xfId="1" applyFont="1" applyBorder="1" applyAlignment="1">
      <alignment vertical="top"/>
    </xf>
    <xf numFmtId="0" fontId="6" fillId="0" borderId="0" xfId="1" applyFont="1" applyAlignment="1">
      <alignment vertical="top"/>
    </xf>
    <xf numFmtId="0" fontId="3" fillId="0" borderId="0" xfId="2" applyFont="1" applyBorder="1" applyAlignment="1">
      <alignment horizontal="center" vertical="top"/>
    </xf>
    <xf numFmtId="0" fontId="6" fillId="0" borderId="3" xfId="1" applyFont="1" applyBorder="1" applyAlignment="1">
      <alignment horizontal="justify" vertical="top" wrapText="1"/>
    </xf>
    <xf numFmtId="0" fontId="3" fillId="0" borderId="0" xfId="2" applyFont="1" applyBorder="1" applyAlignment="1">
      <alignment horizontal="center"/>
    </xf>
    <xf numFmtId="0" fontId="2" fillId="0" borderId="7" xfId="2" applyFont="1" applyBorder="1" applyAlignment="1">
      <alignment horizontal="center" vertical="top"/>
    </xf>
    <xf numFmtId="164" fontId="2" fillId="0" borderId="14" xfId="1" applyNumberFormat="1" applyFont="1" applyBorder="1" applyAlignment="1">
      <alignment horizontal="center" vertical="center"/>
    </xf>
    <xf numFmtId="0" fontId="2" fillId="0" borderId="14" xfId="1" applyFont="1" applyBorder="1" applyAlignment="1">
      <alignment horizontal="center" vertical="center"/>
    </xf>
    <xf numFmtId="0" fontId="7" fillId="0" borderId="0" xfId="1" applyFont="1" applyBorder="1" applyAlignment="1">
      <alignment horizontal="center" wrapText="1"/>
    </xf>
    <xf numFmtId="0" fontId="6" fillId="0" borderId="0" xfId="1" applyFont="1" applyBorder="1" applyAlignment="1">
      <alignment vertical="top"/>
    </xf>
    <xf numFmtId="0" fontId="19" fillId="0" borderId="0" xfId="2" applyFont="1" applyBorder="1" applyAlignment="1">
      <alignment horizontal="center" wrapText="1"/>
    </xf>
    <xf numFmtId="0" fontId="5" fillId="0" borderId="0" xfId="2" applyFont="1" applyBorder="1" applyAlignment="1">
      <alignment horizontal="left" vertical="center" wrapText="1"/>
    </xf>
    <xf numFmtId="0" fontId="5" fillId="0" borderId="7" xfId="2" applyFont="1" applyBorder="1" applyAlignment="1">
      <alignment horizontal="center" vertical="top"/>
    </xf>
    <xf numFmtId="0" fontId="6" fillId="0" borderId="8" xfId="2" applyFont="1" applyBorder="1" applyAlignment="1">
      <alignment vertical="top" wrapText="1"/>
    </xf>
    <xf numFmtId="0" fontId="6" fillId="0" borderId="8" xfId="2" applyFont="1" applyBorder="1" applyAlignment="1">
      <alignment vertical="top"/>
    </xf>
    <xf numFmtId="0" fontId="6" fillId="0" borderId="0" xfId="2" applyFont="1" applyBorder="1" applyAlignment="1">
      <alignment vertical="top"/>
    </xf>
    <xf numFmtId="0" fontId="6" fillId="0" borderId="9" xfId="2" applyFont="1" applyBorder="1" applyAlignment="1">
      <alignment vertical="top"/>
    </xf>
    <xf numFmtId="164" fontId="6" fillId="0" borderId="7" xfId="2" applyNumberFormat="1" applyFont="1" applyBorder="1" applyAlignment="1">
      <alignment horizontal="right" vertical="top"/>
    </xf>
    <xf numFmtId="0" fontId="6" fillId="0" borderId="7" xfId="2" applyFont="1" applyBorder="1" applyAlignment="1">
      <alignment horizontal="right" vertical="top"/>
    </xf>
    <xf numFmtId="2" fontId="6" fillId="0" borderId="7" xfId="2" applyNumberFormat="1" applyFont="1" applyBorder="1" applyAlignment="1">
      <alignment horizontal="right" vertical="top"/>
    </xf>
    <xf numFmtId="0" fontId="6" fillId="0" borderId="8" xfId="2" applyFont="1" applyBorder="1" applyAlignment="1">
      <alignment horizontal="center" vertical="top"/>
    </xf>
    <xf numFmtId="0" fontId="6" fillId="0" borderId="0" xfId="2" applyFont="1" applyBorder="1" applyAlignment="1">
      <alignment horizontal="center" vertical="top"/>
    </xf>
    <xf numFmtId="0" fontId="6" fillId="0" borderId="9" xfId="2" applyFont="1" applyBorder="1" applyAlignment="1">
      <alignment horizontal="center" vertical="top"/>
    </xf>
    <xf numFmtId="0" fontId="6" fillId="0" borderId="8" xfId="2" applyFont="1" applyFill="1" applyBorder="1" applyAlignment="1">
      <alignment vertical="top" wrapText="1"/>
    </xf>
    <xf numFmtId="0" fontId="12" fillId="0" borderId="8" xfId="2" applyFont="1" applyBorder="1" applyAlignment="1">
      <alignment horizontal="left" vertical="top"/>
    </xf>
    <xf numFmtId="2" fontId="5" fillId="0" borderId="7" xfId="2" applyNumberFormat="1" applyFont="1" applyBorder="1" applyAlignment="1">
      <alignment horizontal="right" vertical="top"/>
    </xf>
    <xf numFmtId="0" fontId="5" fillId="0" borderId="11" xfId="2" applyFont="1" applyBorder="1" applyAlignment="1">
      <alignment horizontal="center" vertical="top"/>
    </xf>
    <xf numFmtId="0" fontId="6" fillId="0" borderId="12" xfId="2" applyFont="1" applyBorder="1" applyAlignment="1">
      <alignment vertical="top"/>
    </xf>
    <xf numFmtId="0" fontId="6" fillId="0" borderId="12" xfId="2" applyFont="1" applyBorder="1" applyAlignment="1">
      <alignment horizontal="center" vertical="top"/>
    </xf>
    <xf numFmtId="0" fontId="6" fillId="0" borderId="1" xfId="2" applyFont="1" applyBorder="1" applyAlignment="1">
      <alignment horizontal="center" vertical="top"/>
    </xf>
    <xf numFmtId="0" fontId="6" fillId="0" borderId="13" xfId="2" applyFont="1" applyBorder="1" applyAlignment="1">
      <alignment horizontal="center" vertical="top"/>
    </xf>
    <xf numFmtId="2" fontId="6" fillId="0" borderId="11" xfId="2" applyNumberFormat="1" applyFont="1" applyBorder="1" applyAlignment="1">
      <alignment horizontal="right" vertical="top"/>
    </xf>
    <xf numFmtId="164" fontId="6" fillId="0" borderId="11" xfId="2" applyNumberFormat="1" applyFont="1" applyBorder="1" applyAlignment="1">
      <alignment horizontal="right" vertical="top"/>
    </xf>
    <xf numFmtId="0" fontId="5" fillId="0" borderId="0" xfId="2" applyFont="1" applyBorder="1" applyAlignment="1">
      <alignment horizontal="center" vertical="top"/>
    </xf>
    <xf numFmtId="2" fontId="6" fillId="0" borderId="0" xfId="2" applyNumberFormat="1" applyFont="1" applyBorder="1" applyAlignment="1">
      <alignment horizontal="right" vertical="top"/>
    </xf>
    <xf numFmtId="164" fontId="6" fillId="0" borderId="0" xfId="2" applyNumberFormat="1" applyFont="1" applyBorder="1" applyAlignment="1">
      <alignment horizontal="right" vertical="top"/>
    </xf>
    <xf numFmtId="2" fontId="19" fillId="0" borderId="0" xfId="2" applyNumberFormat="1" applyFont="1" applyBorder="1" applyAlignment="1">
      <alignment horizontal="right" vertical="top"/>
    </xf>
    <xf numFmtId="0" fontId="5" fillId="0" borderId="0" xfId="2" applyFont="1" applyBorder="1" applyAlignment="1">
      <alignment horizontal="left" vertical="top"/>
    </xf>
    <xf numFmtId="4" fontId="5" fillId="0" borderId="0" xfId="2" applyNumberFormat="1" applyFont="1" applyBorder="1" applyAlignment="1">
      <alignment horizontal="right" vertical="top"/>
    </xf>
    <xf numFmtId="0" fontId="2" fillId="0" borderId="11" xfId="2" applyFont="1" applyBorder="1" applyAlignment="1">
      <alignment horizontal="center" vertical="top"/>
    </xf>
    <xf numFmtId="0" fontId="3" fillId="0" borderId="7" xfId="2" applyFont="1" applyBorder="1" applyAlignment="1">
      <alignment horizontal="justify" vertical="top" wrapText="1"/>
    </xf>
    <xf numFmtId="164" fontId="5" fillId="0" borderId="7" xfId="2" applyNumberFormat="1" applyFont="1" applyBorder="1" applyAlignment="1">
      <alignment horizontal="right" vertical="top"/>
    </xf>
    <xf numFmtId="0" fontId="3" fillId="0" borderId="7" xfId="2" applyFont="1" applyBorder="1" applyAlignment="1">
      <alignment vertical="top" wrapText="1"/>
    </xf>
    <xf numFmtId="0" fontId="3" fillId="0" borderId="7" xfId="2" applyFont="1" applyBorder="1" applyAlignment="1">
      <alignment vertical="top"/>
    </xf>
    <xf numFmtId="0" fontId="3" fillId="0" borderId="7" xfId="2" applyFont="1" applyBorder="1" applyAlignment="1">
      <alignment horizontal="left" vertical="top" wrapText="1"/>
    </xf>
    <xf numFmtId="0" fontId="3" fillId="0" borderId="8" xfId="2" applyFont="1" applyBorder="1" applyAlignment="1">
      <alignment vertical="top"/>
    </xf>
    <xf numFmtId="0" fontId="3" fillId="0" borderId="8" xfId="2" applyFont="1" applyBorder="1" applyAlignment="1">
      <alignment horizontal="center" vertical="top"/>
    </xf>
    <xf numFmtId="0" fontId="3" fillId="0" borderId="9" xfId="2" applyFont="1" applyBorder="1" applyAlignment="1">
      <alignment horizontal="center" vertical="top"/>
    </xf>
    <xf numFmtId="2" fontId="3" fillId="0" borderId="7" xfId="2" applyNumberFormat="1" applyFont="1" applyBorder="1" applyAlignment="1">
      <alignment horizontal="right" vertical="top"/>
    </xf>
    <xf numFmtId="2" fontId="3" fillId="0" borderId="7" xfId="2" applyNumberFormat="1" applyFont="1" applyBorder="1" applyAlignment="1">
      <alignment vertical="top"/>
    </xf>
    <xf numFmtId="2" fontId="7" fillId="0" borderId="8" xfId="2" applyNumberFormat="1" applyFont="1" applyBorder="1" applyAlignment="1">
      <alignment horizontal="right" vertical="top"/>
    </xf>
    <xf numFmtId="0" fontId="2" fillId="0" borderId="9" xfId="2" applyFont="1" applyBorder="1" applyAlignment="1">
      <alignment horizontal="left" vertical="top"/>
    </xf>
    <xf numFmtId="165" fontId="2" fillId="0" borderId="7" xfId="2" applyNumberFormat="1" applyFont="1" applyBorder="1" applyAlignment="1">
      <alignment horizontal="center" vertical="top"/>
    </xf>
    <xf numFmtId="0" fontId="3" fillId="0" borderId="8" xfId="2" applyFont="1" applyBorder="1" applyAlignment="1">
      <alignment horizontal="justify" vertical="top" wrapText="1"/>
    </xf>
    <xf numFmtId="0" fontId="3" fillId="0" borderId="8" xfId="2" applyFont="1" applyBorder="1" applyAlignment="1">
      <alignment vertical="top" wrapText="1"/>
    </xf>
    <xf numFmtId="0" fontId="6" fillId="0" borderId="0" xfId="2" applyFont="1" applyAlignment="1">
      <alignment vertical="top"/>
    </xf>
    <xf numFmtId="2" fontId="3" fillId="0" borderId="8" xfId="2" applyNumberFormat="1" applyFont="1" applyBorder="1" applyAlignment="1">
      <alignment horizontal="right" vertical="top"/>
    </xf>
    <xf numFmtId="164" fontId="3" fillId="0" borderId="7" xfId="2" applyNumberFormat="1" applyFont="1" applyBorder="1" applyAlignment="1">
      <alignment horizontal="right" vertical="top"/>
    </xf>
    <xf numFmtId="0" fontId="3" fillId="0" borderId="7" xfId="2" applyFont="1" applyBorder="1" applyAlignment="1">
      <alignment horizontal="right" vertical="top"/>
    </xf>
    <xf numFmtId="2" fontId="3" fillId="0" borderId="8" xfId="2" applyNumberFormat="1" applyFont="1" applyBorder="1" applyAlignment="1">
      <alignment vertical="top"/>
    </xf>
    <xf numFmtId="0" fontId="3" fillId="0" borderId="9" xfId="2" applyFont="1" applyBorder="1" applyAlignment="1">
      <alignment vertical="top"/>
    </xf>
    <xf numFmtId="4" fontId="2" fillId="0" borderId="9" xfId="2" applyNumberFormat="1" applyFont="1" applyBorder="1" applyAlignment="1">
      <alignment horizontal="right" vertical="top"/>
    </xf>
    <xf numFmtId="2" fontId="6" fillId="0" borderId="7" xfId="5" applyNumberFormat="1" applyFont="1" applyFill="1" applyBorder="1" applyAlignment="1">
      <alignment vertical="top" wrapText="1"/>
    </xf>
    <xf numFmtId="0" fontId="2" fillId="0" borderId="9" xfId="2" applyFont="1" applyBorder="1" applyAlignment="1">
      <alignment horizontal="right" vertical="top"/>
    </xf>
    <xf numFmtId="164" fontId="3" fillId="0" borderId="8" xfId="2" applyNumberFormat="1" applyFont="1" applyBorder="1" applyAlignment="1">
      <alignment horizontal="right" vertical="top"/>
    </xf>
    <xf numFmtId="0" fontId="3" fillId="0" borderId="0" xfId="2" applyFont="1" applyBorder="1" applyAlignment="1">
      <alignment vertical="top" wrapText="1"/>
    </xf>
    <xf numFmtId="0" fontId="3" fillId="0" borderId="9" xfId="2" applyFont="1" applyBorder="1" applyAlignment="1">
      <alignment vertical="top" wrapText="1"/>
    </xf>
    <xf numFmtId="0" fontId="3" fillId="0" borderId="0" xfId="2" applyFont="1" applyBorder="1" applyAlignment="1">
      <alignment vertical="top"/>
    </xf>
    <xf numFmtId="0" fontId="3" fillId="0" borderId="0" xfId="2" applyFont="1" applyBorder="1" applyAlignment="1">
      <alignment horizontal="justify" vertical="top" wrapText="1"/>
    </xf>
    <xf numFmtId="0" fontId="3" fillId="0" borderId="9" xfId="2" applyFont="1" applyBorder="1" applyAlignment="1">
      <alignment horizontal="justify" vertical="top" wrapText="1"/>
    </xf>
    <xf numFmtId="164" fontId="3" fillId="0" borderId="9" xfId="2" applyNumberFormat="1" applyFont="1" applyBorder="1" applyAlignment="1">
      <alignment horizontal="right" vertical="top"/>
    </xf>
    <xf numFmtId="165" fontId="3" fillId="0" borderId="9" xfId="2" applyNumberFormat="1" applyFont="1" applyBorder="1" applyAlignment="1">
      <alignment horizontal="center" vertical="top"/>
    </xf>
    <xf numFmtId="0" fontId="3" fillId="0" borderId="7" xfId="2" applyFont="1" applyBorder="1" applyAlignment="1">
      <alignment horizontal="left" vertical="top"/>
    </xf>
    <xf numFmtId="0" fontId="3" fillId="0" borderId="8" xfId="2" applyFont="1" applyBorder="1" applyAlignment="1">
      <alignment horizontal="left" vertical="top"/>
    </xf>
    <xf numFmtId="164" fontId="3" fillId="0" borderId="9" xfId="2" applyNumberFormat="1" applyFont="1" applyBorder="1" applyAlignment="1">
      <alignment horizontal="center" vertical="top"/>
    </xf>
    <xf numFmtId="164" fontId="3" fillId="0" borderId="7" xfId="2" applyNumberFormat="1" applyFont="1" applyBorder="1" applyAlignment="1">
      <alignment horizontal="center" vertical="top"/>
    </xf>
    <xf numFmtId="164" fontId="2" fillId="0" borderId="9" xfId="2" applyNumberFormat="1" applyFont="1" applyBorder="1" applyAlignment="1">
      <alignment horizontal="left" vertical="top"/>
    </xf>
    <xf numFmtId="0" fontId="3" fillId="0" borderId="0" xfId="2" applyFont="1" applyAlignment="1">
      <alignment vertical="top"/>
    </xf>
    <xf numFmtId="2" fontId="3" fillId="0" borderId="0" xfId="2" applyNumberFormat="1" applyFont="1" applyBorder="1" applyAlignment="1">
      <alignment horizontal="right" vertical="top"/>
    </xf>
    <xf numFmtId="0" fontId="3" fillId="0" borderId="0" xfId="2" applyFont="1" applyBorder="1" applyAlignment="1">
      <alignment horizontal="right" vertical="top"/>
    </xf>
    <xf numFmtId="164" fontId="3" fillId="0" borderId="0" xfId="2" applyNumberFormat="1" applyFont="1" applyBorder="1" applyAlignment="1">
      <alignment horizontal="right" vertical="top"/>
    </xf>
    <xf numFmtId="2" fontId="7" fillId="0" borderId="0" xfId="2" applyNumberFormat="1" applyFont="1" applyBorder="1" applyAlignment="1">
      <alignment horizontal="right" vertical="top"/>
    </xf>
    <xf numFmtId="164" fontId="2" fillId="0" borderId="0" xfId="2" applyNumberFormat="1" applyFont="1" applyBorder="1" applyAlignment="1">
      <alignment horizontal="left" vertical="top"/>
    </xf>
    <xf numFmtId="165" fontId="7" fillId="0" borderId="8" xfId="2" applyNumberFormat="1" applyFont="1" applyBorder="1" applyAlignment="1">
      <alignment horizontal="right" vertical="top"/>
    </xf>
    <xf numFmtId="164" fontId="2" fillId="0" borderId="14" xfId="2" applyNumberFormat="1" applyFont="1" applyBorder="1" applyAlignment="1">
      <alignment horizontal="center" vertical="center"/>
    </xf>
    <xf numFmtId="0" fontId="2" fillId="0" borderId="14" xfId="2" applyFont="1" applyBorder="1" applyAlignment="1">
      <alignment horizontal="center" vertical="center"/>
    </xf>
    <xf numFmtId="0" fontId="3" fillId="0" borderId="7" xfId="2" applyFont="1" applyFill="1" applyBorder="1" applyAlignment="1">
      <alignment horizontal="justify" vertical="top" wrapText="1"/>
    </xf>
    <xf numFmtId="0" fontId="3" fillId="0" borderId="7" xfId="2" applyFont="1" applyFill="1" applyBorder="1" applyAlignment="1">
      <alignment vertical="top"/>
    </xf>
    <xf numFmtId="0" fontId="3" fillId="0" borderId="11" xfId="2" applyFont="1" applyBorder="1" applyAlignment="1">
      <alignment vertical="top"/>
    </xf>
    <xf numFmtId="2" fontId="3" fillId="0" borderId="11" xfId="2" applyNumberFormat="1" applyFont="1" applyBorder="1" applyAlignment="1">
      <alignment horizontal="right" vertical="top"/>
    </xf>
    <xf numFmtId="0" fontId="3" fillId="0" borderId="11" xfId="2" applyFont="1" applyBorder="1" applyAlignment="1">
      <alignment horizontal="right" vertical="top"/>
    </xf>
    <xf numFmtId="164" fontId="3" fillId="0" borderId="11" xfId="2" applyNumberFormat="1" applyFont="1" applyBorder="1" applyAlignment="1">
      <alignment horizontal="right" vertical="top"/>
    </xf>
    <xf numFmtId="0" fontId="3" fillId="0" borderId="15" xfId="2" applyFont="1" applyBorder="1" applyAlignment="1">
      <alignment horizontal="center" vertical="top"/>
    </xf>
    <xf numFmtId="0" fontId="3" fillId="0" borderId="2" xfId="2" applyFont="1" applyBorder="1" applyAlignment="1">
      <alignment horizontal="center" vertical="top"/>
    </xf>
    <xf numFmtId="0" fontId="3" fillId="0" borderId="16" xfId="2" applyFont="1" applyBorder="1" applyAlignment="1">
      <alignment horizontal="center" vertical="top"/>
    </xf>
    <xf numFmtId="0" fontId="3" fillId="0" borderId="12" xfId="2" applyFont="1" applyBorder="1" applyAlignment="1">
      <alignment horizontal="center" vertical="top"/>
    </xf>
    <xf numFmtId="0" fontId="3" fillId="0" borderId="1" xfId="2" applyFont="1" applyBorder="1" applyAlignment="1">
      <alignment horizontal="center" vertical="top"/>
    </xf>
    <xf numFmtId="0" fontId="3" fillId="0" borderId="13" xfId="2" applyFont="1" applyBorder="1" applyAlignment="1">
      <alignment horizontal="center" vertical="top"/>
    </xf>
    <xf numFmtId="2" fontId="3" fillId="0" borderId="15" xfId="2" applyNumberFormat="1" applyFont="1" applyBorder="1" applyAlignment="1">
      <alignment horizontal="right" vertical="top"/>
    </xf>
    <xf numFmtId="4" fontId="2" fillId="0" borderId="16" xfId="2" applyNumberFormat="1" applyFont="1" applyBorder="1" applyAlignment="1">
      <alignment horizontal="right" vertical="top"/>
    </xf>
    <xf numFmtId="2" fontId="7" fillId="0" borderId="12" xfId="2" applyNumberFormat="1" applyFont="1" applyBorder="1" applyAlignment="1">
      <alignment horizontal="right" vertical="top"/>
    </xf>
    <xf numFmtId="164" fontId="2" fillId="0" borderId="13" xfId="2" applyNumberFormat="1" applyFont="1" applyBorder="1" applyAlignment="1">
      <alignment horizontal="left" vertical="top"/>
    </xf>
    <xf numFmtId="0" fontId="2" fillId="0" borderId="13" xfId="2" applyFont="1" applyBorder="1" applyAlignment="1">
      <alignment horizontal="left" vertical="top"/>
    </xf>
    <xf numFmtId="0" fontId="3" fillId="0" borderId="11" xfId="2" applyFont="1" applyFill="1" applyBorder="1" applyAlignment="1">
      <alignment horizontal="justify" vertical="top"/>
    </xf>
    <xf numFmtId="0" fontId="3" fillId="0" borderId="11" xfId="2" applyFont="1" applyBorder="1" applyAlignment="1">
      <alignment vertical="top" wrapText="1"/>
    </xf>
    <xf numFmtId="2" fontId="3" fillId="0" borderId="11" xfId="2" applyNumberFormat="1" applyFont="1" applyBorder="1" applyAlignment="1">
      <alignment vertical="top"/>
    </xf>
    <xf numFmtId="2" fontId="3" fillId="0" borderId="12" xfId="2" applyNumberFormat="1" applyFont="1" applyBorder="1" applyAlignment="1">
      <alignment horizontal="right" vertical="top"/>
    </xf>
    <xf numFmtId="4" fontId="2" fillId="0" borderId="13" xfId="2" applyNumberFormat="1" applyFont="1" applyBorder="1" applyAlignment="1">
      <alignment horizontal="right" vertical="top"/>
    </xf>
    <xf numFmtId="2" fontId="6" fillId="0" borderId="15" xfId="2" applyNumberFormat="1" applyFont="1" applyBorder="1" applyAlignment="1">
      <alignment horizontal="right" vertical="top"/>
    </xf>
    <xf numFmtId="4" fontId="5" fillId="0" borderId="16" xfId="2" applyNumberFormat="1" applyFont="1" applyBorder="1" applyAlignment="1">
      <alignment horizontal="right" vertical="top"/>
    </xf>
    <xf numFmtId="2" fontId="6" fillId="0" borderId="8" xfId="2" applyNumberFormat="1" applyFont="1" applyBorder="1" applyAlignment="1">
      <alignment horizontal="right" vertical="top"/>
    </xf>
    <xf numFmtId="4" fontId="5" fillId="0" borderId="9" xfId="2" applyNumberFormat="1" applyFont="1" applyBorder="1" applyAlignment="1">
      <alignment horizontal="right" vertical="top"/>
    </xf>
    <xf numFmtId="2" fontId="19" fillId="0" borderId="8" xfId="2" applyNumberFormat="1" applyFont="1" applyBorder="1" applyAlignment="1">
      <alignment horizontal="right" vertical="top"/>
    </xf>
    <xf numFmtId="0" fontId="5" fillId="0" borderId="9" xfId="2" applyFont="1" applyBorder="1" applyAlignment="1">
      <alignment horizontal="left" vertical="top"/>
    </xf>
    <xf numFmtId="2" fontId="5" fillId="0" borderId="8" xfId="2" applyNumberFormat="1" applyFont="1" applyBorder="1" applyAlignment="1">
      <alignment horizontal="right" vertical="top"/>
    </xf>
    <xf numFmtId="2" fontId="19" fillId="0" borderId="12" xfId="2" applyNumberFormat="1" applyFont="1" applyBorder="1" applyAlignment="1">
      <alignment horizontal="right" vertical="top"/>
    </xf>
    <xf numFmtId="2" fontId="3" fillId="0" borderId="7" xfId="2" applyNumberFormat="1" applyFont="1" applyFill="1" applyBorder="1" applyAlignment="1">
      <alignment horizontal="right" vertical="top"/>
    </xf>
    <xf numFmtId="164" fontId="3" fillId="0" borderId="7" xfId="2" applyNumberFormat="1" applyFont="1" applyBorder="1" applyAlignment="1">
      <alignment horizontal="left" vertical="top"/>
    </xf>
    <xf numFmtId="0" fontId="6" fillId="0" borderId="8" xfId="2" applyFont="1" applyBorder="1" applyAlignment="1">
      <alignment horizontal="left" vertical="top" wrapText="1"/>
    </xf>
    <xf numFmtId="0" fontId="6" fillId="0" borderId="9" xfId="2" applyFont="1" applyBorder="1" applyAlignment="1">
      <alignment horizontal="left" vertical="top"/>
    </xf>
    <xf numFmtId="0" fontId="6" fillId="0" borderId="0" xfId="2" applyFont="1" applyBorder="1" applyAlignment="1">
      <alignment horizontal="left"/>
    </xf>
    <xf numFmtId="2" fontId="3" fillId="0" borderId="0" xfId="2" applyNumberFormat="1" applyFont="1" applyAlignment="1">
      <alignment vertical="top"/>
    </xf>
    <xf numFmtId="0" fontId="2" fillId="0" borderId="0" xfId="2" applyFont="1" applyAlignment="1">
      <alignment horizontal="right" vertical="top"/>
    </xf>
    <xf numFmtId="0" fontId="13" fillId="0" borderId="0" xfId="2" applyFont="1" applyAlignment="1">
      <alignment vertical="top"/>
    </xf>
    <xf numFmtId="0" fontId="14" fillId="0" borderId="0" xfId="2" applyFont="1" applyAlignment="1">
      <alignment horizontal="right" vertical="top"/>
    </xf>
    <xf numFmtId="0" fontId="5" fillId="0" borderId="0" xfId="2" applyFont="1" applyAlignment="1">
      <alignment horizontal="right" vertical="top"/>
    </xf>
    <xf numFmtId="0" fontId="3" fillId="0" borderId="0" xfId="2" applyFont="1" applyFill="1" applyBorder="1" applyAlignment="1">
      <alignment horizontal="justify" vertical="top" wrapText="1"/>
    </xf>
    <xf numFmtId="2" fontId="9" fillId="0" borderId="0" xfId="2" applyNumberFormat="1" applyFont="1" applyBorder="1" applyAlignment="1">
      <alignment horizontal="right" vertical="top"/>
    </xf>
    <xf numFmtId="0" fontId="7" fillId="0" borderId="0" xfId="2" applyFont="1" applyBorder="1" applyAlignment="1">
      <alignment horizontal="left" vertical="top"/>
    </xf>
    <xf numFmtId="2" fontId="2" fillId="0" borderId="0" xfId="2" applyNumberFormat="1" applyFont="1" applyBorder="1" applyAlignment="1">
      <alignment horizontal="right" vertical="top"/>
    </xf>
    <xf numFmtId="4" fontId="2" fillId="0" borderId="0" xfId="2" applyNumberFormat="1" applyFont="1" applyBorder="1" applyAlignment="1">
      <alignment horizontal="left" vertical="top"/>
    </xf>
    <xf numFmtId="164" fontId="2" fillId="0" borderId="14" xfId="1" applyNumberFormat="1" applyFont="1" applyBorder="1" applyAlignment="1">
      <alignment horizontal="center" vertical="center"/>
    </xf>
    <xf numFmtId="0" fontId="2" fillId="0" borderId="14" xfId="1" applyFont="1" applyBorder="1" applyAlignment="1">
      <alignment horizontal="center" vertical="center"/>
    </xf>
    <xf numFmtId="0" fontId="2" fillId="0" borderId="17" xfId="2" applyFont="1" applyBorder="1" applyAlignment="1">
      <alignment horizontal="center" vertical="top"/>
    </xf>
    <xf numFmtId="0" fontId="3" fillId="0" borderId="17" xfId="2" applyFont="1" applyBorder="1" applyAlignment="1">
      <alignment vertical="top" wrapText="1"/>
    </xf>
    <xf numFmtId="164" fontId="3" fillId="0" borderId="17" xfId="2" applyNumberFormat="1" applyFont="1" applyBorder="1" applyAlignment="1">
      <alignment horizontal="right" vertical="top"/>
    </xf>
    <xf numFmtId="0" fontId="3" fillId="0" borderId="17" xfId="2" applyFont="1" applyBorder="1" applyAlignment="1">
      <alignment horizontal="right" vertical="top"/>
    </xf>
    <xf numFmtId="0" fontId="2" fillId="0" borderId="3" xfId="2" applyFont="1" applyBorder="1" applyAlignment="1">
      <alignment horizontal="center" vertical="top"/>
    </xf>
    <xf numFmtId="0" fontId="3" fillId="0" borderId="3" xfId="2" applyFont="1" applyBorder="1" applyAlignment="1">
      <alignment vertical="top" wrapText="1"/>
    </xf>
    <xf numFmtId="164" fontId="3" fillId="0" borderId="3" xfId="2" applyNumberFormat="1" applyFont="1" applyBorder="1" applyAlignment="1">
      <alignment horizontal="right" vertical="top"/>
    </xf>
    <xf numFmtId="0" fontId="3" fillId="0" borderId="3" xfId="2" applyFont="1" applyBorder="1" applyAlignment="1">
      <alignment horizontal="right" vertical="top"/>
    </xf>
    <xf numFmtId="2" fontId="3" fillId="0" borderId="3" xfId="2" applyNumberFormat="1" applyFont="1" applyBorder="1" applyAlignment="1">
      <alignment horizontal="right" vertical="top"/>
    </xf>
    <xf numFmtId="0" fontId="3" fillId="0" borderId="3" xfId="2" applyFont="1" applyBorder="1" applyAlignment="1">
      <alignment vertical="top"/>
    </xf>
    <xf numFmtId="0" fontId="3" fillId="0" borderId="3" xfId="2" applyFont="1" applyFill="1" applyBorder="1" applyAlignment="1">
      <alignment vertical="top" wrapText="1"/>
    </xf>
    <xf numFmtId="0" fontId="5" fillId="0" borderId="3" xfId="1" applyFont="1" applyBorder="1" applyAlignment="1">
      <alignment horizontal="center" vertical="top"/>
    </xf>
    <xf numFmtId="0" fontId="9" fillId="0" borderId="3" xfId="2" applyFont="1" applyBorder="1" applyAlignment="1">
      <alignment horizontal="left" vertical="top"/>
    </xf>
    <xf numFmtId="0" fontId="3" fillId="0" borderId="3" xfId="2" applyFont="1" applyBorder="1" applyAlignment="1">
      <alignment horizontal="left" vertical="top" wrapText="1"/>
    </xf>
    <xf numFmtId="0" fontId="3" fillId="0" borderId="18" xfId="2" applyFont="1" applyBorder="1" applyAlignment="1">
      <alignment vertical="top"/>
    </xf>
    <xf numFmtId="2" fontId="3" fillId="0" borderId="18" xfId="2" applyNumberFormat="1" applyFont="1" applyBorder="1" applyAlignment="1">
      <alignment horizontal="right" vertical="top"/>
    </xf>
    <xf numFmtId="0" fontId="3" fillId="0" borderId="19" xfId="2" applyFont="1" applyBorder="1" applyAlignment="1">
      <alignment vertical="top" wrapText="1"/>
    </xf>
    <xf numFmtId="0" fontId="3" fillId="0" borderId="20" xfId="2" applyFont="1" applyBorder="1" applyAlignment="1">
      <alignment vertical="top" wrapText="1"/>
    </xf>
    <xf numFmtId="0" fontId="3" fillId="0" borderId="21" xfId="2" applyFont="1" applyBorder="1" applyAlignment="1">
      <alignment vertical="top" wrapText="1"/>
    </xf>
    <xf numFmtId="0" fontId="3" fillId="0" borderId="4" xfId="2" applyFont="1" applyBorder="1" applyAlignment="1">
      <alignment vertical="top" wrapText="1"/>
    </xf>
    <xf numFmtId="0" fontId="3" fillId="0" borderId="5" xfId="2" applyFont="1" applyBorder="1" applyAlignment="1">
      <alignment vertical="top" wrapText="1"/>
    </xf>
    <xf numFmtId="0" fontId="3" fillId="0" borderId="6" xfId="2" applyFont="1" applyBorder="1" applyAlignment="1">
      <alignment vertical="top" wrapText="1"/>
    </xf>
    <xf numFmtId="0" fontId="3" fillId="0" borderId="4" xfId="2" applyFont="1" applyBorder="1" applyAlignment="1">
      <alignment horizontal="center" vertical="top"/>
    </xf>
    <xf numFmtId="0" fontId="3" fillId="0" borderId="5" xfId="2" applyFont="1" applyBorder="1" applyAlignment="1">
      <alignment horizontal="center" vertical="top"/>
    </xf>
    <xf numFmtId="0" fontId="3" fillId="0" borderId="6" xfId="2" applyFont="1" applyBorder="1" applyAlignment="1">
      <alignment horizontal="center" vertical="top"/>
    </xf>
    <xf numFmtId="0" fontId="3" fillId="0" borderId="4" xfId="2" applyFont="1" applyBorder="1" applyAlignment="1">
      <alignment vertical="top"/>
    </xf>
    <xf numFmtId="0" fontId="3" fillId="0" borderId="5" xfId="2" applyFont="1" applyBorder="1" applyAlignment="1">
      <alignment vertical="top"/>
    </xf>
    <xf numFmtId="0" fontId="3" fillId="0" borderId="6" xfId="2" applyFont="1" applyBorder="1" applyAlignment="1">
      <alignment vertical="top"/>
    </xf>
    <xf numFmtId="0" fontId="3" fillId="0" borderId="22" xfId="2" applyFont="1" applyBorder="1" applyAlignment="1">
      <alignment vertical="top"/>
    </xf>
    <xf numFmtId="0" fontId="3" fillId="0" borderId="23" xfId="2" applyFont="1" applyBorder="1" applyAlignment="1">
      <alignment vertical="top"/>
    </xf>
    <xf numFmtId="0" fontId="3" fillId="0" borderId="24" xfId="2" applyFont="1" applyBorder="1" applyAlignment="1">
      <alignment vertical="top"/>
    </xf>
    <xf numFmtId="2" fontId="3" fillId="0" borderId="19" xfId="2" applyNumberFormat="1" applyFont="1" applyBorder="1" applyAlignment="1">
      <alignment horizontal="right" vertical="top"/>
    </xf>
    <xf numFmtId="4" fontId="2" fillId="0" borderId="21" xfId="2" applyNumberFormat="1" applyFont="1" applyBorder="1" applyAlignment="1">
      <alignment horizontal="right" vertical="top"/>
    </xf>
    <xf numFmtId="2" fontId="3" fillId="0" borderId="4" xfId="2" applyNumberFormat="1" applyFont="1" applyBorder="1" applyAlignment="1">
      <alignment horizontal="right" vertical="top"/>
    </xf>
    <xf numFmtId="4" fontId="2" fillId="0" borderId="6" xfId="2" applyNumberFormat="1" applyFont="1" applyBorder="1" applyAlignment="1">
      <alignment horizontal="right" vertical="top"/>
    </xf>
    <xf numFmtId="0" fontId="3" fillId="0" borderId="6" xfId="2" applyFont="1" applyBorder="1" applyAlignment="1">
      <alignment horizontal="left" vertical="top"/>
    </xf>
    <xf numFmtId="2" fontId="7" fillId="0" borderId="4" xfId="2" applyNumberFormat="1" applyFont="1" applyBorder="1" applyAlignment="1">
      <alignment horizontal="right" vertical="top"/>
    </xf>
    <xf numFmtId="0" fontId="2" fillId="0" borderId="6" xfId="2" applyFont="1" applyBorder="1" applyAlignment="1">
      <alignment horizontal="left" vertical="top"/>
    </xf>
    <xf numFmtId="2" fontId="3" fillId="0" borderId="22" xfId="2" applyNumberFormat="1" applyFont="1" applyBorder="1" applyAlignment="1">
      <alignment vertical="top"/>
    </xf>
    <xf numFmtId="0" fontId="2" fillId="0" borderId="24" xfId="2" applyFont="1" applyBorder="1" applyAlignment="1">
      <alignment horizontal="right" vertical="top"/>
    </xf>
    <xf numFmtId="0" fontId="3" fillId="0" borderId="17" xfId="2" applyFont="1" applyBorder="1" applyAlignment="1">
      <alignment horizontal="justify" vertical="top" wrapText="1"/>
    </xf>
    <xf numFmtId="0" fontId="3" fillId="0" borderId="19" xfId="2" applyFont="1" applyBorder="1" applyAlignment="1">
      <alignment horizontal="center" vertical="top"/>
    </xf>
    <xf numFmtId="0" fontId="3" fillId="0" borderId="20" xfId="2" applyFont="1" applyBorder="1" applyAlignment="1">
      <alignment horizontal="center" vertical="top"/>
    </xf>
    <xf numFmtId="0" fontId="3" fillId="0" borderId="21" xfId="2" applyFont="1" applyBorder="1" applyAlignment="1">
      <alignment horizontal="center" vertical="top"/>
    </xf>
    <xf numFmtId="2" fontId="2" fillId="0" borderId="3" xfId="2" applyNumberFormat="1" applyFont="1" applyBorder="1" applyAlignment="1">
      <alignment horizontal="right" vertical="top"/>
    </xf>
    <xf numFmtId="2" fontId="2" fillId="0" borderId="4" xfId="2" applyNumberFormat="1" applyFont="1" applyBorder="1" applyAlignment="1">
      <alignment horizontal="right" vertical="top"/>
    </xf>
    <xf numFmtId="0" fontId="3" fillId="0" borderId="3" xfId="2" applyFont="1" applyFill="1" applyBorder="1" applyAlignment="1">
      <alignment horizontal="justify" vertical="top" wrapText="1"/>
    </xf>
    <xf numFmtId="164" fontId="2" fillId="0" borderId="3" xfId="2" applyNumberFormat="1" applyFont="1" applyBorder="1" applyAlignment="1">
      <alignment horizontal="right" vertical="top"/>
    </xf>
    <xf numFmtId="4" fontId="7" fillId="0" borderId="4" xfId="2" applyNumberFormat="1" applyFont="1" applyBorder="1" applyAlignment="1">
      <alignment horizontal="right" vertical="top"/>
    </xf>
    <xf numFmtId="0" fontId="3" fillId="0" borderId="3" xfId="2" applyFont="1" applyBorder="1" applyAlignment="1">
      <alignment horizontal="justify" vertical="top" wrapText="1"/>
    </xf>
    <xf numFmtId="2" fontId="9" fillId="0" borderId="4" xfId="2" applyNumberFormat="1" applyFont="1" applyBorder="1" applyAlignment="1">
      <alignment horizontal="right" vertical="top"/>
    </xf>
    <xf numFmtId="0" fontId="7" fillId="0" borderId="6" xfId="2" applyFont="1" applyBorder="1" applyAlignment="1">
      <alignment horizontal="left" vertical="top"/>
    </xf>
    <xf numFmtId="4" fontId="2" fillId="0" borderId="6" xfId="2" applyNumberFormat="1" applyFont="1" applyBorder="1" applyAlignment="1">
      <alignment horizontal="left" vertical="top"/>
    </xf>
    <xf numFmtId="0" fontId="2" fillId="0" borderId="18" xfId="2" applyFont="1" applyBorder="1" applyAlignment="1">
      <alignment horizontal="center" vertical="top"/>
    </xf>
    <xf numFmtId="0" fontId="3" fillId="0" borderId="18" xfId="2" applyFont="1" applyFill="1" applyBorder="1" applyAlignment="1">
      <alignment horizontal="justify" vertical="top" wrapText="1"/>
    </xf>
    <xf numFmtId="0" fontId="3" fillId="0" borderId="22" xfId="2" applyFont="1" applyBorder="1" applyAlignment="1">
      <alignment horizontal="center" vertical="top"/>
    </xf>
    <xf numFmtId="0" fontId="3" fillId="0" borderId="23" xfId="2" applyFont="1" applyBorder="1" applyAlignment="1">
      <alignment horizontal="center" vertical="top"/>
    </xf>
    <xf numFmtId="0" fontId="3" fillId="0" borderId="24" xfId="2" applyFont="1" applyBorder="1" applyAlignment="1">
      <alignment horizontal="center" vertical="top"/>
    </xf>
    <xf numFmtId="164" fontId="3" fillId="0" borderId="18" xfId="2" applyNumberFormat="1" applyFont="1" applyBorder="1" applyAlignment="1">
      <alignment horizontal="right" vertical="top"/>
    </xf>
    <xf numFmtId="0" fontId="3" fillId="0" borderId="18" xfId="2" applyFont="1" applyBorder="1" applyAlignment="1">
      <alignment horizontal="right" vertical="top"/>
    </xf>
    <xf numFmtId="2" fontId="9" fillId="0" borderId="22" xfId="2" applyNumberFormat="1" applyFont="1" applyBorder="1" applyAlignment="1">
      <alignment horizontal="right" vertical="top"/>
    </xf>
    <xf numFmtId="0" fontId="7" fillId="0" borderId="24" xfId="2" applyFont="1" applyBorder="1" applyAlignment="1">
      <alignment horizontal="left" vertical="top"/>
    </xf>
    <xf numFmtId="166" fontId="0" fillId="0" borderId="0" xfId="0" applyNumberFormat="1"/>
    <xf numFmtId="167" fontId="0" fillId="0" borderId="0" xfId="0" applyNumberFormat="1"/>
    <xf numFmtId="166" fontId="0" fillId="0" borderId="0" xfId="0" applyNumberFormat="1" applyAlignment="1">
      <alignment wrapText="1"/>
    </xf>
    <xf numFmtId="168" fontId="0" fillId="0" borderId="0" xfId="0" applyNumberFormat="1"/>
    <xf numFmtId="0" fontId="0" fillId="0" borderId="0" xfId="0" applyAlignment="1">
      <alignment vertical="center"/>
    </xf>
    <xf numFmtId="2" fontId="0" fillId="0" borderId="0" xfId="0" applyNumberFormat="1" applyAlignment="1">
      <alignment vertical="center"/>
    </xf>
    <xf numFmtId="0" fontId="25" fillId="0" borderId="0" xfId="0" applyFont="1" applyAlignment="1">
      <alignment vertical="center" wrapText="1"/>
    </xf>
    <xf numFmtId="0" fontId="25" fillId="0" borderId="0" xfId="0" applyFont="1" applyFill="1" applyAlignment="1">
      <alignment vertical="center" wrapText="1"/>
    </xf>
    <xf numFmtId="2" fontId="25" fillId="0" borderId="0" xfId="0" applyNumberFormat="1" applyFont="1" applyAlignment="1">
      <alignment vertical="center" wrapText="1"/>
    </xf>
    <xf numFmtId="2" fontId="25" fillId="0" borderId="0" xfId="0" applyNumberFormat="1" applyFont="1" applyFill="1" applyAlignment="1">
      <alignment vertical="center" wrapText="1"/>
    </xf>
    <xf numFmtId="0" fontId="26" fillId="0" borderId="0" xfId="0" applyFont="1" applyAlignment="1">
      <alignment vertical="center" wrapText="1"/>
    </xf>
    <xf numFmtId="2" fontId="26" fillId="0" borderId="0" xfId="0" applyNumberFormat="1" applyFont="1" applyFill="1" applyAlignment="1">
      <alignment vertical="center" wrapText="1"/>
    </xf>
    <xf numFmtId="166" fontId="25" fillId="0" borderId="0" xfId="0" applyNumberFormat="1" applyFont="1" applyAlignment="1">
      <alignment vertical="center" wrapText="1"/>
    </xf>
    <xf numFmtId="166" fontId="28" fillId="0" borderId="0" xfId="0" applyNumberFormat="1" applyFont="1"/>
    <xf numFmtId="166" fontId="29" fillId="0" borderId="0" xfId="0" applyNumberFormat="1" applyFont="1"/>
    <xf numFmtId="166" fontId="30" fillId="0" borderId="0" xfId="0" applyNumberFormat="1" applyFont="1"/>
    <xf numFmtId="166" fontId="27" fillId="0" borderId="0" xfId="0" applyNumberFormat="1" applyFont="1"/>
    <xf numFmtId="166" fontId="28" fillId="0" borderId="0" xfId="0" applyNumberFormat="1" applyFont="1" applyFill="1"/>
    <xf numFmtId="166" fontId="28" fillId="0" borderId="0" xfId="0" applyNumberFormat="1" applyFont="1" applyAlignment="1">
      <alignment horizontal="center"/>
    </xf>
    <xf numFmtId="166" fontId="29" fillId="0" borderId="0" xfId="0" applyNumberFormat="1" applyFont="1" applyAlignment="1">
      <alignment horizontal="center"/>
    </xf>
    <xf numFmtId="0" fontId="32" fillId="0" borderId="0" xfId="1" applyFont="1" applyFill="1" applyAlignment="1">
      <alignment vertical="center"/>
    </xf>
    <xf numFmtId="0" fontId="32" fillId="0" borderId="0" xfId="6" applyFont="1" applyFill="1" applyAlignment="1">
      <alignment horizontal="center" vertical="top"/>
    </xf>
    <xf numFmtId="0" fontId="32" fillId="0" borderId="0" xfId="1" applyFont="1" applyFill="1" applyAlignment="1">
      <alignment vertical="top"/>
    </xf>
    <xf numFmtId="2" fontId="31" fillId="0" borderId="26" xfId="1" applyNumberFormat="1" applyFont="1" applyFill="1" applyBorder="1" applyAlignment="1">
      <alignment horizontal="right" vertical="center" wrapText="1"/>
    </xf>
    <xf numFmtId="0" fontId="31" fillId="0" borderId="27" xfId="1" applyFont="1" applyFill="1" applyBorder="1" applyAlignment="1">
      <alignment horizontal="left" vertical="center"/>
    </xf>
    <xf numFmtId="0" fontId="32" fillId="0" borderId="25" xfId="1" applyFont="1" applyFill="1" applyBorder="1" applyAlignment="1">
      <alignment horizontal="center" vertical="center"/>
    </xf>
    <xf numFmtId="0" fontId="32" fillId="0" borderId="25" xfId="1" applyFont="1" applyFill="1" applyBorder="1" applyAlignment="1">
      <alignment horizontal="justify" vertical="center"/>
    </xf>
    <xf numFmtId="0" fontId="32" fillId="0" borderId="26" xfId="1" applyFont="1" applyFill="1" applyBorder="1" applyAlignment="1">
      <alignment horizontal="center" vertical="center"/>
    </xf>
    <xf numFmtId="0" fontId="32" fillId="0" borderId="5" xfId="1" applyFont="1" applyFill="1" applyBorder="1" applyAlignment="1">
      <alignment horizontal="center" vertical="center"/>
    </xf>
    <xf numFmtId="0" fontId="32" fillId="0" borderId="27" xfId="1" applyFont="1" applyFill="1" applyBorder="1" applyAlignment="1">
      <alignment horizontal="center" vertical="center"/>
    </xf>
    <xf numFmtId="164" fontId="32" fillId="0" borderId="25" xfId="1" applyNumberFormat="1" applyFont="1" applyFill="1" applyBorder="1" applyAlignment="1">
      <alignment horizontal="right" vertical="center"/>
    </xf>
    <xf numFmtId="0" fontId="32" fillId="0" borderId="25" xfId="1" applyFont="1" applyFill="1" applyBorder="1" applyAlignment="1">
      <alignment vertical="center"/>
    </xf>
    <xf numFmtId="4" fontId="31" fillId="0" borderId="26" xfId="1" applyNumberFormat="1" applyFont="1" applyFill="1" applyBorder="1" applyAlignment="1">
      <alignment horizontal="right" vertical="center"/>
    </xf>
    <xf numFmtId="0" fontId="32" fillId="0" borderId="27" xfId="1" applyFont="1" applyFill="1" applyBorder="1" applyAlignment="1">
      <alignment horizontal="left" vertical="center"/>
    </xf>
    <xf numFmtId="0" fontId="32" fillId="0" borderId="0" xfId="1" applyFont="1" applyFill="1"/>
    <xf numFmtId="0" fontId="32" fillId="0" borderId="0" xfId="1" applyFont="1" applyFill="1" applyAlignment="1">
      <alignment horizontal="right"/>
    </xf>
    <xf numFmtId="0" fontId="32" fillId="0" borderId="0" xfId="1" applyFont="1" applyFill="1" applyAlignment="1">
      <alignment horizontal="justify" vertical="top"/>
    </xf>
    <xf numFmtId="0" fontId="32" fillId="0" borderId="0" xfId="6" applyFont="1" applyFill="1" applyAlignment="1">
      <alignment horizontal="center" vertical="center"/>
    </xf>
    <xf numFmtId="1" fontId="31" fillId="0" borderId="25" xfId="0" applyNumberFormat="1" applyFont="1" applyFill="1" applyBorder="1" applyAlignment="1">
      <alignment horizontal="center" vertical="center" wrapText="1"/>
    </xf>
    <xf numFmtId="166" fontId="31" fillId="0" borderId="25" xfId="0" applyNumberFormat="1" applyFont="1" applyFill="1" applyBorder="1" applyAlignment="1">
      <alignment horizontal="center" vertical="center"/>
    </xf>
    <xf numFmtId="166" fontId="31" fillId="0" borderId="25" xfId="0" applyNumberFormat="1" applyFont="1" applyFill="1" applyBorder="1" applyAlignment="1">
      <alignment horizontal="center" vertical="center" wrapText="1"/>
    </xf>
    <xf numFmtId="166" fontId="32" fillId="0" borderId="0" xfId="0" applyNumberFormat="1" applyFont="1" applyFill="1"/>
    <xf numFmtId="166" fontId="32" fillId="0" borderId="0" xfId="0" applyNumberFormat="1" applyFont="1" applyFill="1" applyAlignment="1">
      <alignment vertical="top"/>
    </xf>
    <xf numFmtId="1" fontId="32" fillId="0" borderId="25" xfId="0" applyNumberFormat="1" applyFont="1" applyFill="1" applyBorder="1" applyAlignment="1">
      <alignment horizontal="center" vertical="center" wrapText="1"/>
    </xf>
    <xf numFmtId="2" fontId="31" fillId="0" borderId="25" xfId="5" applyNumberFormat="1" applyFont="1" applyFill="1" applyBorder="1" applyAlignment="1">
      <alignment horizontal="right" vertical="center" wrapText="1"/>
    </xf>
    <xf numFmtId="166" fontId="32" fillId="0" borderId="0" xfId="0" applyNumberFormat="1" applyFont="1" applyFill="1" applyAlignment="1">
      <alignment vertical="center"/>
    </xf>
    <xf numFmtId="2" fontId="32" fillId="0" borderId="25" xfId="5" applyNumberFormat="1" applyFont="1" applyFill="1" applyBorder="1" applyAlignment="1">
      <alignment horizontal="right" vertical="center" wrapText="1"/>
    </xf>
    <xf numFmtId="1" fontId="32" fillId="0" borderId="25" xfId="5" applyNumberFormat="1" applyFont="1" applyFill="1" applyBorder="1" applyAlignment="1">
      <alignment horizontal="center" vertical="center" wrapText="1"/>
    </xf>
    <xf numFmtId="0" fontId="32" fillId="0" borderId="25" xfId="0" applyFont="1" applyFill="1" applyBorder="1" applyAlignment="1">
      <alignment vertical="center" wrapText="1"/>
    </xf>
    <xf numFmtId="1" fontId="32" fillId="0" borderId="0" xfId="5" applyNumberFormat="1" applyFont="1" applyFill="1" applyBorder="1" applyAlignment="1">
      <alignment horizontal="center" vertical="center" wrapText="1"/>
    </xf>
    <xf numFmtId="2" fontId="32" fillId="0" borderId="0" xfId="5" applyNumberFormat="1" applyFont="1" applyFill="1" applyBorder="1" applyAlignment="1">
      <alignment horizontal="center" vertical="top" wrapText="1"/>
    </xf>
    <xf numFmtId="2" fontId="32" fillId="0" borderId="0" xfId="5" applyNumberFormat="1" applyFont="1" applyFill="1" applyBorder="1" applyAlignment="1">
      <alignment vertical="top" wrapText="1"/>
    </xf>
    <xf numFmtId="166" fontId="32" fillId="0" borderId="0" xfId="0" applyNumberFormat="1" applyFont="1" applyFill="1" applyBorder="1" applyAlignment="1">
      <alignment horizontal="right"/>
    </xf>
    <xf numFmtId="166" fontId="32" fillId="0" borderId="0" xfId="0" applyNumberFormat="1" applyFont="1" applyFill="1" applyBorder="1"/>
    <xf numFmtId="1" fontId="32" fillId="0" borderId="0" xfId="5" applyNumberFormat="1" applyFont="1" applyFill="1" applyBorder="1" applyAlignment="1">
      <alignment horizontal="center" vertical="top" wrapText="1"/>
    </xf>
    <xf numFmtId="166" fontId="32" fillId="0" borderId="0" xfId="0" applyNumberFormat="1" applyFont="1" applyFill="1" applyBorder="1" applyAlignment="1">
      <alignment horizontal="center"/>
    </xf>
    <xf numFmtId="1" fontId="32" fillId="0" borderId="0" xfId="0" applyNumberFormat="1" applyFont="1" applyFill="1" applyBorder="1" applyAlignment="1">
      <alignment horizontal="center"/>
    </xf>
    <xf numFmtId="166" fontId="32" fillId="0" borderId="0" xfId="0" applyNumberFormat="1" applyFont="1" applyFill="1" applyAlignment="1">
      <alignment horizontal="center"/>
    </xf>
    <xf numFmtId="166" fontId="32" fillId="0" borderId="0" xfId="0" applyNumberFormat="1" applyFont="1" applyFill="1" applyAlignment="1">
      <alignment horizontal="right"/>
    </xf>
    <xf numFmtId="1" fontId="32" fillId="0" borderId="0" xfId="0" applyNumberFormat="1" applyFont="1" applyFill="1" applyAlignment="1">
      <alignment horizontal="center"/>
    </xf>
    <xf numFmtId="166" fontId="0" fillId="0" borderId="0" xfId="0" applyNumberFormat="1" applyBorder="1" applyAlignment="1">
      <alignment horizontal="left" vertical="top" wrapText="1"/>
    </xf>
    <xf numFmtId="166" fontId="0" fillId="0" borderId="0" xfId="0" applyNumberFormat="1" applyBorder="1" applyAlignment="1">
      <alignment wrapText="1"/>
    </xf>
    <xf numFmtId="0" fontId="0" fillId="0" borderId="0" xfId="0" applyAlignment="1">
      <alignment wrapText="1"/>
    </xf>
    <xf numFmtId="167" fontId="0" fillId="0" borderId="0" xfId="0" applyNumberFormat="1" applyAlignment="1">
      <alignment wrapText="1"/>
    </xf>
    <xf numFmtId="168" fontId="0" fillId="0" borderId="0" xfId="0" applyNumberFormat="1" applyAlignment="1">
      <alignment wrapText="1"/>
    </xf>
    <xf numFmtId="169" fontId="0" fillId="0" borderId="0" xfId="0" applyNumberFormat="1" applyAlignment="1">
      <alignment wrapText="1"/>
    </xf>
    <xf numFmtId="168" fontId="34" fillId="0" borderId="0" xfId="0" applyNumberFormat="1" applyFont="1" applyAlignment="1">
      <alignment wrapText="1"/>
    </xf>
    <xf numFmtId="2" fontId="0" fillId="0" borderId="0" xfId="0" applyNumberFormat="1" applyAlignment="1">
      <alignment wrapText="1"/>
    </xf>
    <xf numFmtId="170" fontId="0" fillId="0" borderId="0" xfId="0" applyNumberFormat="1" applyAlignment="1">
      <alignment wrapText="1"/>
    </xf>
    <xf numFmtId="171" fontId="0" fillId="0" borderId="0" xfId="0" applyNumberFormat="1" applyAlignment="1">
      <alignment wrapText="1"/>
    </xf>
    <xf numFmtId="166" fontId="35" fillId="0" borderId="0" xfId="0" applyNumberFormat="1" applyFont="1" applyBorder="1" applyAlignment="1">
      <alignment wrapText="1"/>
    </xf>
    <xf numFmtId="166" fontId="0" fillId="0" borderId="0" xfId="0" applyNumberFormat="1" applyBorder="1" applyAlignment="1">
      <alignment horizontal="center" wrapText="1"/>
    </xf>
    <xf numFmtId="166" fontId="36" fillId="0" borderId="0" xfId="0" applyNumberFormat="1" applyFont="1" applyBorder="1" applyAlignment="1">
      <alignment horizontal="left" vertical="top" wrapText="1"/>
    </xf>
    <xf numFmtId="166" fontId="37" fillId="0" borderId="0" xfId="0" applyNumberFormat="1" applyFont="1" applyBorder="1" applyAlignment="1">
      <alignment horizontal="left" vertical="top" wrapText="1"/>
    </xf>
    <xf numFmtId="167" fontId="0" fillId="0" borderId="0" xfId="0" applyNumberFormat="1" applyBorder="1" applyAlignment="1">
      <alignment horizontal="left" vertical="top" wrapText="1"/>
    </xf>
    <xf numFmtId="166" fontId="38" fillId="2" borderId="0" xfId="0" applyNumberFormat="1" applyFont="1" applyFill="1" applyBorder="1" applyAlignment="1">
      <alignment horizontal="left" vertical="top" wrapText="1"/>
    </xf>
    <xf numFmtId="12" fontId="0" fillId="0" borderId="0" xfId="0" applyNumberFormat="1" applyBorder="1" applyAlignment="1">
      <alignment horizontal="left" vertical="top" wrapText="1"/>
    </xf>
    <xf numFmtId="166" fontId="0" fillId="2" borderId="0" xfId="0" applyNumberFormat="1" applyFont="1" applyFill="1" applyBorder="1" applyAlignment="1">
      <alignment horizontal="left" vertical="top" wrapText="1"/>
    </xf>
    <xf numFmtId="166" fontId="0" fillId="0" borderId="0" xfId="0" applyNumberFormat="1" applyBorder="1" applyAlignment="1">
      <alignment horizontal="right" vertical="top" wrapText="1"/>
    </xf>
    <xf numFmtId="166" fontId="39" fillId="0" borderId="0" xfId="0" applyNumberFormat="1" applyFont="1" applyBorder="1" applyAlignment="1">
      <alignment horizontal="left" vertical="top" wrapText="1"/>
    </xf>
    <xf numFmtId="166" fontId="35" fillId="0" borderId="0" xfId="0" applyNumberFormat="1" applyFont="1" applyBorder="1" applyAlignment="1">
      <alignment horizontal="right" vertical="top" wrapText="1"/>
    </xf>
    <xf numFmtId="166" fontId="35" fillId="0" borderId="0" xfId="0" applyNumberFormat="1" applyFont="1" applyBorder="1" applyAlignment="1">
      <alignment horizontal="left" vertical="top" wrapText="1"/>
    </xf>
    <xf numFmtId="166" fontId="35" fillId="0" borderId="0" xfId="0" applyNumberFormat="1" applyFont="1" applyFill="1" applyBorder="1" applyAlignment="1">
      <alignment horizontal="left" vertical="top" wrapText="1"/>
    </xf>
    <xf numFmtId="166" fontId="34" fillId="0" borderId="0" xfId="0" applyNumberFormat="1" applyFont="1" applyAlignment="1">
      <alignment wrapText="1"/>
    </xf>
    <xf numFmtId="166" fontId="32" fillId="0" borderId="25" xfId="0" applyNumberFormat="1" applyFont="1" applyFill="1" applyBorder="1" applyAlignment="1">
      <alignment horizontal="right" vertical="top" wrapText="1"/>
    </xf>
    <xf numFmtId="2" fontId="32" fillId="0" borderId="25" xfId="0" applyNumberFormat="1" applyFont="1" applyFill="1" applyBorder="1" applyAlignment="1">
      <alignment horizontal="right" vertical="center"/>
    </xf>
    <xf numFmtId="2" fontId="32" fillId="0" borderId="0" xfId="5" applyNumberFormat="1" applyFont="1" applyFill="1" applyBorder="1" applyAlignment="1">
      <alignment horizontal="right" vertical="top" wrapText="1"/>
    </xf>
    <xf numFmtId="0" fontId="32" fillId="0" borderId="25" xfId="0" applyFont="1" applyFill="1" applyBorder="1" applyAlignment="1">
      <alignment horizontal="center" vertical="center"/>
    </xf>
    <xf numFmtId="0" fontId="32" fillId="0" borderId="0" xfId="6" applyFont="1" applyFill="1" applyAlignment="1">
      <alignment vertical="center"/>
    </xf>
    <xf numFmtId="0" fontId="32" fillId="0" borderId="26"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27" xfId="0" applyFont="1" applyFill="1" applyBorder="1" applyAlignment="1">
      <alignment horizontal="center" vertical="center"/>
    </xf>
    <xf numFmtId="2" fontId="32" fillId="0" borderId="25" xfId="0" applyNumberFormat="1" applyFont="1" applyFill="1" applyBorder="1" applyAlignment="1">
      <alignment horizontal="center" vertical="center"/>
    </xf>
    <xf numFmtId="2" fontId="32" fillId="0" borderId="26" xfId="1" applyNumberFormat="1" applyFont="1" applyFill="1" applyBorder="1" applyAlignment="1">
      <alignment horizontal="right" vertical="center"/>
    </xf>
    <xf numFmtId="0" fontId="31" fillId="0" borderId="27" xfId="0" applyFont="1" applyFill="1" applyBorder="1" applyAlignment="1">
      <alignment horizontal="left" vertical="center"/>
    </xf>
    <xf numFmtId="0" fontId="32" fillId="0" borderId="25" xfId="0" applyFont="1" applyFill="1" applyBorder="1" applyAlignment="1">
      <alignment horizontal="justify" vertical="center" wrapText="1"/>
    </xf>
    <xf numFmtId="164" fontId="32" fillId="0" borderId="25" xfId="0" applyNumberFormat="1" applyFont="1" applyFill="1" applyBorder="1" applyAlignment="1">
      <alignment horizontal="right" vertical="center"/>
    </xf>
    <xf numFmtId="0" fontId="31" fillId="0" borderId="0" xfId="1" applyFont="1" applyFill="1" applyAlignment="1">
      <alignment horizontal="left" vertical="top"/>
    </xf>
    <xf numFmtId="0" fontId="32" fillId="0" borderId="0" xfId="1" applyFont="1" applyFill="1" applyAlignment="1">
      <alignment horizontal="center"/>
    </xf>
    <xf numFmtId="2" fontId="32" fillId="0" borderId="0" xfId="5" applyNumberFormat="1" applyFont="1" applyFill="1" applyBorder="1" applyAlignment="1">
      <alignment horizontal="left" vertical="top" wrapText="1"/>
    </xf>
    <xf numFmtId="0" fontId="32" fillId="0" borderId="25" xfId="0" applyFont="1" applyFill="1" applyBorder="1" applyAlignment="1">
      <alignment horizontal="center" vertical="top"/>
    </xf>
    <xf numFmtId="0" fontId="32" fillId="0" borderId="25" xfId="0" applyFont="1" applyFill="1" applyBorder="1" applyAlignment="1">
      <alignment horizontal="justify" vertical="top" wrapText="1"/>
    </xf>
    <xf numFmtId="0" fontId="32" fillId="0" borderId="26" xfId="0" applyFont="1" applyFill="1" applyBorder="1" applyAlignment="1">
      <alignment horizontal="center" vertical="top"/>
    </xf>
    <xf numFmtId="0" fontId="32" fillId="0" borderId="5" xfId="0" applyFont="1" applyFill="1" applyBorder="1" applyAlignment="1">
      <alignment horizontal="center" vertical="top"/>
    </xf>
    <xf numFmtId="0" fontId="32" fillId="0" borderId="27" xfId="0" applyFont="1" applyFill="1" applyBorder="1" applyAlignment="1">
      <alignment horizontal="center" vertical="top"/>
    </xf>
    <xf numFmtId="2" fontId="32" fillId="0" borderId="25" xfId="0" applyNumberFormat="1" applyFont="1" applyFill="1" applyBorder="1" applyAlignment="1">
      <alignment horizontal="right" vertical="top"/>
    </xf>
    <xf numFmtId="2" fontId="32" fillId="0" borderId="25" xfId="0" applyNumberFormat="1" applyFont="1" applyFill="1" applyBorder="1" applyAlignment="1">
      <alignment horizontal="center" vertical="top"/>
    </xf>
    <xf numFmtId="2" fontId="31" fillId="0" borderId="26" xfId="0" applyNumberFormat="1" applyFont="1" applyFill="1" applyBorder="1" applyAlignment="1">
      <alignment vertical="top"/>
    </xf>
    <xf numFmtId="0" fontId="31" fillId="0" borderId="27" xfId="0" applyFont="1" applyFill="1" applyBorder="1" applyAlignment="1">
      <alignment horizontal="left" vertical="top"/>
    </xf>
    <xf numFmtId="0" fontId="31" fillId="0" borderId="25" xfId="0" applyFont="1" applyFill="1" applyBorder="1" applyAlignment="1">
      <alignment horizontal="justify" vertical="center" wrapText="1"/>
    </xf>
    <xf numFmtId="2" fontId="32" fillId="0" borderId="25" xfId="1" applyNumberFormat="1" applyFont="1" applyFill="1" applyBorder="1" applyAlignment="1">
      <alignment horizontal="right" vertical="center"/>
    </xf>
    <xf numFmtId="4" fontId="32" fillId="0" borderId="27" xfId="1" applyNumberFormat="1" applyFont="1" applyFill="1" applyBorder="1" applyAlignment="1">
      <alignment horizontal="left" vertical="center"/>
    </xf>
    <xf numFmtId="0" fontId="32" fillId="0" borderId="25" xfId="0" applyFont="1" applyFill="1" applyBorder="1" applyAlignment="1">
      <alignment horizontal="center" vertical="center" wrapText="1"/>
    </xf>
    <xf numFmtId="0" fontId="32" fillId="0" borderId="25" xfId="0" applyFont="1" applyFill="1" applyBorder="1" applyAlignment="1">
      <alignment horizontal="right" vertical="center"/>
    </xf>
    <xf numFmtId="2" fontId="32" fillId="0" borderId="26" xfId="0" applyNumberFormat="1" applyFont="1" applyFill="1" applyBorder="1" applyAlignment="1">
      <alignment horizontal="right" vertical="center"/>
    </xf>
    <xf numFmtId="0" fontId="31" fillId="0" borderId="25" xfId="0" applyFont="1" applyFill="1" applyBorder="1" applyAlignment="1">
      <alignment horizontal="right" vertical="center"/>
    </xf>
    <xf numFmtId="2" fontId="31" fillId="0" borderId="26" xfId="0" applyNumberFormat="1" applyFont="1" applyFill="1" applyBorder="1" applyAlignment="1">
      <alignment horizontal="right" vertical="center"/>
    </xf>
    <xf numFmtId="0" fontId="32" fillId="0" borderId="25" xfId="1" applyFont="1" applyFill="1" applyBorder="1" applyAlignment="1">
      <alignment horizontal="justify" vertical="top"/>
    </xf>
    <xf numFmtId="0" fontId="32" fillId="0" borderId="25" xfId="6" applyFont="1" applyFill="1" applyBorder="1" applyAlignment="1">
      <alignment horizontal="justify" vertical="top" wrapText="1"/>
    </xf>
    <xf numFmtId="0" fontId="32" fillId="0" borderId="25" xfId="6" applyFont="1" applyFill="1" applyBorder="1" applyAlignment="1">
      <alignment horizontal="center" vertical="center"/>
    </xf>
    <xf numFmtId="0" fontId="32" fillId="0" borderId="25" xfId="6" applyFont="1" applyFill="1" applyBorder="1" applyAlignment="1">
      <alignment vertical="center"/>
    </xf>
    <xf numFmtId="0" fontId="32" fillId="0" borderId="26" xfId="6" applyFont="1" applyFill="1" applyBorder="1" applyAlignment="1">
      <alignment horizontal="center" vertical="center"/>
    </xf>
    <xf numFmtId="0" fontId="32" fillId="0" borderId="5" xfId="6" applyFont="1" applyFill="1" applyBorder="1" applyAlignment="1">
      <alignment horizontal="center" vertical="center"/>
    </xf>
    <xf numFmtId="0" fontId="32" fillId="0" borderId="27" xfId="6" applyFont="1" applyFill="1" applyBorder="1" applyAlignment="1">
      <alignment horizontal="center" vertical="center"/>
    </xf>
    <xf numFmtId="2" fontId="32" fillId="0" borderId="25" xfId="6" applyNumberFormat="1" applyFont="1" applyFill="1" applyBorder="1" applyAlignment="1">
      <alignment horizontal="right" vertical="center"/>
    </xf>
    <xf numFmtId="2" fontId="32" fillId="0" borderId="26" xfId="6" applyNumberFormat="1" applyFont="1" applyFill="1" applyBorder="1" applyAlignment="1">
      <alignment horizontal="right" vertical="center"/>
    </xf>
    <xf numFmtId="4" fontId="31" fillId="0" borderId="27" xfId="6" applyNumberFormat="1" applyFont="1" applyFill="1" applyBorder="1" applyAlignment="1">
      <alignment horizontal="left" vertical="center"/>
    </xf>
    <xf numFmtId="2" fontId="31" fillId="0" borderId="25" xfId="6" applyNumberFormat="1" applyFont="1" applyFill="1" applyBorder="1" applyAlignment="1">
      <alignment horizontal="right" vertical="center"/>
    </xf>
    <xf numFmtId="2" fontId="31" fillId="0" borderId="26" xfId="6" applyNumberFormat="1" applyFont="1" applyFill="1" applyBorder="1" applyAlignment="1">
      <alignment vertical="center"/>
    </xf>
    <xf numFmtId="0" fontId="32" fillId="0" borderId="25" xfId="6" applyFont="1" applyFill="1" applyBorder="1" applyAlignment="1">
      <alignment horizontal="center" vertical="top"/>
    </xf>
    <xf numFmtId="0" fontId="32" fillId="0" borderId="26" xfId="6" applyFont="1" applyFill="1" applyBorder="1" applyAlignment="1">
      <alignment vertical="top"/>
    </xf>
    <xf numFmtId="0" fontId="32" fillId="0" borderId="5" xfId="6" applyFont="1" applyFill="1" applyBorder="1" applyAlignment="1">
      <alignment vertical="top"/>
    </xf>
    <xf numFmtId="0" fontId="32" fillId="0" borderId="27" xfId="6" applyFont="1" applyFill="1" applyBorder="1" applyAlignment="1">
      <alignment vertical="top"/>
    </xf>
    <xf numFmtId="0" fontId="32" fillId="0" borderId="25" xfId="6" applyFont="1" applyFill="1" applyBorder="1" applyAlignment="1">
      <alignment vertical="top"/>
    </xf>
    <xf numFmtId="2" fontId="31" fillId="0" borderId="25" xfId="6" applyNumberFormat="1" applyFont="1" applyFill="1" applyBorder="1" applyAlignment="1">
      <alignment horizontal="right" vertical="top"/>
    </xf>
    <xf numFmtId="2" fontId="31" fillId="0" borderId="26" xfId="6" applyNumberFormat="1" applyFont="1" applyFill="1" applyBorder="1" applyAlignment="1">
      <alignment horizontal="right" vertical="top"/>
    </xf>
    <xf numFmtId="0" fontId="31" fillId="0" borderId="27" xfId="6" applyFont="1" applyFill="1" applyBorder="1" applyAlignment="1">
      <alignment horizontal="left" vertical="top"/>
    </xf>
    <xf numFmtId="0" fontId="32" fillId="0" borderId="25" xfId="6" applyFont="1" applyFill="1" applyBorder="1" applyAlignment="1">
      <alignment vertical="center" wrapText="1"/>
    </xf>
    <xf numFmtId="2" fontId="32" fillId="0" borderId="25" xfId="6" applyNumberFormat="1" applyFont="1" applyFill="1" applyBorder="1" applyAlignment="1">
      <alignment vertical="center"/>
    </xf>
    <xf numFmtId="0" fontId="32" fillId="0" borderId="25" xfId="6" applyFont="1" applyFill="1" applyBorder="1" applyAlignment="1">
      <alignment horizontal="right" vertical="center"/>
    </xf>
    <xf numFmtId="0" fontId="31" fillId="0" borderId="27" xfId="6" applyFont="1" applyFill="1" applyBorder="1" applyAlignment="1">
      <alignment horizontal="left" vertical="center"/>
    </xf>
    <xf numFmtId="0" fontId="32" fillId="0" borderId="26" xfId="6" applyFont="1" applyFill="1" applyBorder="1" applyAlignment="1">
      <alignment vertical="center"/>
    </xf>
    <xf numFmtId="0" fontId="32" fillId="0" borderId="5" xfId="6" applyFont="1" applyFill="1" applyBorder="1" applyAlignment="1">
      <alignment vertical="center"/>
    </xf>
    <xf numFmtId="0" fontId="32" fillId="0" borderId="27" xfId="6" applyFont="1" applyFill="1" applyBorder="1" applyAlignment="1">
      <alignment vertical="center"/>
    </xf>
    <xf numFmtId="0" fontId="32" fillId="0" borderId="27" xfId="6" applyFont="1" applyFill="1" applyBorder="1" applyAlignment="1">
      <alignment horizontal="right" vertical="center"/>
    </xf>
    <xf numFmtId="0" fontId="32" fillId="0" borderId="27" xfId="6" applyFont="1" applyFill="1" applyBorder="1" applyAlignment="1">
      <alignment horizontal="left" vertical="center"/>
    </xf>
    <xf numFmtId="0" fontId="32" fillId="0" borderId="25" xfId="6" applyFont="1" applyFill="1" applyBorder="1" applyAlignment="1">
      <alignment horizontal="justify" vertical="top"/>
    </xf>
    <xf numFmtId="2" fontId="31" fillId="0" borderId="26" xfId="0" applyNumberFormat="1" applyFont="1" applyFill="1" applyBorder="1" applyAlignment="1">
      <alignment vertical="center"/>
    </xf>
    <xf numFmtId="0" fontId="32" fillId="0" borderId="25" xfId="1" applyFont="1" applyFill="1" applyBorder="1" applyAlignment="1">
      <alignment horizontal="center" vertical="top"/>
    </xf>
    <xf numFmtId="0" fontId="32" fillId="0" borderId="26" xfId="1" applyFont="1" applyFill="1" applyBorder="1" applyAlignment="1">
      <alignment horizontal="center" vertical="top"/>
    </xf>
    <xf numFmtId="0" fontId="32" fillId="0" borderId="5" xfId="1" applyFont="1" applyFill="1" applyBorder="1" applyAlignment="1">
      <alignment horizontal="center" vertical="top"/>
    </xf>
    <xf numFmtId="0" fontId="32" fillId="0" borderId="27" xfId="1" applyFont="1" applyFill="1" applyBorder="1" applyAlignment="1">
      <alignment horizontal="center" vertical="top"/>
    </xf>
    <xf numFmtId="2" fontId="32" fillId="0" borderId="25" xfId="1" applyNumberFormat="1" applyFont="1" applyFill="1" applyBorder="1" applyAlignment="1">
      <alignment horizontal="right" vertical="top"/>
    </xf>
    <xf numFmtId="2" fontId="32" fillId="0" borderId="26" xfId="1" applyNumberFormat="1" applyFont="1" applyFill="1" applyBorder="1" applyAlignment="1">
      <alignment horizontal="right" vertical="top"/>
    </xf>
    <xf numFmtId="4" fontId="32" fillId="0" borderId="27" xfId="1" applyNumberFormat="1" applyFont="1" applyFill="1" applyBorder="1" applyAlignment="1">
      <alignment horizontal="left" vertical="top"/>
    </xf>
    <xf numFmtId="0" fontId="32" fillId="0" borderId="25" xfId="0" applyFont="1" applyFill="1" applyBorder="1" applyAlignment="1">
      <alignment horizontal="center" vertical="top" wrapText="1"/>
    </xf>
    <xf numFmtId="0" fontId="32" fillId="0" borderId="25" xfId="0" applyFont="1" applyFill="1" applyBorder="1" applyAlignment="1">
      <alignment horizontal="right" vertical="top"/>
    </xf>
    <xf numFmtId="2" fontId="32" fillId="0" borderId="26" xfId="0" applyNumberFormat="1" applyFont="1" applyFill="1" applyBorder="1" applyAlignment="1">
      <alignment horizontal="right" vertical="top"/>
    </xf>
    <xf numFmtId="0" fontId="31" fillId="0" borderId="25" xfId="0" applyFont="1" applyFill="1" applyBorder="1" applyAlignment="1">
      <alignment horizontal="right" vertical="top"/>
    </xf>
    <xf numFmtId="2" fontId="31" fillId="0" borderId="26" xfId="0" applyNumberFormat="1" applyFont="1" applyFill="1" applyBorder="1" applyAlignment="1">
      <alignment horizontal="right" vertical="top"/>
    </xf>
    <xf numFmtId="164" fontId="32" fillId="0" borderId="25" xfId="1" applyNumberFormat="1" applyFont="1" applyFill="1" applyBorder="1" applyAlignment="1">
      <alignment horizontal="right" vertical="top"/>
    </xf>
    <xf numFmtId="164" fontId="32" fillId="0" borderId="25" xfId="0" applyNumberFormat="1" applyFont="1" applyFill="1" applyBorder="1" applyAlignment="1">
      <alignment horizontal="center" vertical="center"/>
    </xf>
    <xf numFmtId="4" fontId="31" fillId="0" borderId="27" xfId="1" applyNumberFormat="1" applyFont="1" applyFill="1" applyBorder="1" applyAlignment="1">
      <alignment horizontal="left" vertical="center"/>
    </xf>
    <xf numFmtId="2" fontId="32" fillId="0" borderId="25" xfId="0" applyNumberFormat="1" applyFont="1" applyFill="1" applyBorder="1" applyAlignment="1">
      <alignment vertical="center"/>
    </xf>
    <xf numFmtId="0" fontId="32" fillId="0" borderId="25" xfId="0" applyFont="1" applyFill="1" applyBorder="1" applyAlignment="1">
      <alignment vertical="center"/>
    </xf>
    <xf numFmtId="4" fontId="31" fillId="0" borderId="27" xfId="1" applyNumberFormat="1" applyFont="1" applyFill="1" applyBorder="1" applyAlignment="1">
      <alignment horizontal="left" vertical="top"/>
    </xf>
    <xf numFmtId="0" fontId="32" fillId="0" borderId="25" xfId="1" applyFont="1" applyFill="1" applyBorder="1" applyAlignment="1">
      <alignment horizontal="right" vertical="top"/>
    </xf>
    <xf numFmtId="0" fontId="31" fillId="0" borderId="0" xfId="1" applyFont="1" applyFill="1" applyBorder="1" applyAlignment="1">
      <alignment horizontal="left" vertical="top"/>
    </xf>
    <xf numFmtId="0" fontId="32" fillId="0" borderId="25" xfId="1" applyFont="1" applyFill="1" applyBorder="1" applyAlignment="1">
      <alignment horizontal="right" vertical="center"/>
    </xf>
    <xf numFmtId="164" fontId="31" fillId="0" borderId="25" xfId="1" applyNumberFormat="1" applyFont="1" applyFill="1" applyBorder="1" applyAlignment="1">
      <alignment horizontal="right" vertical="center"/>
    </xf>
    <xf numFmtId="2" fontId="31" fillId="0" borderId="26" xfId="1" applyNumberFormat="1" applyFont="1" applyFill="1" applyBorder="1" applyAlignment="1">
      <alignment horizontal="right" vertical="center"/>
    </xf>
    <xf numFmtId="2" fontId="31" fillId="0" borderId="27" xfId="1" applyNumberFormat="1" applyFont="1" applyFill="1" applyBorder="1" applyAlignment="1">
      <alignment horizontal="left" vertical="center"/>
    </xf>
    <xf numFmtId="4" fontId="31" fillId="0" borderId="0" xfId="1" applyNumberFormat="1" applyFont="1" applyFill="1" applyBorder="1" applyAlignment="1">
      <alignment horizontal="left" vertical="center"/>
    </xf>
    <xf numFmtId="0" fontId="31" fillId="0" borderId="0" xfId="1" applyFont="1" applyFill="1" applyBorder="1" applyAlignment="1">
      <alignment horizontal="left" vertical="center"/>
    </xf>
    <xf numFmtId="0" fontId="32" fillId="0" borderId="25" xfId="6" applyFont="1" applyFill="1" applyBorder="1" applyAlignment="1">
      <alignment horizontal="right" vertical="top"/>
    </xf>
    <xf numFmtId="0" fontId="32" fillId="0" borderId="0" xfId="6" applyFont="1" applyFill="1" applyAlignment="1">
      <alignment vertical="top"/>
    </xf>
    <xf numFmtId="164" fontId="32" fillId="0" borderId="25" xfId="6" applyNumberFormat="1" applyFont="1" applyFill="1" applyBorder="1" applyAlignment="1">
      <alignment horizontal="right" vertical="center"/>
    </xf>
    <xf numFmtId="2" fontId="31" fillId="0" borderId="26" xfId="6" applyNumberFormat="1" applyFont="1" applyFill="1" applyBorder="1" applyAlignment="1">
      <alignment horizontal="right" vertical="center"/>
    </xf>
    <xf numFmtId="164" fontId="31" fillId="0" borderId="27" xfId="6" applyNumberFormat="1" applyFont="1" applyFill="1" applyBorder="1" applyAlignment="1">
      <alignment horizontal="left" vertical="center"/>
    </xf>
    <xf numFmtId="164" fontId="31" fillId="0" borderId="25" xfId="6" applyNumberFormat="1" applyFont="1" applyFill="1" applyBorder="1" applyAlignment="1">
      <alignment horizontal="right" vertical="center"/>
    </xf>
    <xf numFmtId="164" fontId="32" fillId="0" borderId="25" xfId="6" applyNumberFormat="1" applyFont="1" applyFill="1" applyBorder="1" applyAlignment="1">
      <alignment horizontal="right" vertical="top"/>
    </xf>
    <xf numFmtId="2" fontId="32" fillId="0" borderId="26" xfId="6" applyNumberFormat="1" applyFont="1" applyFill="1" applyBorder="1" applyAlignment="1">
      <alignment horizontal="right" vertical="top"/>
    </xf>
    <xf numFmtId="4" fontId="31" fillId="0" borderId="27" xfId="6" applyNumberFormat="1" applyFont="1" applyFill="1" applyBorder="1" applyAlignment="1">
      <alignment horizontal="left" vertical="top"/>
    </xf>
    <xf numFmtId="0" fontId="32" fillId="0" borderId="25" xfId="6" applyFont="1" applyFill="1" applyBorder="1" applyAlignment="1">
      <alignment horizontal="left" vertical="center"/>
    </xf>
    <xf numFmtId="2" fontId="32" fillId="0" borderId="26" xfId="6" applyNumberFormat="1" applyFont="1" applyFill="1" applyBorder="1" applyAlignment="1">
      <alignment vertical="center"/>
    </xf>
    <xf numFmtId="4" fontId="32" fillId="0" borderId="27" xfId="6" applyNumberFormat="1" applyFont="1" applyFill="1" applyBorder="1" applyAlignment="1">
      <alignment horizontal="left" vertical="center"/>
    </xf>
    <xf numFmtId="0" fontId="32" fillId="0" borderId="25" xfId="6" applyFont="1" applyFill="1" applyBorder="1" applyAlignment="1">
      <alignment horizontal="justify" vertical="center" wrapText="1"/>
    </xf>
    <xf numFmtId="0" fontId="32" fillId="0" borderId="26" xfId="6" applyFont="1" applyFill="1" applyBorder="1" applyAlignment="1">
      <alignment horizontal="center" vertical="top"/>
    </xf>
    <xf numFmtId="0" fontId="32" fillId="0" borderId="5" xfId="6" applyFont="1" applyFill="1" applyBorder="1" applyAlignment="1">
      <alignment horizontal="center" vertical="top"/>
    </xf>
    <xf numFmtId="0" fontId="32" fillId="0" borderId="27" xfId="6" applyFont="1" applyFill="1" applyBorder="1" applyAlignment="1">
      <alignment horizontal="center" vertical="top"/>
    </xf>
    <xf numFmtId="2" fontId="32" fillId="0" borderId="25" xfId="6" applyNumberFormat="1" applyFont="1" applyFill="1" applyBorder="1" applyAlignment="1">
      <alignment horizontal="right" vertical="top"/>
    </xf>
    <xf numFmtId="164" fontId="31" fillId="0" borderId="25" xfId="6" applyNumberFormat="1" applyFont="1" applyFill="1" applyBorder="1" applyAlignment="1">
      <alignment horizontal="right" vertical="top"/>
    </xf>
    <xf numFmtId="0" fontId="32" fillId="0" borderId="25" xfId="6" applyFont="1" applyFill="1" applyBorder="1" applyAlignment="1">
      <alignment horizontal="justify" vertical="center"/>
    </xf>
    <xf numFmtId="1" fontId="32" fillId="0" borderId="25" xfId="6" applyNumberFormat="1" applyFont="1" applyFill="1" applyBorder="1" applyAlignment="1">
      <alignment horizontal="center" vertical="top"/>
    </xf>
    <xf numFmtId="0" fontId="32" fillId="0" borderId="25" xfId="1" applyFont="1" applyFill="1" applyBorder="1" applyAlignment="1">
      <alignment horizontal="center" vertical="top" wrapText="1"/>
    </xf>
    <xf numFmtId="0" fontId="32" fillId="0" borderId="25" xfId="1" applyFont="1" applyFill="1" applyBorder="1" applyAlignment="1">
      <alignment horizontal="justify" vertical="top" wrapText="1"/>
    </xf>
    <xf numFmtId="0" fontId="31" fillId="0" borderId="25" xfId="1" applyFont="1" applyFill="1" applyBorder="1" applyAlignment="1">
      <alignment horizontal="center" vertical="top"/>
    </xf>
    <xf numFmtId="0" fontId="31" fillId="0" borderId="25" xfId="1" applyFont="1" applyFill="1" applyBorder="1" applyAlignment="1">
      <alignment horizontal="right" vertical="top"/>
    </xf>
    <xf numFmtId="0" fontId="32" fillId="0" borderId="0" xfId="1" applyFont="1" applyFill="1" applyBorder="1"/>
    <xf numFmtId="2" fontId="31" fillId="0" borderId="26" xfId="1" applyNumberFormat="1" applyFont="1" applyFill="1" applyBorder="1" applyAlignment="1">
      <alignment horizontal="right" vertical="top"/>
    </xf>
    <xf numFmtId="0" fontId="32" fillId="0" borderId="0" xfId="0" applyFont="1" applyFill="1" applyAlignment="1">
      <alignment vertical="center"/>
    </xf>
    <xf numFmtId="0" fontId="32" fillId="0" borderId="25" xfId="1" applyNumberFormat="1" applyFont="1" applyFill="1" applyBorder="1" applyAlignment="1">
      <alignment horizontal="justify" vertical="top"/>
    </xf>
    <xf numFmtId="2" fontId="31" fillId="0" borderId="25" xfId="1" applyNumberFormat="1" applyFont="1" applyFill="1" applyBorder="1" applyAlignment="1">
      <alignment horizontal="right" vertical="center"/>
    </xf>
    <xf numFmtId="1" fontId="32" fillId="0" borderId="25" xfId="0" applyNumberFormat="1" applyFont="1" applyFill="1" applyBorder="1" applyAlignment="1">
      <alignment horizontal="center" vertical="top" wrapText="1"/>
    </xf>
    <xf numFmtId="166" fontId="32" fillId="0" borderId="25" xfId="0" applyNumberFormat="1" applyFont="1" applyFill="1" applyBorder="1" applyAlignment="1">
      <alignment horizontal="center" vertical="top"/>
    </xf>
    <xf numFmtId="166" fontId="32" fillId="0" borderId="25" xfId="0" applyNumberFormat="1" applyFont="1" applyFill="1" applyBorder="1" applyAlignment="1">
      <alignment horizontal="right" vertical="top"/>
    </xf>
    <xf numFmtId="167" fontId="32" fillId="0" borderId="25" xfId="0" applyNumberFormat="1" applyFont="1" applyFill="1" applyBorder="1" applyAlignment="1">
      <alignment horizontal="center" vertical="top"/>
    </xf>
    <xf numFmtId="2" fontId="32" fillId="0" borderId="0" xfId="0" applyNumberFormat="1" applyFont="1" applyFill="1" applyAlignment="1">
      <alignment vertical="top"/>
    </xf>
    <xf numFmtId="2" fontId="0" fillId="0" borderId="0" xfId="0" applyNumberFormat="1"/>
    <xf numFmtId="0" fontId="43" fillId="0" borderId="0" xfId="0" applyFont="1" applyFill="1" applyAlignment="1">
      <alignment vertical="center" wrapText="1"/>
    </xf>
    <xf numFmtId="0" fontId="44" fillId="0" borderId="0" xfId="0" applyFont="1" applyFill="1"/>
    <xf numFmtId="0" fontId="3" fillId="0" borderId="0" xfId="0" applyFont="1" applyAlignment="1">
      <alignment vertical="top"/>
    </xf>
    <xf numFmtId="0" fontId="45" fillId="0" borderId="0" xfId="0" applyFont="1" applyAlignment="1">
      <alignment vertical="top"/>
    </xf>
    <xf numFmtId="0" fontId="3" fillId="0" borderId="0" xfId="0" applyFont="1"/>
    <xf numFmtId="0" fontId="45" fillId="0" borderId="0" xfId="0" applyFont="1"/>
    <xf numFmtId="2" fontId="3" fillId="0" borderId="0" xfId="0" applyNumberFormat="1" applyFont="1"/>
    <xf numFmtId="2" fontId="32" fillId="0" borderId="0" xfId="1" applyNumberFormat="1" applyFont="1" applyFill="1" applyAlignment="1">
      <alignment vertical="center"/>
    </xf>
    <xf numFmtId="4" fontId="32" fillId="0" borderId="0" xfId="1" applyNumberFormat="1" applyFont="1" applyFill="1" applyAlignment="1">
      <alignment vertical="center"/>
    </xf>
    <xf numFmtId="2" fontId="32" fillId="0" borderId="0" xfId="6" applyNumberFormat="1" applyFont="1" applyFill="1" applyAlignment="1">
      <alignment horizontal="center" vertical="center"/>
    </xf>
    <xf numFmtId="2" fontId="31" fillId="0" borderId="26" xfId="0" applyNumberFormat="1" applyFont="1" applyFill="1" applyBorder="1" applyAlignment="1">
      <alignment horizontal="right" vertical="top" wrapText="1"/>
    </xf>
    <xf numFmtId="0" fontId="32" fillId="0" borderId="0" xfId="0" applyFont="1" applyFill="1" applyAlignment="1">
      <alignment vertical="top"/>
    </xf>
    <xf numFmtId="0" fontId="32" fillId="0" borderId="0" xfId="1" applyFont="1" applyFill="1" applyAlignment="1">
      <alignment horizontal="center" vertical="center"/>
    </xf>
    <xf numFmtId="2" fontId="32" fillId="0" borderId="25" xfId="1" applyNumberFormat="1" applyFont="1" applyFill="1" applyBorder="1" applyAlignment="1">
      <alignment vertical="top"/>
    </xf>
    <xf numFmtId="0" fontId="31" fillId="0" borderId="27" xfId="1" applyFont="1" applyFill="1" applyBorder="1" applyAlignment="1">
      <alignment horizontal="left" vertical="top"/>
    </xf>
    <xf numFmtId="0" fontId="31" fillId="0" borderId="25" xfId="0" applyFont="1" applyFill="1" applyBorder="1" applyAlignment="1">
      <alignment vertical="center"/>
    </xf>
    <xf numFmtId="0" fontId="32" fillId="0" borderId="26" xfId="0" applyFont="1" applyFill="1" applyBorder="1" applyAlignment="1">
      <alignment vertical="center"/>
    </xf>
    <xf numFmtId="0" fontId="32" fillId="0" borderId="5" xfId="0" applyFont="1" applyFill="1" applyBorder="1" applyAlignment="1">
      <alignment vertical="center"/>
    </xf>
    <xf numFmtId="0" fontId="32" fillId="0" borderId="27" xfId="0" applyFont="1" applyFill="1" applyBorder="1" applyAlignment="1">
      <alignment vertical="center"/>
    </xf>
    <xf numFmtId="2" fontId="32" fillId="0" borderId="25" xfId="1" applyNumberFormat="1" applyFont="1" applyFill="1" applyBorder="1" applyAlignment="1">
      <alignment vertical="center"/>
    </xf>
    <xf numFmtId="0" fontId="31" fillId="0" borderId="25" xfId="1" applyFont="1" applyFill="1" applyBorder="1" applyAlignment="1">
      <alignment horizontal="right" vertical="center"/>
    </xf>
    <xf numFmtId="0" fontId="31" fillId="0" borderId="25" xfId="1" applyFont="1" applyFill="1" applyBorder="1" applyAlignment="1">
      <alignment horizontal="justify" vertical="center"/>
    </xf>
    <xf numFmtId="0" fontId="33" fillId="0" borderId="0" xfId="6" applyFont="1"/>
    <xf numFmtId="0" fontId="48" fillId="0" borderId="0" xfId="1" applyFont="1" applyBorder="1" applyAlignment="1">
      <alignment horizontal="center" vertical="top" wrapText="1"/>
    </xf>
    <xf numFmtId="0" fontId="33" fillId="0" borderId="0" xfId="6" applyFont="1" applyAlignment="1">
      <alignment vertical="center"/>
    </xf>
    <xf numFmtId="0" fontId="32" fillId="0" borderId="0" xfId="1" applyFont="1" applyFill="1" applyBorder="1" applyAlignment="1">
      <alignment vertical="center"/>
    </xf>
    <xf numFmtId="0" fontId="33" fillId="0" borderId="0" xfId="0" applyFont="1" applyAlignment="1">
      <alignment horizontal="center" vertical="center"/>
    </xf>
    <xf numFmtId="0" fontId="33" fillId="0" borderId="0" xfId="0" applyFont="1" applyAlignment="1">
      <alignment vertical="center"/>
    </xf>
    <xf numFmtId="2" fontId="33" fillId="0" borderId="0" xfId="0" applyNumberFormat="1" applyFont="1" applyAlignment="1">
      <alignment vertical="center"/>
    </xf>
    <xf numFmtId="0" fontId="32" fillId="0" borderId="0" xfId="0" applyFont="1" applyAlignment="1">
      <alignment horizontal="center" vertical="center"/>
    </xf>
    <xf numFmtId="0" fontId="32" fillId="0" borderId="0" xfId="0" applyFont="1" applyAlignment="1">
      <alignment vertical="center"/>
    </xf>
    <xf numFmtId="2" fontId="32" fillId="0" borderId="0" xfId="0" applyNumberFormat="1" applyFont="1" applyAlignment="1">
      <alignment vertical="center"/>
    </xf>
    <xf numFmtId="0" fontId="32" fillId="0" borderId="26" xfId="6" applyFont="1" applyFill="1" applyBorder="1" applyAlignment="1">
      <alignment horizontal="right" vertical="center"/>
    </xf>
    <xf numFmtId="0" fontId="32" fillId="0" borderId="5" xfId="6" applyFont="1" applyFill="1" applyBorder="1" applyAlignment="1">
      <alignment horizontal="right" vertical="center"/>
    </xf>
    <xf numFmtId="0" fontId="32" fillId="0" borderId="25" xfId="1" applyFont="1" applyFill="1" applyBorder="1" applyAlignment="1">
      <alignment horizontal="center" vertical="center" wrapText="1"/>
    </xf>
    <xf numFmtId="0" fontId="32" fillId="0" borderId="25" xfId="1" applyFont="1" applyFill="1" applyBorder="1" applyAlignment="1">
      <alignment horizontal="justify" vertical="center" wrapText="1"/>
    </xf>
    <xf numFmtId="0" fontId="31" fillId="0" borderId="26" xfId="1" applyFont="1" applyFill="1" applyBorder="1" applyAlignment="1">
      <alignment horizontal="center" vertical="center"/>
    </xf>
    <xf numFmtId="0" fontId="31" fillId="0" borderId="5" xfId="1" applyFont="1" applyFill="1" applyBorder="1" applyAlignment="1">
      <alignment horizontal="center" vertical="center"/>
    </xf>
    <xf numFmtId="0" fontId="31" fillId="0" borderId="27" xfId="1" applyFont="1" applyFill="1" applyBorder="1" applyAlignment="1">
      <alignment horizontal="center" vertical="center"/>
    </xf>
    <xf numFmtId="0" fontId="32" fillId="0" borderId="25" xfId="1" applyFont="1" applyFill="1" applyBorder="1" applyAlignment="1">
      <alignment vertical="center" wrapText="1"/>
    </xf>
    <xf numFmtId="0" fontId="33" fillId="0" borderId="0" xfId="1" applyFont="1" applyFill="1" applyBorder="1" applyAlignment="1">
      <alignment horizontal="center" vertical="top"/>
    </xf>
    <xf numFmtId="2" fontId="33" fillId="0" borderId="0" xfId="1" applyNumberFormat="1" applyFont="1" applyFill="1" applyBorder="1" applyAlignment="1">
      <alignment horizontal="right" vertical="top"/>
    </xf>
    <xf numFmtId="0" fontId="33" fillId="0" borderId="0" xfId="1" applyFont="1" applyFill="1" applyBorder="1" applyAlignment="1">
      <alignment horizontal="right" vertical="top"/>
    </xf>
    <xf numFmtId="0" fontId="33" fillId="0" borderId="0" xfId="0" applyFont="1" applyFill="1" applyBorder="1" applyAlignment="1">
      <alignment vertical="top"/>
    </xf>
    <xf numFmtId="0" fontId="49" fillId="0" borderId="0" xfId="1" applyFont="1" applyFill="1" applyBorder="1" applyAlignment="1">
      <alignment vertical="top"/>
    </xf>
    <xf numFmtId="0" fontId="48" fillId="0" borderId="0" xfId="0" applyFont="1" applyFill="1"/>
    <xf numFmtId="0" fontId="48" fillId="0" borderId="0" xfId="0" applyFont="1" applyFill="1" applyAlignment="1">
      <alignment horizontal="right" vertical="top"/>
    </xf>
    <xf numFmtId="0" fontId="48" fillId="0" borderId="0" xfId="0" applyFont="1" applyFill="1" applyAlignment="1">
      <alignment vertical="top"/>
    </xf>
    <xf numFmtId="0" fontId="48" fillId="0" borderId="0" xfId="0" applyFont="1" applyFill="1" applyAlignment="1">
      <alignment horizontal="right"/>
    </xf>
    <xf numFmtId="0" fontId="33" fillId="0" borderId="0" xfId="0" applyFont="1" applyFill="1" applyAlignment="1">
      <alignment vertical="center" wrapText="1"/>
    </xf>
    <xf numFmtId="0" fontId="33" fillId="0" borderId="0" xfId="0" applyFont="1" applyFill="1"/>
    <xf numFmtId="0" fontId="33" fillId="0" borderId="0" xfId="0" applyFont="1" applyFill="1" applyBorder="1" applyAlignment="1">
      <alignment vertical="center" wrapText="1"/>
    </xf>
    <xf numFmtId="0" fontId="33" fillId="0" borderId="25" xfId="0" applyFont="1" applyFill="1" applyBorder="1" applyAlignment="1">
      <alignment vertical="top"/>
    </xf>
    <xf numFmtId="0" fontId="33" fillId="0" borderId="25" xfId="1" applyFont="1" applyFill="1" applyBorder="1" applyAlignment="1">
      <alignment vertical="top"/>
    </xf>
    <xf numFmtId="164" fontId="32" fillId="0" borderId="26" xfId="1" applyNumberFormat="1" applyFont="1" applyFill="1" applyBorder="1" applyAlignment="1">
      <alignment horizontal="right" vertical="center"/>
    </xf>
    <xf numFmtId="164" fontId="31" fillId="0" borderId="26" xfId="1" applyNumberFormat="1" applyFont="1" applyFill="1" applyBorder="1" applyAlignment="1">
      <alignment horizontal="right" vertical="center"/>
    </xf>
    <xf numFmtId="166" fontId="26" fillId="0" borderId="0" xfId="0" applyNumberFormat="1" applyFont="1" applyAlignment="1">
      <alignment vertical="center"/>
    </xf>
    <xf numFmtId="166" fontId="26" fillId="0" borderId="0" xfId="0" applyNumberFormat="1" applyFont="1" applyAlignment="1">
      <alignment horizontal="center" vertical="center"/>
    </xf>
    <xf numFmtId="0" fontId="25" fillId="0" borderId="0" xfId="0" applyFont="1"/>
    <xf numFmtId="0" fontId="26" fillId="0" borderId="0" xfId="0" applyFont="1"/>
    <xf numFmtId="2" fontId="25" fillId="0" borderId="0" xfId="0" applyNumberFormat="1" applyFont="1"/>
    <xf numFmtId="2" fontId="25" fillId="0" borderId="0" xfId="8" applyNumberFormat="1" applyFont="1" applyAlignment="1">
      <alignment wrapText="1"/>
    </xf>
    <xf numFmtId="2" fontId="26" fillId="0" borderId="0" xfId="0" applyNumberFormat="1" applyFont="1"/>
    <xf numFmtId="0" fontId="25" fillId="0" borderId="0" xfId="8" applyFont="1" applyAlignment="1">
      <alignment wrapText="1"/>
    </xf>
    <xf numFmtId="0" fontId="26" fillId="0" borderId="0" xfId="8" applyFont="1" applyAlignment="1">
      <alignment wrapText="1"/>
    </xf>
    <xf numFmtId="2" fontId="26" fillId="0" borderId="0" xfId="8" applyNumberFormat="1" applyFont="1" applyAlignment="1">
      <alignment wrapText="1"/>
    </xf>
    <xf numFmtId="0" fontId="25" fillId="0" borderId="0" xfId="0" applyFont="1" applyAlignment="1">
      <alignment vertical="center"/>
    </xf>
    <xf numFmtId="0" fontId="26" fillId="0" borderId="0" xfId="0" applyFont="1" applyAlignment="1">
      <alignment vertical="center"/>
    </xf>
    <xf numFmtId="2" fontId="25" fillId="0" borderId="0" xfId="0" applyNumberFormat="1" applyFont="1" applyAlignment="1">
      <alignment horizontal="right"/>
    </xf>
    <xf numFmtId="164" fontId="26" fillId="0" borderId="0" xfId="0" applyNumberFormat="1" applyFont="1"/>
    <xf numFmtId="164" fontId="25" fillId="0" borderId="0" xfId="0" applyNumberFormat="1" applyFont="1"/>
    <xf numFmtId="0" fontId="25" fillId="0" borderId="0" xfId="0" applyFont="1" applyAlignment="1">
      <alignment vertical="top"/>
    </xf>
    <xf numFmtId="0" fontId="25" fillId="0" borderId="0" xfId="8" applyFont="1" applyAlignment="1">
      <alignment vertical="top" wrapText="1"/>
    </xf>
    <xf numFmtId="0" fontId="52" fillId="0" borderId="0" xfId="0" applyFont="1"/>
    <xf numFmtId="166" fontId="25" fillId="0" borderId="0" xfId="0" applyNumberFormat="1" applyFont="1"/>
    <xf numFmtId="166" fontId="25" fillId="0" borderId="0" xfId="0" applyNumberFormat="1" applyFont="1" applyAlignment="1">
      <alignment vertical="top" wrapText="1"/>
    </xf>
    <xf numFmtId="166" fontId="25" fillId="0" borderId="0" xfId="0" applyNumberFormat="1" applyFont="1" applyAlignment="1">
      <alignment horizontal="center"/>
    </xf>
    <xf numFmtId="166" fontId="25" fillId="0" borderId="0" xfId="0" applyNumberFormat="1" applyFont="1" applyAlignment="1">
      <alignment vertical="center"/>
    </xf>
    <xf numFmtId="166" fontId="25" fillId="0" borderId="0" xfId="0" applyNumberFormat="1" applyFont="1" applyAlignment="1">
      <alignment horizontal="center" vertical="center"/>
    </xf>
    <xf numFmtId="166" fontId="26" fillId="0" borderId="0" xfId="0" applyNumberFormat="1" applyFont="1" applyAlignment="1">
      <alignment horizontal="center" vertical="top" wrapText="1"/>
    </xf>
    <xf numFmtId="0" fontId="25" fillId="0" borderId="0" xfId="0" applyFont="1" applyAlignment="1">
      <alignment horizontal="center"/>
    </xf>
    <xf numFmtId="166" fontId="52" fillId="0" borderId="0" xfId="0" applyNumberFormat="1" applyFont="1" applyAlignment="1">
      <alignment vertical="center"/>
    </xf>
    <xf numFmtId="166" fontId="52" fillId="0" borderId="0" xfId="0" applyNumberFormat="1" applyFont="1" applyAlignment="1">
      <alignment horizontal="center" vertical="center"/>
    </xf>
    <xf numFmtId="0" fontId="25" fillId="0" borderId="0" xfId="0" applyFont="1" applyAlignment="1">
      <alignment wrapText="1"/>
    </xf>
    <xf numFmtId="166" fontId="25" fillId="0" borderId="0" xfId="0" applyNumberFormat="1" applyFont="1" applyFill="1" applyProtection="1"/>
    <xf numFmtId="2" fontId="25" fillId="0" borderId="0" xfId="8" applyNumberFormat="1" applyFont="1" applyAlignment="1">
      <alignment vertical="center" wrapText="1"/>
    </xf>
    <xf numFmtId="0" fontId="25" fillId="0" borderId="0" xfId="8" applyFont="1" applyAlignment="1">
      <alignment vertical="center" wrapText="1"/>
    </xf>
    <xf numFmtId="0" fontId="26" fillId="0" borderId="0" xfId="8" applyFont="1" applyAlignment="1">
      <alignment vertical="center" wrapText="1"/>
    </xf>
    <xf numFmtId="166" fontId="25" fillId="0" borderId="0" xfId="0" applyNumberFormat="1" applyFont="1" applyFill="1" applyAlignment="1" applyProtection="1">
      <alignment vertical="center"/>
    </xf>
    <xf numFmtId="0" fontId="25" fillId="0" borderId="0" xfId="0" applyFont="1" applyAlignment="1">
      <alignment horizontal="justify" vertical="top" wrapText="1"/>
    </xf>
    <xf numFmtId="0" fontId="25" fillId="0" borderId="0" xfId="0" applyFont="1" applyAlignment="1">
      <alignment horizontal="right"/>
    </xf>
    <xf numFmtId="2" fontId="25" fillId="0" borderId="0" xfId="8" applyNumberFormat="1" applyFont="1" applyAlignment="1">
      <alignment vertical="top" wrapText="1"/>
    </xf>
    <xf numFmtId="2" fontId="25" fillId="0" borderId="0" xfId="8" applyNumberFormat="1" applyFont="1" applyAlignment="1">
      <alignment horizontal="right" vertical="top" wrapText="1"/>
    </xf>
    <xf numFmtId="2" fontId="26" fillId="0" borderId="0" xfId="8" applyNumberFormat="1" applyFont="1" applyAlignment="1">
      <alignment vertical="center" wrapText="1"/>
    </xf>
    <xf numFmtId="164" fontId="27" fillId="0" borderId="0" xfId="0" applyNumberFormat="1" applyFont="1"/>
    <xf numFmtId="0" fontId="27" fillId="0" borderId="0" xfId="0" applyFont="1"/>
    <xf numFmtId="2" fontId="27" fillId="0" borderId="0" xfId="0" applyNumberFormat="1" applyFont="1"/>
    <xf numFmtId="0" fontId="27" fillId="0" borderId="0" xfId="8" applyFont="1" applyAlignment="1">
      <alignment wrapText="1"/>
    </xf>
    <xf numFmtId="0" fontId="53" fillId="0" borderId="0" xfId="0" applyFont="1"/>
    <xf numFmtId="2" fontId="53" fillId="0" borderId="0" xfId="0" applyNumberFormat="1" applyFont="1"/>
    <xf numFmtId="0" fontId="27" fillId="0" borderId="0" xfId="0" applyFont="1" applyAlignment="1">
      <alignment vertical="center"/>
    </xf>
    <xf numFmtId="0" fontId="53" fillId="0" borderId="0" xfId="0" applyFont="1" applyAlignment="1">
      <alignment vertical="center"/>
    </xf>
    <xf numFmtId="0" fontId="27" fillId="0" borderId="0" xfId="0" applyFont="1" applyAlignment="1">
      <alignment horizontal="left"/>
    </xf>
    <xf numFmtId="2" fontId="27" fillId="0" borderId="0" xfId="0" applyNumberFormat="1" applyFont="1" applyAlignment="1">
      <alignment horizontal="right"/>
    </xf>
    <xf numFmtId="2" fontId="27" fillId="0" borderId="0" xfId="0" applyNumberFormat="1" applyFont="1" applyAlignment="1">
      <alignment vertical="top"/>
    </xf>
    <xf numFmtId="0" fontId="27" fillId="0" borderId="0" xfId="0" applyFont="1" applyAlignment="1">
      <alignment vertical="top"/>
    </xf>
    <xf numFmtId="0" fontId="27" fillId="0" borderId="0" xfId="0" applyFont="1" applyAlignment="1">
      <alignment vertical="top" wrapText="1"/>
    </xf>
    <xf numFmtId="166" fontId="27" fillId="0" borderId="0" xfId="0" applyNumberFormat="1" applyFont="1" applyProtection="1"/>
    <xf numFmtId="0" fontId="31" fillId="0" borderId="25" xfId="1" applyFont="1" applyFill="1" applyBorder="1" applyAlignment="1">
      <alignment horizontal="center" vertical="center"/>
    </xf>
    <xf numFmtId="164" fontId="31" fillId="0" borderId="25" xfId="1" applyNumberFormat="1" applyFont="1" applyFill="1" applyBorder="1" applyAlignment="1">
      <alignment horizontal="center" vertical="center"/>
    </xf>
    <xf numFmtId="0" fontId="33" fillId="0" borderId="0" xfId="1" applyFont="1" applyFill="1" applyBorder="1" applyAlignment="1">
      <alignment vertical="top"/>
    </xf>
    <xf numFmtId="0" fontId="31" fillId="0" borderId="25" xfId="1" applyFont="1" applyFill="1" applyBorder="1" applyAlignment="1">
      <alignment horizontal="center" vertical="center"/>
    </xf>
    <xf numFmtId="2" fontId="32" fillId="0" borderId="25" xfId="5" applyNumberFormat="1" applyFont="1" applyFill="1" applyBorder="1" applyAlignment="1">
      <alignment horizontal="center" vertical="center" wrapText="1"/>
    </xf>
    <xf numFmtId="166" fontId="32" fillId="0" borderId="25" xfId="0" applyNumberFormat="1" applyFont="1" applyFill="1" applyBorder="1" applyAlignment="1">
      <alignment horizontal="center" vertical="center"/>
    </xf>
    <xf numFmtId="166" fontId="32" fillId="0" borderId="25" xfId="0" applyNumberFormat="1" applyFont="1" applyFill="1" applyBorder="1" applyAlignment="1">
      <alignment horizontal="right" vertical="center" wrapText="1"/>
    </xf>
    <xf numFmtId="166" fontId="32" fillId="0" borderId="25" xfId="0" applyNumberFormat="1" applyFont="1" applyFill="1" applyBorder="1" applyAlignment="1">
      <alignment horizontal="right" vertical="center"/>
    </xf>
    <xf numFmtId="166" fontId="40" fillId="0" borderId="0" xfId="0" applyNumberFormat="1" applyFont="1" applyFill="1" applyAlignment="1">
      <alignment vertical="top"/>
    </xf>
    <xf numFmtId="164" fontId="31" fillId="0" borderId="26" xfId="6" applyNumberFormat="1" applyFont="1" applyFill="1" applyBorder="1" applyAlignment="1">
      <alignment horizontal="right" vertical="center"/>
    </xf>
    <xf numFmtId="0" fontId="27" fillId="0" borderId="0" xfId="0" applyFont="1" applyAlignment="1">
      <alignment wrapText="1"/>
    </xf>
    <xf numFmtId="166" fontId="40" fillId="0" borderId="25" xfId="0" applyNumberFormat="1" applyFont="1" applyFill="1" applyBorder="1" applyAlignment="1">
      <alignment horizontal="right" vertical="top"/>
    </xf>
    <xf numFmtId="0" fontId="40" fillId="0" borderId="25" xfId="0" applyFont="1" applyFill="1" applyBorder="1" applyAlignment="1">
      <alignment horizontal="justify" vertical="top" wrapText="1"/>
    </xf>
    <xf numFmtId="164" fontId="3" fillId="0" borderId="0" xfId="1" applyNumberFormat="1" applyFont="1" applyBorder="1" applyAlignment="1">
      <alignment horizontal="left" vertical="top" wrapText="1"/>
    </xf>
    <xf numFmtId="0" fontId="2" fillId="0" borderId="10" xfId="1" applyFont="1" applyBorder="1" applyAlignment="1">
      <alignment horizontal="center" vertical="center"/>
    </xf>
    <xf numFmtId="0" fontId="2" fillId="0" borderId="11" xfId="1" applyFont="1" applyBorder="1" applyAlignment="1">
      <alignment horizontal="center" vertical="center"/>
    </xf>
    <xf numFmtId="164" fontId="2" fillId="0" borderId="14" xfId="1" applyNumberFormat="1" applyFont="1" applyBorder="1" applyAlignment="1">
      <alignment horizontal="center" vertical="center"/>
    </xf>
    <xf numFmtId="2" fontId="2" fillId="0" borderId="10" xfId="1" applyNumberFormat="1" applyFont="1" applyBorder="1" applyAlignment="1">
      <alignment horizontal="center" vertical="center"/>
    </xf>
    <xf numFmtId="2" fontId="2" fillId="0" borderId="11" xfId="1" applyNumberFormat="1" applyFont="1" applyBorder="1" applyAlignment="1">
      <alignment horizontal="center" vertical="center"/>
    </xf>
    <xf numFmtId="0" fontId="17" fillId="0" borderId="0" xfId="1" applyFont="1" applyBorder="1" applyAlignment="1">
      <alignment horizontal="left" vertical="center" wrapText="1"/>
    </xf>
    <xf numFmtId="0" fontId="11" fillId="0" borderId="0" xfId="1" applyFont="1" applyBorder="1" applyAlignment="1">
      <alignment horizontal="left" vertical="center" wrapText="1"/>
    </xf>
    <xf numFmtId="0" fontId="21" fillId="0" borderId="0" xfId="2" applyFont="1" applyBorder="1" applyAlignment="1">
      <alignment horizontal="center" vertical="center"/>
    </xf>
    <xf numFmtId="0" fontId="15" fillId="0" borderId="1" xfId="2" applyFont="1" applyBorder="1" applyAlignment="1">
      <alignment horizontal="center" vertical="center"/>
    </xf>
    <xf numFmtId="2" fontId="3" fillId="0" borderId="7" xfId="2" applyNumberFormat="1" applyFont="1" applyBorder="1" applyAlignment="1">
      <alignment horizontal="center" vertical="top"/>
    </xf>
    <xf numFmtId="0" fontId="15" fillId="0" borderId="0" xfId="2" applyFont="1" applyBorder="1" applyAlignment="1">
      <alignment horizontal="center" vertical="center"/>
    </xf>
    <xf numFmtId="0" fontId="2" fillId="0" borderId="14" xfId="2" applyFont="1" applyBorder="1" applyAlignment="1">
      <alignment horizontal="center" vertical="center"/>
    </xf>
    <xf numFmtId="164" fontId="2" fillId="0" borderId="14" xfId="2" applyNumberFormat="1" applyFont="1" applyBorder="1" applyAlignment="1">
      <alignment horizontal="center" vertical="center"/>
    </xf>
    <xf numFmtId="2" fontId="2" fillId="0" borderId="14" xfId="2" applyNumberFormat="1" applyFont="1" applyBorder="1" applyAlignment="1">
      <alignment horizontal="center" vertical="center"/>
    </xf>
    <xf numFmtId="0" fontId="18" fillId="0" borderId="1" xfId="2" applyFont="1" applyBorder="1" applyAlignment="1">
      <alignment horizontal="center" vertical="center" wrapText="1"/>
    </xf>
    <xf numFmtId="0" fontId="2" fillId="0" borderId="0" xfId="1" applyFont="1" applyBorder="1" applyAlignment="1">
      <alignment horizontal="left" vertical="center" wrapText="1"/>
    </xf>
    <xf numFmtId="0" fontId="18" fillId="0" borderId="0" xfId="2" applyFont="1" applyBorder="1" applyAlignment="1">
      <alignment horizontal="center" vertical="center"/>
    </xf>
    <xf numFmtId="0" fontId="2" fillId="0" borderId="14" xfId="1" applyFont="1" applyBorder="1" applyAlignment="1">
      <alignment horizontal="center" vertical="center"/>
    </xf>
    <xf numFmtId="2" fontId="2" fillId="0" borderId="14" xfId="1" applyNumberFormat="1" applyFont="1" applyBorder="1" applyAlignment="1">
      <alignment horizontal="center" vertical="center"/>
    </xf>
    <xf numFmtId="0" fontId="16" fillId="0" borderId="1" xfId="2" applyFont="1" applyBorder="1" applyAlignment="1">
      <alignment horizontal="center" vertical="center"/>
    </xf>
    <xf numFmtId="0" fontId="26" fillId="0" borderId="0" xfId="8" applyFont="1" applyAlignment="1">
      <alignment horizontal="center" vertical="center" wrapText="1"/>
    </xf>
    <xf numFmtId="0" fontId="25" fillId="0" borderId="0" xfId="8" applyFont="1" applyAlignment="1">
      <alignment horizontal="center" vertical="center" wrapText="1"/>
    </xf>
    <xf numFmtId="2" fontId="32" fillId="0" borderId="0" xfId="0" applyNumberFormat="1" applyFont="1" applyAlignment="1">
      <alignment horizontal="center" vertical="center"/>
    </xf>
    <xf numFmtId="0" fontId="31" fillId="0" borderId="25" xfId="1" applyFont="1" applyFill="1" applyBorder="1" applyAlignment="1">
      <alignment horizontal="center" vertical="center"/>
    </xf>
    <xf numFmtId="2" fontId="31" fillId="0" borderId="25" xfId="1" applyNumberFormat="1" applyFont="1" applyFill="1" applyBorder="1" applyAlignment="1">
      <alignment horizontal="center" vertical="center"/>
    </xf>
    <xf numFmtId="164" fontId="31" fillId="0" borderId="25" xfId="1" applyNumberFormat="1" applyFont="1" applyFill="1" applyBorder="1" applyAlignment="1">
      <alignment horizontal="center" vertical="center"/>
    </xf>
    <xf numFmtId="0" fontId="32" fillId="0" borderId="26" xfId="0" applyFont="1" applyFill="1" applyBorder="1" applyAlignment="1">
      <alignment horizontal="center" vertical="center"/>
    </xf>
    <xf numFmtId="0" fontId="32" fillId="0" borderId="27" xfId="0" applyFont="1" applyFill="1" applyBorder="1" applyAlignment="1">
      <alignment horizontal="center" vertical="center"/>
    </xf>
    <xf numFmtId="0" fontId="46" fillId="0" borderId="0" xfId="6" applyFont="1" applyBorder="1" applyAlignment="1">
      <alignment horizontal="center"/>
    </xf>
    <xf numFmtId="0" fontId="47" fillId="0" borderId="0" xfId="1" applyFont="1" applyBorder="1" applyAlignment="1">
      <alignment horizontal="left" vertical="top" wrapText="1"/>
    </xf>
    <xf numFmtId="0" fontId="33" fillId="0" borderId="0" xfId="1" applyFont="1" applyBorder="1" applyAlignment="1">
      <alignment horizontal="justify" vertical="top" wrapText="1"/>
    </xf>
    <xf numFmtId="0" fontId="46" fillId="0" borderId="28" xfId="6" applyFont="1" applyBorder="1" applyAlignment="1">
      <alignment horizontal="center" vertical="center"/>
    </xf>
    <xf numFmtId="2" fontId="32" fillId="0" borderId="25" xfId="5" applyNumberFormat="1" applyFont="1" applyFill="1" applyBorder="1" applyAlignment="1">
      <alignment horizontal="center" vertical="center" wrapText="1"/>
    </xf>
    <xf numFmtId="0" fontId="33" fillId="0" borderId="0" xfId="1" applyFont="1" applyFill="1" applyBorder="1" applyAlignment="1">
      <alignment vertical="top"/>
    </xf>
    <xf numFmtId="2" fontId="33" fillId="0" borderId="0" xfId="1" applyNumberFormat="1" applyFont="1" applyFill="1" applyBorder="1" applyAlignment="1">
      <alignment horizontal="left" vertical="top"/>
    </xf>
    <xf numFmtId="0" fontId="46" fillId="0" borderId="0" xfId="0" applyFont="1" applyFill="1" applyAlignment="1">
      <alignment horizontal="center" vertical="center"/>
    </xf>
    <xf numFmtId="0" fontId="48" fillId="0" borderId="0" xfId="0" applyFont="1" applyFill="1" applyAlignment="1">
      <alignment horizontal="center"/>
    </xf>
    <xf numFmtId="0" fontId="42" fillId="0" borderId="0" xfId="0" applyFont="1" applyFill="1" applyAlignment="1">
      <alignment horizontal="left" vertical="center" wrapText="1"/>
    </xf>
    <xf numFmtId="0" fontId="42" fillId="0" borderId="0" xfId="0" applyFont="1" applyFill="1" applyBorder="1" applyAlignment="1">
      <alignment horizontal="left" vertical="center" wrapText="1"/>
    </xf>
    <xf numFmtId="0" fontId="50" fillId="0" borderId="0"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cellXfs>
  <cellStyles count="32">
    <cellStyle name="Comma 2" xfId="9"/>
    <cellStyle name="Normal" xfId="0" builtinId="0"/>
    <cellStyle name="Normal 10" xfId="10"/>
    <cellStyle name="Normal 11" xfId="8"/>
    <cellStyle name="Normal 11 2" xfId="11"/>
    <cellStyle name="Normal 12" xfId="12"/>
    <cellStyle name="Normal 15 5" xfId="13"/>
    <cellStyle name="Normal 2" xfId="1"/>
    <cellStyle name="Normal 2 13" xfId="14"/>
    <cellStyle name="Normal 2 2" xfId="15"/>
    <cellStyle name="Normal 2 2 2" xfId="16"/>
    <cellStyle name="Normal 2 3" xfId="17"/>
    <cellStyle name="Normal 3" xfId="2"/>
    <cellStyle name="Normal 3 2" xfId="6"/>
    <cellStyle name="Normal 3 2 2" xfId="18"/>
    <cellStyle name="Normal 3 2 2 2 4" xfId="19"/>
    <cellStyle name="Normal 3 4" xfId="20"/>
    <cellStyle name="Normal 4" xfId="3"/>
    <cellStyle name="Normal 4 2" xfId="21"/>
    <cellStyle name="Normal 5" xfId="4"/>
    <cellStyle name="Normal 5 2" xfId="22"/>
    <cellStyle name="Normal 5 3" xfId="23"/>
    <cellStyle name="Normal 5 4" xfId="24"/>
    <cellStyle name="Normal 5 5" xfId="25"/>
    <cellStyle name="Normal 6" xfId="26"/>
    <cellStyle name="Normal 7" xfId="27"/>
    <cellStyle name="Normal 7 2" xfId="28"/>
    <cellStyle name="Normal 8" xfId="7"/>
    <cellStyle name="Normal 9" xfId="29"/>
    <cellStyle name="Normal_Phase XI QS" xfId="5"/>
    <cellStyle name="Percent 2" xfId="30"/>
    <cellStyle name="Percent 3"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1514475</xdr:colOff>
      <xdr:row>112</xdr:row>
      <xdr:rowOff>85725</xdr:rowOff>
    </xdr:from>
    <xdr:to>
      <xdr:col>1</xdr:col>
      <xdr:colOff>1609725</xdr:colOff>
      <xdr:row>113</xdr:row>
      <xdr:rowOff>63500</xdr:rowOff>
    </xdr:to>
    <xdr:sp macro="" textlink="">
      <xdr:nvSpPr>
        <xdr:cNvPr id="2" name="Text Box 1"/>
        <xdr:cNvSpPr txBox="1">
          <a:spLocks noChangeArrowheads="1"/>
        </xdr:cNvSpPr>
      </xdr:nvSpPr>
      <xdr:spPr bwMode="auto">
        <a:xfrm>
          <a:off x="1943100" y="34480500"/>
          <a:ext cx="95250" cy="209550"/>
        </a:xfrm>
        <a:prstGeom prst="rect">
          <a:avLst/>
        </a:prstGeom>
        <a:noFill/>
        <a:ln w="9525">
          <a:noFill/>
          <a:miter lim="800000"/>
          <a:headEnd/>
          <a:tailEnd/>
        </a:ln>
      </xdr:spPr>
    </xdr:sp>
    <xdr:clientData/>
  </xdr:twoCellAnchor>
  <xdr:twoCellAnchor editAs="oneCell">
    <xdr:from>
      <xdr:col>1</xdr:col>
      <xdr:colOff>1514475</xdr:colOff>
      <xdr:row>115</xdr:row>
      <xdr:rowOff>85725</xdr:rowOff>
    </xdr:from>
    <xdr:to>
      <xdr:col>1</xdr:col>
      <xdr:colOff>1609725</xdr:colOff>
      <xdr:row>116</xdr:row>
      <xdr:rowOff>63500</xdr:rowOff>
    </xdr:to>
    <xdr:sp macro="" textlink="">
      <xdr:nvSpPr>
        <xdr:cNvPr id="3" name="Text Box 4"/>
        <xdr:cNvSpPr txBox="1">
          <a:spLocks noChangeArrowheads="1"/>
        </xdr:cNvSpPr>
      </xdr:nvSpPr>
      <xdr:spPr bwMode="auto">
        <a:xfrm>
          <a:off x="1943100" y="35166300"/>
          <a:ext cx="95250" cy="209550"/>
        </a:xfrm>
        <a:prstGeom prst="rect">
          <a:avLst/>
        </a:prstGeom>
        <a:noFill/>
        <a:ln w="9525">
          <a:noFill/>
          <a:miter lim="800000"/>
          <a:headEnd/>
          <a:tailEnd/>
        </a:ln>
      </xdr:spPr>
    </xdr:sp>
    <xdr:clientData/>
  </xdr:twoCellAnchor>
  <xdr:twoCellAnchor editAs="oneCell">
    <xdr:from>
      <xdr:col>1</xdr:col>
      <xdr:colOff>1514475</xdr:colOff>
      <xdr:row>116</xdr:row>
      <xdr:rowOff>0</xdr:rowOff>
    </xdr:from>
    <xdr:to>
      <xdr:col>1</xdr:col>
      <xdr:colOff>1609725</xdr:colOff>
      <xdr:row>116</xdr:row>
      <xdr:rowOff>209550</xdr:rowOff>
    </xdr:to>
    <xdr:sp macro="" textlink="">
      <xdr:nvSpPr>
        <xdr:cNvPr id="4" name="Text Box 5"/>
        <xdr:cNvSpPr txBox="1">
          <a:spLocks noChangeArrowheads="1"/>
        </xdr:cNvSpPr>
      </xdr:nvSpPr>
      <xdr:spPr bwMode="auto">
        <a:xfrm>
          <a:off x="1943100" y="35309175"/>
          <a:ext cx="95250" cy="209550"/>
        </a:xfrm>
        <a:prstGeom prst="rect">
          <a:avLst/>
        </a:prstGeom>
        <a:noFill/>
        <a:ln w="9525">
          <a:noFill/>
          <a:miter lim="800000"/>
          <a:headEnd/>
          <a:tailEnd/>
        </a:ln>
      </xdr:spPr>
    </xdr:sp>
    <xdr:clientData/>
  </xdr:twoCellAnchor>
  <xdr:twoCellAnchor editAs="oneCell">
    <xdr:from>
      <xdr:col>1</xdr:col>
      <xdr:colOff>1514475</xdr:colOff>
      <xdr:row>116</xdr:row>
      <xdr:rowOff>0</xdr:rowOff>
    </xdr:from>
    <xdr:to>
      <xdr:col>1</xdr:col>
      <xdr:colOff>1609725</xdr:colOff>
      <xdr:row>116</xdr:row>
      <xdr:rowOff>209550</xdr:rowOff>
    </xdr:to>
    <xdr:sp macro="" textlink="">
      <xdr:nvSpPr>
        <xdr:cNvPr id="5" name="Text Box 6"/>
        <xdr:cNvSpPr txBox="1">
          <a:spLocks noChangeArrowheads="1"/>
        </xdr:cNvSpPr>
      </xdr:nvSpPr>
      <xdr:spPr bwMode="auto">
        <a:xfrm>
          <a:off x="1943100" y="35309175"/>
          <a:ext cx="95250" cy="209550"/>
        </a:xfrm>
        <a:prstGeom prst="rect">
          <a:avLst/>
        </a:prstGeom>
        <a:noFill/>
        <a:ln w="9525">
          <a:noFill/>
          <a:miter lim="800000"/>
          <a:headEnd/>
          <a:tailEnd/>
        </a:ln>
      </xdr:spPr>
    </xdr:sp>
    <xdr:clientData/>
  </xdr:twoCellAnchor>
  <xdr:twoCellAnchor editAs="oneCell">
    <xdr:from>
      <xdr:col>1</xdr:col>
      <xdr:colOff>1514475</xdr:colOff>
      <xdr:row>87</xdr:row>
      <xdr:rowOff>85725</xdr:rowOff>
    </xdr:from>
    <xdr:to>
      <xdr:col>1</xdr:col>
      <xdr:colOff>1609725</xdr:colOff>
      <xdr:row>87</xdr:row>
      <xdr:rowOff>295275</xdr:rowOff>
    </xdr:to>
    <xdr:sp macro="" textlink="">
      <xdr:nvSpPr>
        <xdr:cNvPr id="6" name="Text Box 7"/>
        <xdr:cNvSpPr txBox="1">
          <a:spLocks noChangeArrowheads="1"/>
        </xdr:cNvSpPr>
      </xdr:nvSpPr>
      <xdr:spPr bwMode="auto">
        <a:xfrm>
          <a:off x="1943100" y="27089100"/>
          <a:ext cx="95250" cy="209550"/>
        </a:xfrm>
        <a:prstGeom prst="rect">
          <a:avLst/>
        </a:prstGeom>
        <a:noFill/>
        <a:ln w="9525">
          <a:noFill/>
          <a:miter lim="800000"/>
          <a:headEnd/>
          <a:tailEnd/>
        </a:ln>
      </xdr:spPr>
    </xdr:sp>
    <xdr:clientData/>
  </xdr:twoCellAnchor>
  <xdr:twoCellAnchor editAs="oneCell">
    <xdr:from>
      <xdr:col>1</xdr:col>
      <xdr:colOff>1514475</xdr:colOff>
      <xdr:row>88</xdr:row>
      <xdr:rowOff>85725</xdr:rowOff>
    </xdr:from>
    <xdr:to>
      <xdr:col>1</xdr:col>
      <xdr:colOff>1609725</xdr:colOff>
      <xdr:row>89</xdr:row>
      <xdr:rowOff>63499</xdr:rowOff>
    </xdr:to>
    <xdr:sp macro="" textlink="">
      <xdr:nvSpPr>
        <xdr:cNvPr id="7" name="Text Box 8"/>
        <xdr:cNvSpPr txBox="1">
          <a:spLocks noChangeArrowheads="1"/>
        </xdr:cNvSpPr>
      </xdr:nvSpPr>
      <xdr:spPr bwMode="auto">
        <a:xfrm>
          <a:off x="1943100" y="27508200"/>
          <a:ext cx="95250" cy="209550"/>
        </a:xfrm>
        <a:prstGeom prst="rect">
          <a:avLst/>
        </a:prstGeom>
        <a:noFill/>
        <a:ln w="9525">
          <a:noFill/>
          <a:miter lim="800000"/>
          <a:headEnd/>
          <a:tailEnd/>
        </a:ln>
      </xdr:spPr>
    </xdr:sp>
    <xdr:clientData/>
  </xdr:twoCellAnchor>
  <xdr:twoCellAnchor editAs="oneCell">
    <xdr:from>
      <xdr:col>1</xdr:col>
      <xdr:colOff>1514475</xdr:colOff>
      <xdr:row>114</xdr:row>
      <xdr:rowOff>85725</xdr:rowOff>
    </xdr:from>
    <xdr:to>
      <xdr:col>1</xdr:col>
      <xdr:colOff>1609725</xdr:colOff>
      <xdr:row>115</xdr:row>
      <xdr:rowOff>63501</xdr:rowOff>
    </xdr:to>
    <xdr:sp macro="" textlink="">
      <xdr:nvSpPr>
        <xdr:cNvPr id="8" name="Text Box 1"/>
        <xdr:cNvSpPr txBox="1">
          <a:spLocks noChangeArrowheads="1"/>
        </xdr:cNvSpPr>
      </xdr:nvSpPr>
      <xdr:spPr bwMode="auto">
        <a:xfrm>
          <a:off x="1943100" y="34937700"/>
          <a:ext cx="95250" cy="209550"/>
        </a:xfrm>
        <a:prstGeom prst="rect">
          <a:avLst/>
        </a:prstGeom>
        <a:noFill/>
        <a:ln w="9525">
          <a:noFill/>
          <a:miter lim="800000"/>
          <a:headEnd/>
          <a:tailEnd/>
        </a:ln>
      </xdr:spPr>
    </xdr:sp>
    <xdr:clientData/>
  </xdr:twoCellAnchor>
  <xdr:twoCellAnchor editAs="oneCell">
    <xdr:from>
      <xdr:col>1</xdr:col>
      <xdr:colOff>1514475</xdr:colOff>
      <xdr:row>103</xdr:row>
      <xdr:rowOff>85725</xdr:rowOff>
    </xdr:from>
    <xdr:to>
      <xdr:col>1</xdr:col>
      <xdr:colOff>1609725</xdr:colOff>
      <xdr:row>104</xdr:row>
      <xdr:rowOff>63500</xdr:rowOff>
    </xdr:to>
    <xdr:sp macro="" textlink="">
      <xdr:nvSpPr>
        <xdr:cNvPr id="9" name="Text Box 4"/>
        <xdr:cNvSpPr txBox="1">
          <a:spLocks noChangeArrowheads="1"/>
        </xdr:cNvSpPr>
      </xdr:nvSpPr>
      <xdr:spPr bwMode="auto">
        <a:xfrm>
          <a:off x="1943100" y="31899225"/>
          <a:ext cx="95250" cy="209550"/>
        </a:xfrm>
        <a:prstGeom prst="rect">
          <a:avLst/>
        </a:prstGeom>
        <a:noFill/>
        <a:ln w="9525">
          <a:noFill/>
          <a:miter lim="800000"/>
          <a:headEnd/>
          <a:tailEnd/>
        </a:ln>
      </xdr:spPr>
    </xdr:sp>
    <xdr:clientData/>
  </xdr:twoCellAnchor>
  <xdr:twoCellAnchor editAs="oneCell">
    <xdr:from>
      <xdr:col>1</xdr:col>
      <xdr:colOff>1514475</xdr:colOff>
      <xdr:row>104</xdr:row>
      <xdr:rowOff>85725</xdr:rowOff>
    </xdr:from>
    <xdr:to>
      <xdr:col>1</xdr:col>
      <xdr:colOff>1609725</xdr:colOff>
      <xdr:row>105</xdr:row>
      <xdr:rowOff>63499</xdr:rowOff>
    </xdr:to>
    <xdr:sp macro="" textlink="">
      <xdr:nvSpPr>
        <xdr:cNvPr id="10" name="Text Box 5"/>
        <xdr:cNvSpPr txBox="1">
          <a:spLocks noChangeArrowheads="1"/>
        </xdr:cNvSpPr>
      </xdr:nvSpPr>
      <xdr:spPr bwMode="auto">
        <a:xfrm>
          <a:off x="1943100" y="32127825"/>
          <a:ext cx="95250" cy="209550"/>
        </a:xfrm>
        <a:prstGeom prst="rect">
          <a:avLst/>
        </a:prstGeom>
        <a:noFill/>
        <a:ln w="9525">
          <a:noFill/>
          <a:miter lim="800000"/>
          <a:headEnd/>
          <a:tailEnd/>
        </a:ln>
      </xdr:spPr>
    </xdr:sp>
    <xdr:clientData/>
  </xdr:twoCellAnchor>
  <xdr:twoCellAnchor editAs="oneCell">
    <xdr:from>
      <xdr:col>1</xdr:col>
      <xdr:colOff>1514475</xdr:colOff>
      <xdr:row>105</xdr:row>
      <xdr:rowOff>85725</xdr:rowOff>
    </xdr:from>
    <xdr:to>
      <xdr:col>1</xdr:col>
      <xdr:colOff>1609725</xdr:colOff>
      <xdr:row>106</xdr:row>
      <xdr:rowOff>63501</xdr:rowOff>
    </xdr:to>
    <xdr:sp macro="" textlink="">
      <xdr:nvSpPr>
        <xdr:cNvPr id="11" name="Text Box 6"/>
        <xdr:cNvSpPr txBox="1">
          <a:spLocks noChangeArrowheads="1"/>
        </xdr:cNvSpPr>
      </xdr:nvSpPr>
      <xdr:spPr bwMode="auto">
        <a:xfrm>
          <a:off x="1943100" y="32356425"/>
          <a:ext cx="95250" cy="20955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1514475</xdr:colOff>
      <xdr:row>810</xdr:row>
      <xdr:rowOff>0</xdr:rowOff>
    </xdr:from>
    <xdr:to>
      <xdr:col>1</xdr:col>
      <xdr:colOff>1724025</xdr:colOff>
      <xdr:row>810</xdr:row>
      <xdr:rowOff>95250</xdr:rowOff>
    </xdr:to>
    <xdr:sp macro="" textlink="">
      <xdr:nvSpPr>
        <xdr:cNvPr id="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2"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3"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4"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5"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7"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8"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0"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1"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4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4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2"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3"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4"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5"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6"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7"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8"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49"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50"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51"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5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6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6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6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7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8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8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2"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3"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4"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5"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6"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7"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8"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89"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90"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91"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9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0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0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1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1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2"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3"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4"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5"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6"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7"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8"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9"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20"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21"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3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3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815</xdr:row>
      <xdr:rowOff>235</xdr:rowOff>
    </xdr:to>
    <xdr:sp macro="" textlink="">
      <xdr:nvSpPr>
        <xdr:cNvPr id="132" name="Text Box 1"/>
        <xdr:cNvSpPr txBox="1">
          <a:spLocks noChangeArrowheads="1"/>
        </xdr:cNvSpPr>
      </xdr:nvSpPr>
      <xdr:spPr bwMode="auto">
        <a:xfrm>
          <a:off x="1866900" y="8115300"/>
          <a:ext cx="0" cy="9906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815</xdr:row>
      <xdr:rowOff>235</xdr:rowOff>
    </xdr:to>
    <xdr:sp macro="" textlink="">
      <xdr:nvSpPr>
        <xdr:cNvPr id="133" name="Text Box 4"/>
        <xdr:cNvSpPr txBox="1">
          <a:spLocks noChangeArrowheads="1"/>
        </xdr:cNvSpPr>
      </xdr:nvSpPr>
      <xdr:spPr bwMode="auto">
        <a:xfrm>
          <a:off x="1866900" y="8115300"/>
          <a:ext cx="0" cy="9906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815</xdr:row>
      <xdr:rowOff>235</xdr:rowOff>
    </xdr:to>
    <xdr:sp macro="" textlink="">
      <xdr:nvSpPr>
        <xdr:cNvPr id="134" name="Text Box 5"/>
        <xdr:cNvSpPr txBox="1">
          <a:spLocks noChangeArrowheads="1"/>
        </xdr:cNvSpPr>
      </xdr:nvSpPr>
      <xdr:spPr bwMode="auto">
        <a:xfrm>
          <a:off x="1866900" y="8115300"/>
          <a:ext cx="0" cy="9906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815</xdr:row>
      <xdr:rowOff>235</xdr:rowOff>
    </xdr:to>
    <xdr:sp macro="" textlink="">
      <xdr:nvSpPr>
        <xdr:cNvPr id="135" name="Text Box 6"/>
        <xdr:cNvSpPr txBox="1">
          <a:spLocks noChangeArrowheads="1"/>
        </xdr:cNvSpPr>
      </xdr:nvSpPr>
      <xdr:spPr bwMode="auto">
        <a:xfrm>
          <a:off x="1866900" y="8115300"/>
          <a:ext cx="0" cy="9906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815</xdr:row>
      <xdr:rowOff>235</xdr:rowOff>
    </xdr:to>
    <xdr:sp macro="" textlink="">
      <xdr:nvSpPr>
        <xdr:cNvPr id="136" name="Text Box 1"/>
        <xdr:cNvSpPr txBox="1">
          <a:spLocks noChangeArrowheads="1"/>
        </xdr:cNvSpPr>
      </xdr:nvSpPr>
      <xdr:spPr bwMode="auto">
        <a:xfrm>
          <a:off x="1866900" y="8115300"/>
          <a:ext cx="0" cy="9906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811</xdr:row>
      <xdr:rowOff>4379</xdr:rowOff>
    </xdr:to>
    <xdr:sp macro="" textlink="">
      <xdr:nvSpPr>
        <xdr:cNvPr id="137" name="Text Box 1"/>
        <xdr:cNvSpPr txBox="1">
          <a:spLocks noChangeArrowheads="1"/>
        </xdr:cNvSpPr>
      </xdr:nvSpPr>
      <xdr:spPr bwMode="auto">
        <a:xfrm>
          <a:off x="1866900" y="8115300"/>
          <a:ext cx="0" cy="1905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811</xdr:row>
      <xdr:rowOff>4379</xdr:rowOff>
    </xdr:to>
    <xdr:sp macro="" textlink="">
      <xdr:nvSpPr>
        <xdr:cNvPr id="138" name="Text Box 4"/>
        <xdr:cNvSpPr txBox="1">
          <a:spLocks noChangeArrowheads="1"/>
        </xdr:cNvSpPr>
      </xdr:nvSpPr>
      <xdr:spPr bwMode="auto">
        <a:xfrm>
          <a:off x="1866900" y="8115300"/>
          <a:ext cx="0" cy="1905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811</xdr:row>
      <xdr:rowOff>4379</xdr:rowOff>
    </xdr:to>
    <xdr:sp macro="" textlink="">
      <xdr:nvSpPr>
        <xdr:cNvPr id="139" name="Text Box 5"/>
        <xdr:cNvSpPr txBox="1">
          <a:spLocks noChangeArrowheads="1"/>
        </xdr:cNvSpPr>
      </xdr:nvSpPr>
      <xdr:spPr bwMode="auto">
        <a:xfrm>
          <a:off x="1866900" y="8115300"/>
          <a:ext cx="0" cy="1905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811</xdr:row>
      <xdr:rowOff>4379</xdr:rowOff>
    </xdr:to>
    <xdr:sp macro="" textlink="">
      <xdr:nvSpPr>
        <xdr:cNvPr id="140" name="Text Box 6"/>
        <xdr:cNvSpPr txBox="1">
          <a:spLocks noChangeArrowheads="1"/>
        </xdr:cNvSpPr>
      </xdr:nvSpPr>
      <xdr:spPr bwMode="auto">
        <a:xfrm>
          <a:off x="1866900" y="8115300"/>
          <a:ext cx="0" cy="1905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811</xdr:row>
      <xdr:rowOff>4379</xdr:rowOff>
    </xdr:to>
    <xdr:sp macro="" textlink="">
      <xdr:nvSpPr>
        <xdr:cNvPr id="141" name="Text Box 1"/>
        <xdr:cNvSpPr txBox="1">
          <a:spLocks noChangeArrowheads="1"/>
        </xdr:cNvSpPr>
      </xdr:nvSpPr>
      <xdr:spPr bwMode="auto">
        <a:xfrm>
          <a:off x="1866900" y="8115300"/>
          <a:ext cx="0" cy="1905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151863</xdr:rowOff>
    </xdr:to>
    <xdr:sp macro="" textlink="">
      <xdr:nvSpPr>
        <xdr:cNvPr id="142" name="Text Box 1"/>
        <xdr:cNvSpPr txBox="1">
          <a:spLocks noChangeArrowheads="1"/>
        </xdr:cNvSpPr>
      </xdr:nvSpPr>
      <xdr:spPr bwMode="auto">
        <a:xfrm>
          <a:off x="1866900" y="8115300"/>
          <a:ext cx="0" cy="5905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151863</xdr:rowOff>
    </xdr:to>
    <xdr:sp macro="" textlink="">
      <xdr:nvSpPr>
        <xdr:cNvPr id="143" name="Text Box 4"/>
        <xdr:cNvSpPr txBox="1">
          <a:spLocks noChangeArrowheads="1"/>
        </xdr:cNvSpPr>
      </xdr:nvSpPr>
      <xdr:spPr bwMode="auto">
        <a:xfrm>
          <a:off x="1866900" y="8115300"/>
          <a:ext cx="0" cy="5905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151863</xdr:rowOff>
    </xdr:to>
    <xdr:sp macro="" textlink="">
      <xdr:nvSpPr>
        <xdr:cNvPr id="144" name="Text Box 5"/>
        <xdr:cNvSpPr txBox="1">
          <a:spLocks noChangeArrowheads="1"/>
        </xdr:cNvSpPr>
      </xdr:nvSpPr>
      <xdr:spPr bwMode="auto">
        <a:xfrm>
          <a:off x="1866900" y="8115300"/>
          <a:ext cx="0" cy="5905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151863</xdr:rowOff>
    </xdr:to>
    <xdr:sp macro="" textlink="">
      <xdr:nvSpPr>
        <xdr:cNvPr id="145" name="Text Box 6"/>
        <xdr:cNvSpPr txBox="1">
          <a:spLocks noChangeArrowheads="1"/>
        </xdr:cNvSpPr>
      </xdr:nvSpPr>
      <xdr:spPr bwMode="auto">
        <a:xfrm>
          <a:off x="1866900" y="8115300"/>
          <a:ext cx="0" cy="5905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151863</xdr:rowOff>
    </xdr:to>
    <xdr:sp macro="" textlink="">
      <xdr:nvSpPr>
        <xdr:cNvPr id="146" name="Text Box 1"/>
        <xdr:cNvSpPr txBox="1">
          <a:spLocks noChangeArrowheads="1"/>
        </xdr:cNvSpPr>
      </xdr:nvSpPr>
      <xdr:spPr bwMode="auto">
        <a:xfrm>
          <a:off x="1866900" y="8115300"/>
          <a:ext cx="0" cy="5905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4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4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4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5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57"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58"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59"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0"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1"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2"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3"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4"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5"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66"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6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6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6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7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7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7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7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8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87"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88"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89"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0"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1"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2"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3"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4"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5"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96"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9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9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9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0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0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0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0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1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17"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18"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19"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0"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1"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2"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3"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4"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5"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26"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2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2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2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3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3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3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3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4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5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57"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58"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59"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0"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1"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2"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3"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4"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5"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66"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6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6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6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7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7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7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7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28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87"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88"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89"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0"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1"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2"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3"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4"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5"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296"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9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9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29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0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07"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08"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09"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0"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1"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2" name="Text Box 7"/>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3" name="Text Box 8"/>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4" name="Text Box 4"/>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5" name="Text Box 5"/>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316" name="Text Box 6"/>
        <xdr:cNvSpPr txBox="1">
          <a:spLocks noChangeArrowheads="1"/>
        </xdr:cNvSpPr>
      </xdr:nvSpPr>
      <xdr:spPr bwMode="auto">
        <a:xfrm>
          <a:off x="1866900" y="8115300"/>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17"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18"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19"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0"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1" name="Text Box 7"/>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2" name="Text Box 8"/>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3" name="Text Box 1"/>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4" name="Text Box 4"/>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5" name="Text Box 5"/>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326" name="Text Box 6"/>
        <xdr:cNvSpPr txBox="1">
          <a:spLocks noChangeArrowheads="1"/>
        </xdr:cNvSpPr>
      </xdr:nvSpPr>
      <xdr:spPr bwMode="auto">
        <a:xfrm>
          <a:off x="1866900" y="8115300"/>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27"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28"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29"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0"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1"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2" name="Text Box 7"/>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3" name="Text Box 8"/>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4" name="Text Box 4"/>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5" name="Text Box 5"/>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336" name="Text Box 6"/>
        <xdr:cNvSpPr txBox="1">
          <a:spLocks noChangeArrowheads="1"/>
        </xdr:cNvSpPr>
      </xdr:nvSpPr>
      <xdr:spPr bwMode="auto">
        <a:xfrm>
          <a:off x="1866900" y="8115300"/>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23295</xdr:rowOff>
    </xdr:to>
    <xdr:sp macro="" textlink="">
      <xdr:nvSpPr>
        <xdr:cNvPr id="337" name="Text Box 1"/>
        <xdr:cNvSpPr txBox="1">
          <a:spLocks noChangeArrowheads="1"/>
        </xdr:cNvSpPr>
      </xdr:nvSpPr>
      <xdr:spPr bwMode="auto">
        <a:xfrm>
          <a:off x="1866900" y="8115300"/>
          <a:ext cx="0" cy="457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23295</xdr:rowOff>
    </xdr:to>
    <xdr:sp macro="" textlink="">
      <xdr:nvSpPr>
        <xdr:cNvPr id="338" name="Text Box 4"/>
        <xdr:cNvSpPr txBox="1">
          <a:spLocks noChangeArrowheads="1"/>
        </xdr:cNvSpPr>
      </xdr:nvSpPr>
      <xdr:spPr bwMode="auto">
        <a:xfrm>
          <a:off x="1866900" y="8115300"/>
          <a:ext cx="0" cy="457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23295</xdr:rowOff>
    </xdr:to>
    <xdr:sp macro="" textlink="">
      <xdr:nvSpPr>
        <xdr:cNvPr id="339" name="Text Box 5"/>
        <xdr:cNvSpPr txBox="1">
          <a:spLocks noChangeArrowheads="1"/>
        </xdr:cNvSpPr>
      </xdr:nvSpPr>
      <xdr:spPr bwMode="auto">
        <a:xfrm>
          <a:off x="1866900" y="8115300"/>
          <a:ext cx="0" cy="457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23295</xdr:rowOff>
    </xdr:to>
    <xdr:sp macro="" textlink="">
      <xdr:nvSpPr>
        <xdr:cNvPr id="340" name="Text Box 6"/>
        <xdr:cNvSpPr txBox="1">
          <a:spLocks noChangeArrowheads="1"/>
        </xdr:cNvSpPr>
      </xdr:nvSpPr>
      <xdr:spPr bwMode="auto">
        <a:xfrm>
          <a:off x="1866900" y="8115300"/>
          <a:ext cx="0" cy="457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1514475</xdr:colOff>
      <xdr:row>812</xdr:row>
      <xdr:rowOff>23295</xdr:rowOff>
    </xdr:to>
    <xdr:sp macro="" textlink="">
      <xdr:nvSpPr>
        <xdr:cNvPr id="341" name="Text Box 1"/>
        <xdr:cNvSpPr txBox="1">
          <a:spLocks noChangeArrowheads="1"/>
        </xdr:cNvSpPr>
      </xdr:nvSpPr>
      <xdr:spPr bwMode="auto">
        <a:xfrm>
          <a:off x="1866900" y="8115300"/>
          <a:ext cx="0" cy="45720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2" name="Text Box 7"/>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3" name="Text Box 8"/>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4" name="Text Box 4"/>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5" name="Text Box 5"/>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6" name="Text Box 6"/>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7" name="Text Box 7"/>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8" name="Text Box 8"/>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49" name="Text Box 4"/>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50" name="Text Box 5"/>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141</xdr:row>
      <xdr:rowOff>0</xdr:rowOff>
    </xdr:from>
    <xdr:to>
      <xdr:col>1</xdr:col>
      <xdr:colOff>1514475</xdr:colOff>
      <xdr:row>141</xdr:row>
      <xdr:rowOff>200025</xdr:rowOff>
    </xdr:to>
    <xdr:sp macro="" textlink="">
      <xdr:nvSpPr>
        <xdr:cNvPr id="351" name="Text Box 6"/>
        <xdr:cNvSpPr txBox="1">
          <a:spLocks noChangeArrowheads="1"/>
        </xdr:cNvSpPr>
      </xdr:nvSpPr>
      <xdr:spPr bwMode="auto">
        <a:xfrm>
          <a:off x="1943100" y="310419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2" name="Text Box 7"/>
        <xdr:cNvSpPr txBox="1">
          <a:spLocks noChangeArrowheads="1"/>
        </xdr:cNvSpPr>
      </xdr:nvSpPr>
      <xdr:spPr bwMode="auto">
        <a:xfrm>
          <a:off x="1943100" y="46386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3" name="Text Box 8"/>
        <xdr:cNvSpPr txBox="1">
          <a:spLocks noChangeArrowheads="1"/>
        </xdr:cNvSpPr>
      </xdr:nvSpPr>
      <xdr:spPr bwMode="auto">
        <a:xfrm>
          <a:off x="1943100" y="46386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4" name="Text Box 4"/>
        <xdr:cNvSpPr txBox="1">
          <a:spLocks noChangeArrowheads="1"/>
        </xdr:cNvSpPr>
      </xdr:nvSpPr>
      <xdr:spPr bwMode="auto">
        <a:xfrm>
          <a:off x="1943100" y="46386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5" name="Text Box 5"/>
        <xdr:cNvSpPr txBox="1">
          <a:spLocks noChangeArrowheads="1"/>
        </xdr:cNvSpPr>
      </xdr:nvSpPr>
      <xdr:spPr bwMode="auto">
        <a:xfrm>
          <a:off x="1943100" y="46386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6" name="Text Box 6"/>
        <xdr:cNvSpPr txBox="1">
          <a:spLocks noChangeArrowheads="1"/>
        </xdr:cNvSpPr>
      </xdr:nvSpPr>
      <xdr:spPr bwMode="auto">
        <a:xfrm>
          <a:off x="1943100" y="46386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7" name="Text Box 7"/>
        <xdr:cNvSpPr txBox="1">
          <a:spLocks noChangeArrowheads="1"/>
        </xdr:cNvSpPr>
      </xdr:nvSpPr>
      <xdr:spPr bwMode="auto">
        <a:xfrm>
          <a:off x="1943100" y="55911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8" name="Text Box 8"/>
        <xdr:cNvSpPr txBox="1">
          <a:spLocks noChangeArrowheads="1"/>
        </xdr:cNvSpPr>
      </xdr:nvSpPr>
      <xdr:spPr bwMode="auto">
        <a:xfrm>
          <a:off x="1943100" y="55911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59" name="Text Box 4"/>
        <xdr:cNvSpPr txBox="1">
          <a:spLocks noChangeArrowheads="1"/>
        </xdr:cNvSpPr>
      </xdr:nvSpPr>
      <xdr:spPr bwMode="auto">
        <a:xfrm>
          <a:off x="1943100" y="55911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60" name="Text Box 5"/>
        <xdr:cNvSpPr txBox="1">
          <a:spLocks noChangeArrowheads="1"/>
        </xdr:cNvSpPr>
      </xdr:nvSpPr>
      <xdr:spPr bwMode="auto">
        <a:xfrm>
          <a:off x="1943100" y="5591175"/>
          <a:ext cx="0" cy="209550"/>
        </a:xfrm>
        <a:prstGeom prst="rect">
          <a:avLst/>
        </a:prstGeom>
        <a:noFill/>
        <a:ln w="9525">
          <a:noFill/>
          <a:miter lim="800000"/>
          <a:headEnd/>
          <a:tailEnd/>
        </a:ln>
      </xdr:spPr>
    </xdr:sp>
    <xdr:clientData/>
  </xdr:twoCellAnchor>
  <xdr:twoCellAnchor editAs="oneCell">
    <xdr:from>
      <xdr:col>1</xdr:col>
      <xdr:colOff>1514475</xdr:colOff>
      <xdr:row>120</xdr:row>
      <xdr:rowOff>0</xdr:rowOff>
    </xdr:from>
    <xdr:to>
      <xdr:col>1</xdr:col>
      <xdr:colOff>1514475</xdr:colOff>
      <xdr:row>120</xdr:row>
      <xdr:rowOff>200025</xdr:rowOff>
    </xdr:to>
    <xdr:sp macro="" textlink="">
      <xdr:nvSpPr>
        <xdr:cNvPr id="361" name="Text Box 6"/>
        <xdr:cNvSpPr txBox="1">
          <a:spLocks noChangeArrowheads="1"/>
        </xdr:cNvSpPr>
      </xdr:nvSpPr>
      <xdr:spPr bwMode="auto">
        <a:xfrm>
          <a:off x="1943100" y="5591175"/>
          <a:ext cx="0" cy="209550"/>
        </a:xfrm>
        <a:prstGeom prst="rect">
          <a:avLst/>
        </a:prstGeom>
        <a:noFill/>
        <a:ln w="9525">
          <a:noFill/>
          <a:miter lim="800000"/>
          <a:headEnd/>
          <a:tailEnd/>
        </a:ln>
      </xdr:spPr>
    </xdr:sp>
    <xdr:clientData/>
  </xdr:twoCellAnchor>
  <xdr:twoCellAnchor editAs="oneCell">
    <xdr:from>
      <xdr:col>1</xdr:col>
      <xdr:colOff>1514475</xdr:colOff>
      <xdr:row>710</xdr:row>
      <xdr:rowOff>0</xdr:rowOff>
    </xdr:from>
    <xdr:to>
      <xdr:col>1</xdr:col>
      <xdr:colOff>1514475</xdr:colOff>
      <xdr:row>710</xdr:row>
      <xdr:rowOff>180975</xdr:rowOff>
    </xdr:to>
    <xdr:sp macro="" textlink="">
      <xdr:nvSpPr>
        <xdr:cNvPr id="362" name="Text Box 1"/>
        <xdr:cNvSpPr txBox="1">
          <a:spLocks noChangeArrowheads="1"/>
        </xdr:cNvSpPr>
      </xdr:nvSpPr>
      <xdr:spPr bwMode="auto">
        <a:xfrm>
          <a:off x="1943100" y="26165175"/>
          <a:ext cx="0" cy="180975"/>
        </a:xfrm>
        <a:prstGeom prst="rect">
          <a:avLst/>
        </a:prstGeom>
        <a:noFill/>
        <a:ln w="9525">
          <a:noFill/>
          <a:miter lim="800000"/>
          <a:headEnd/>
          <a:tailEnd/>
        </a:ln>
      </xdr:spPr>
    </xdr:sp>
    <xdr:clientData/>
  </xdr:twoCellAnchor>
  <xdr:twoCellAnchor editAs="oneCell">
    <xdr:from>
      <xdr:col>1</xdr:col>
      <xdr:colOff>1514475</xdr:colOff>
      <xdr:row>710</xdr:row>
      <xdr:rowOff>0</xdr:rowOff>
    </xdr:from>
    <xdr:to>
      <xdr:col>1</xdr:col>
      <xdr:colOff>1514475</xdr:colOff>
      <xdr:row>710</xdr:row>
      <xdr:rowOff>180975</xdr:rowOff>
    </xdr:to>
    <xdr:sp macro="" textlink="">
      <xdr:nvSpPr>
        <xdr:cNvPr id="363" name="Text Box 4"/>
        <xdr:cNvSpPr txBox="1">
          <a:spLocks noChangeArrowheads="1"/>
        </xdr:cNvSpPr>
      </xdr:nvSpPr>
      <xdr:spPr bwMode="auto">
        <a:xfrm>
          <a:off x="1943100" y="26165175"/>
          <a:ext cx="0" cy="180975"/>
        </a:xfrm>
        <a:prstGeom prst="rect">
          <a:avLst/>
        </a:prstGeom>
        <a:noFill/>
        <a:ln w="9525">
          <a:noFill/>
          <a:miter lim="800000"/>
          <a:headEnd/>
          <a:tailEnd/>
        </a:ln>
      </xdr:spPr>
    </xdr:sp>
    <xdr:clientData/>
  </xdr:twoCellAnchor>
  <xdr:twoCellAnchor editAs="oneCell">
    <xdr:from>
      <xdr:col>1</xdr:col>
      <xdr:colOff>1514475</xdr:colOff>
      <xdr:row>710</xdr:row>
      <xdr:rowOff>0</xdr:rowOff>
    </xdr:from>
    <xdr:to>
      <xdr:col>1</xdr:col>
      <xdr:colOff>1514475</xdr:colOff>
      <xdr:row>710</xdr:row>
      <xdr:rowOff>180975</xdr:rowOff>
    </xdr:to>
    <xdr:sp macro="" textlink="">
      <xdr:nvSpPr>
        <xdr:cNvPr id="364" name="Text Box 5"/>
        <xdr:cNvSpPr txBox="1">
          <a:spLocks noChangeArrowheads="1"/>
        </xdr:cNvSpPr>
      </xdr:nvSpPr>
      <xdr:spPr bwMode="auto">
        <a:xfrm>
          <a:off x="1943100" y="26165175"/>
          <a:ext cx="0" cy="180975"/>
        </a:xfrm>
        <a:prstGeom prst="rect">
          <a:avLst/>
        </a:prstGeom>
        <a:noFill/>
        <a:ln w="9525">
          <a:noFill/>
          <a:miter lim="800000"/>
          <a:headEnd/>
          <a:tailEnd/>
        </a:ln>
      </xdr:spPr>
    </xdr:sp>
    <xdr:clientData/>
  </xdr:twoCellAnchor>
  <xdr:twoCellAnchor editAs="oneCell">
    <xdr:from>
      <xdr:col>1</xdr:col>
      <xdr:colOff>1514475</xdr:colOff>
      <xdr:row>710</xdr:row>
      <xdr:rowOff>0</xdr:rowOff>
    </xdr:from>
    <xdr:to>
      <xdr:col>1</xdr:col>
      <xdr:colOff>1514475</xdr:colOff>
      <xdr:row>710</xdr:row>
      <xdr:rowOff>180975</xdr:rowOff>
    </xdr:to>
    <xdr:sp macro="" textlink="">
      <xdr:nvSpPr>
        <xdr:cNvPr id="365" name="Text Box 6"/>
        <xdr:cNvSpPr txBox="1">
          <a:spLocks noChangeArrowheads="1"/>
        </xdr:cNvSpPr>
      </xdr:nvSpPr>
      <xdr:spPr bwMode="auto">
        <a:xfrm>
          <a:off x="1943100" y="26165175"/>
          <a:ext cx="0" cy="180975"/>
        </a:xfrm>
        <a:prstGeom prst="rect">
          <a:avLst/>
        </a:prstGeom>
        <a:noFill/>
        <a:ln w="9525">
          <a:noFill/>
          <a:miter lim="800000"/>
          <a:headEnd/>
          <a:tailEnd/>
        </a:ln>
      </xdr:spPr>
    </xdr:sp>
    <xdr:clientData/>
  </xdr:twoCellAnchor>
  <xdr:twoCellAnchor editAs="oneCell">
    <xdr:from>
      <xdr:col>1</xdr:col>
      <xdr:colOff>1514475</xdr:colOff>
      <xdr:row>710</xdr:row>
      <xdr:rowOff>0</xdr:rowOff>
    </xdr:from>
    <xdr:to>
      <xdr:col>1</xdr:col>
      <xdr:colOff>1514475</xdr:colOff>
      <xdr:row>710</xdr:row>
      <xdr:rowOff>180975</xdr:rowOff>
    </xdr:to>
    <xdr:sp macro="" textlink="">
      <xdr:nvSpPr>
        <xdr:cNvPr id="366" name="Text Box 1"/>
        <xdr:cNvSpPr txBox="1">
          <a:spLocks noChangeArrowheads="1"/>
        </xdr:cNvSpPr>
      </xdr:nvSpPr>
      <xdr:spPr bwMode="auto">
        <a:xfrm>
          <a:off x="1943100" y="26165175"/>
          <a:ext cx="0" cy="1809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67" name="Text Box 7"/>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68" name="Text Box 8"/>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69" name="Text Box 4"/>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0" name="Text Box 5"/>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1" name="Text Box 6"/>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2" name="Text Box 7"/>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3" name="Text Box 8"/>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4" name="Text Box 4"/>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5" name="Text Box 5"/>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95250</xdr:rowOff>
    </xdr:to>
    <xdr:sp macro="" textlink="">
      <xdr:nvSpPr>
        <xdr:cNvPr id="376" name="Text Box 6"/>
        <xdr:cNvSpPr txBox="1">
          <a:spLocks noChangeArrowheads="1"/>
        </xdr:cNvSpPr>
      </xdr:nvSpPr>
      <xdr:spPr bwMode="auto">
        <a:xfrm>
          <a:off x="1895475" y="1819275"/>
          <a:ext cx="209550"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77" name="Text Box 1"/>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78" name="Text Box 4"/>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79" name="Text Box 5"/>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0" name="Text Box 6"/>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1" name="Text Box 7"/>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2" name="Text Box 8"/>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3" name="Text Box 1"/>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4" name="Text Box 4"/>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5" name="Text Box 5"/>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386" name="Text Box 6"/>
        <xdr:cNvSpPr txBox="1">
          <a:spLocks noChangeArrowheads="1"/>
        </xdr:cNvSpPr>
      </xdr:nvSpPr>
      <xdr:spPr bwMode="auto">
        <a:xfrm>
          <a:off x="1895475" y="1819275"/>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87" name="Text Box 7"/>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88" name="Text Box 8"/>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89" name="Text Box 4"/>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0" name="Text Box 5"/>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1" name="Text Box 6"/>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2" name="Text Box 7"/>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3" name="Text Box 8"/>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4" name="Text Box 4"/>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5" name="Text Box 5"/>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396" name="Text Box 6"/>
        <xdr:cNvSpPr txBox="1">
          <a:spLocks noChangeArrowheads="1"/>
        </xdr:cNvSpPr>
      </xdr:nvSpPr>
      <xdr:spPr bwMode="auto">
        <a:xfrm>
          <a:off x="1895475" y="1819275"/>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397" name="Text Box 7"/>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398" name="Text Box 8"/>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399" name="Text Box 4"/>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0" name="Text Box 5"/>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1" name="Text Box 6"/>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2" name="Text Box 7"/>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3" name="Text Box 8"/>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4" name="Text Box 4"/>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5" name="Text Box 5"/>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1724025</xdr:colOff>
      <xdr:row>809</xdr:row>
      <xdr:rowOff>85725</xdr:rowOff>
    </xdr:to>
    <xdr:sp macro="" textlink="">
      <xdr:nvSpPr>
        <xdr:cNvPr id="406" name="Text Box 6"/>
        <xdr:cNvSpPr txBox="1">
          <a:spLocks noChangeArrowheads="1"/>
        </xdr:cNvSpPr>
      </xdr:nvSpPr>
      <xdr:spPr bwMode="auto">
        <a:xfrm>
          <a:off x="1895475" y="4191000"/>
          <a:ext cx="209550" cy="8572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07" name="Text Box 1"/>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08" name="Text Box 4"/>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09" name="Text Box 5"/>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0" name="Text Box 6"/>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1" name="Text Box 7"/>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2" name="Text Box 8"/>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3" name="Text Box 1"/>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4" name="Text Box 4"/>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5" name="Text Box 5"/>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66675</xdr:rowOff>
    </xdr:to>
    <xdr:sp macro="" textlink="">
      <xdr:nvSpPr>
        <xdr:cNvPr id="416" name="Text Box 6"/>
        <xdr:cNvSpPr txBox="1">
          <a:spLocks noChangeArrowheads="1"/>
        </xdr:cNvSpPr>
      </xdr:nvSpPr>
      <xdr:spPr bwMode="auto">
        <a:xfrm>
          <a:off x="1895475" y="4191000"/>
          <a:ext cx="657225"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17" name="Text Box 7"/>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18" name="Text Box 8"/>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19" name="Text Box 4"/>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0" name="Text Box 5"/>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1" name="Text Box 6"/>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2" name="Text Box 7"/>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3" name="Text Box 8"/>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4" name="Text Box 4"/>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5" name="Text Box 5"/>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2171700</xdr:colOff>
      <xdr:row>809</xdr:row>
      <xdr:rowOff>76200</xdr:rowOff>
    </xdr:to>
    <xdr:sp macro="" textlink="">
      <xdr:nvSpPr>
        <xdr:cNvPr id="426" name="Text Box 6"/>
        <xdr:cNvSpPr txBox="1">
          <a:spLocks noChangeArrowheads="1"/>
        </xdr:cNvSpPr>
      </xdr:nvSpPr>
      <xdr:spPr bwMode="auto">
        <a:xfrm>
          <a:off x="1895475" y="4191000"/>
          <a:ext cx="657225"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27" name="Text Box 7"/>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28" name="Text Box 8"/>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29" name="Text Box 4"/>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0" name="Text Box 5"/>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1" name="Text Box 6"/>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2" name="Text Box 7"/>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3" name="Text Box 8"/>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4" name="Text Box 4"/>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5" name="Text Box 5"/>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1836801</xdr:colOff>
      <xdr:row>809</xdr:row>
      <xdr:rowOff>95250</xdr:rowOff>
    </xdr:to>
    <xdr:sp macro="" textlink="">
      <xdr:nvSpPr>
        <xdr:cNvPr id="436" name="Text Box 6"/>
        <xdr:cNvSpPr txBox="1">
          <a:spLocks noChangeArrowheads="1"/>
        </xdr:cNvSpPr>
      </xdr:nvSpPr>
      <xdr:spPr bwMode="auto">
        <a:xfrm>
          <a:off x="1962150" y="9991725"/>
          <a:ext cx="322326" cy="9525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37" name="Text Box 1"/>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38" name="Text Box 4"/>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39" name="Text Box 5"/>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0" name="Text Box 6"/>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1" name="Text Box 7"/>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2" name="Text Box 8"/>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3" name="Text Box 1"/>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4" name="Text Box 4"/>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5" name="Text Box 5"/>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66675</xdr:rowOff>
    </xdr:to>
    <xdr:sp macro="" textlink="">
      <xdr:nvSpPr>
        <xdr:cNvPr id="446" name="Text Box 6"/>
        <xdr:cNvSpPr txBox="1">
          <a:spLocks noChangeArrowheads="1"/>
        </xdr:cNvSpPr>
      </xdr:nvSpPr>
      <xdr:spPr bwMode="auto">
        <a:xfrm>
          <a:off x="1962150" y="9991725"/>
          <a:ext cx="770001" cy="66675"/>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47" name="Text Box 7"/>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48" name="Text Box 8"/>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49" name="Text Box 4"/>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0" name="Text Box 5"/>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1" name="Text Box 6"/>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2" name="Text Box 7"/>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3" name="Text Box 8"/>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4" name="Text Box 4"/>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5" name="Text Box 5"/>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809</xdr:row>
      <xdr:rowOff>0</xdr:rowOff>
    </xdr:from>
    <xdr:to>
      <xdr:col>1</xdr:col>
      <xdr:colOff>2284476</xdr:colOff>
      <xdr:row>809</xdr:row>
      <xdr:rowOff>76200</xdr:rowOff>
    </xdr:to>
    <xdr:sp macro="" textlink="">
      <xdr:nvSpPr>
        <xdr:cNvPr id="456" name="Text Box 6"/>
        <xdr:cNvSpPr txBox="1">
          <a:spLocks noChangeArrowheads="1"/>
        </xdr:cNvSpPr>
      </xdr:nvSpPr>
      <xdr:spPr bwMode="auto">
        <a:xfrm>
          <a:off x="1962150" y="9991725"/>
          <a:ext cx="770001"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5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5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5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6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67"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68"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69"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0"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1"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2"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3"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4"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5"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76"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7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7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7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48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8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8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8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49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97"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98"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499"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0"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1"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2"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3"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4"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5"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06"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0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0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0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1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1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1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1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2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3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37"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38"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39"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0"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1"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2"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3"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4"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5"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46"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4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4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4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5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5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5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5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6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67"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68"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69"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0"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1"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2"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3"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4"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5"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576"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7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7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7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58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811</xdr:row>
      <xdr:rowOff>190500</xdr:rowOff>
    </xdr:to>
    <xdr:sp macro="" textlink="">
      <xdr:nvSpPr>
        <xdr:cNvPr id="587" name="Text Box 1"/>
        <xdr:cNvSpPr txBox="1">
          <a:spLocks noChangeArrowheads="1"/>
        </xdr:cNvSpPr>
      </xdr:nvSpPr>
      <xdr:spPr bwMode="auto">
        <a:xfrm>
          <a:off x="1891288" y="184962940"/>
          <a:ext cx="0" cy="1905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811</xdr:row>
      <xdr:rowOff>190500</xdr:rowOff>
    </xdr:to>
    <xdr:sp macro="" textlink="">
      <xdr:nvSpPr>
        <xdr:cNvPr id="588" name="Text Box 4"/>
        <xdr:cNvSpPr txBox="1">
          <a:spLocks noChangeArrowheads="1"/>
        </xdr:cNvSpPr>
      </xdr:nvSpPr>
      <xdr:spPr bwMode="auto">
        <a:xfrm>
          <a:off x="1891288" y="184962940"/>
          <a:ext cx="0" cy="1905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811</xdr:row>
      <xdr:rowOff>190500</xdr:rowOff>
    </xdr:to>
    <xdr:sp macro="" textlink="">
      <xdr:nvSpPr>
        <xdr:cNvPr id="589" name="Text Box 5"/>
        <xdr:cNvSpPr txBox="1">
          <a:spLocks noChangeArrowheads="1"/>
        </xdr:cNvSpPr>
      </xdr:nvSpPr>
      <xdr:spPr bwMode="auto">
        <a:xfrm>
          <a:off x="1891288" y="184962940"/>
          <a:ext cx="0" cy="1905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811</xdr:row>
      <xdr:rowOff>190500</xdr:rowOff>
    </xdr:to>
    <xdr:sp macro="" textlink="">
      <xdr:nvSpPr>
        <xdr:cNvPr id="590" name="Text Box 6"/>
        <xdr:cNvSpPr txBox="1">
          <a:spLocks noChangeArrowheads="1"/>
        </xdr:cNvSpPr>
      </xdr:nvSpPr>
      <xdr:spPr bwMode="auto">
        <a:xfrm>
          <a:off x="1891288" y="184962940"/>
          <a:ext cx="0" cy="1905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811</xdr:row>
      <xdr:rowOff>190500</xdr:rowOff>
    </xdr:to>
    <xdr:sp macro="" textlink="">
      <xdr:nvSpPr>
        <xdr:cNvPr id="591" name="Text Box 1"/>
        <xdr:cNvSpPr txBox="1">
          <a:spLocks noChangeArrowheads="1"/>
        </xdr:cNvSpPr>
      </xdr:nvSpPr>
      <xdr:spPr bwMode="auto">
        <a:xfrm>
          <a:off x="1891288" y="184962940"/>
          <a:ext cx="0" cy="1905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59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0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0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2"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3"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4"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5"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6"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7"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8"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09"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10"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11"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1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2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2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2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3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3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2"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3"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4"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5"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6"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7"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8"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39"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40"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41"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4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5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5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5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6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6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2"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3"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4"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5"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6"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7"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8"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69"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70"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671"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7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8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68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8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69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0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0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2"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3"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4"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5"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6"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7"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8"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09"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10"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11"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1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2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2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2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3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3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2"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3"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4"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5"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6"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7"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8"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39"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40"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41"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4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5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5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2"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3"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4"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5"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6"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7" name="Text Box 7"/>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8" name="Text Box 8"/>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59" name="Text Box 4"/>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60" name="Text Box 5"/>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1724025</xdr:colOff>
      <xdr:row>811</xdr:row>
      <xdr:rowOff>95250</xdr:rowOff>
    </xdr:to>
    <xdr:sp macro="" textlink="">
      <xdr:nvSpPr>
        <xdr:cNvPr id="761" name="Text Box 6"/>
        <xdr:cNvSpPr txBox="1">
          <a:spLocks noChangeArrowheads="1"/>
        </xdr:cNvSpPr>
      </xdr:nvSpPr>
      <xdr:spPr bwMode="auto">
        <a:xfrm>
          <a:off x="1891288" y="184962940"/>
          <a:ext cx="209550" cy="9525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2"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3"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4"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5"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6" name="Text Box 7"/>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7" name="Text Box 8"/>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8" name="Text Box 1"/>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69" name="Text Box 4"/>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70" name="Text Box 5"/>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66675</xdr:rowOff>
    </xdr:to>
    <xdr:sp macro="" textlink="">
      <xdr:nvSpPr>
        <xdr:cNvPr id="771" name="Text Box 6"/>
        <xdr:cNvSpPr txBox="1">
          <a:spLocks noChangeArrowheads="1"/>
        </xdr:cNvSpPr>
      </xdr:nvSpPr>
      <xdr:spPr bwMode="auto">
        <a:xfrm>
          <a:off x="1891288" y="184962940"/>
          <a:ext cx="657225" cy="66675"/>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2"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3"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4"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5"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6"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7" name="Text Box 7"/>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8" name="Text Box 8"/>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79" name="Text Box 4"/>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80" name="Text Box 5"/>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2171700</xdr:colOff>
      <xdr:row>811</xdr:row>
      <xdr:rowOff>76200</xdr:rowOff>
    </xdr:to>
    <xdr:sp macro="" textlink="">
      <xdr:nvSpPr>
        <xdr:cNvPr id="781" name="Text Box 6"/>
        <xdr:cNvSpPr txBox="1">
          <a:spLocks noChangeArrowheads="1"/>
        </xdr:cNvSpPr>
      </xdr:nvSpPr>
      <xdr:spPr bwMode="auto">
        <a:xfrm>
          <a:off x="1891288" y="184962940"/>
          <a:ext cx="657225" cy="76200"/>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812</xdr:row>
      <xdr:rowOff>99316</xdr:rowOff>
    </xdr:to>
    <xdr:sp macro="" textlink="">
      <xdr:nvSpPr>
        <xdr:cNvPr id="782" name="Text Box 1"/>
        <xdr:cNvSpPr txBox="1">
          <a:spLocks noChangeArrowheads="1"/>
        </xdr:cNvSpPr>
      </xdr:nvSpPr>
      <xdr:spPr bwMode="auto">
        <a:xfrm>
          <a:off x="1891288" y="184962940"/>
          <a:ext cx="0" cy="460549"/>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812</xdr:row>
      <xdr:rowOff>99316</xdr:rowOff>
    </xdr:to>
    <xdr:sp macro="" textlink="">
      <xdr:nvSpPr>
        <xdr:cNvPr id="783" name="Text Box 4"/>
        <xdr:cNvSpPr txBox="1">
          <a:spLocks noChangeArrowheads="1"/>
        </xdr:cNvSpPr>
      </xdr:nvSpPr>
      <xdr:spPr bwMode="auto">
        <a:xfrm>
          <a:off x="1891288" y="184962940"/>
          <a:ext cx="0" cy="460549"/>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812</xdr:row>
      <xdr:rowOff>99316</xdr:rowOff>
    </xdr:to>
    <xdr:sp macro="" textlink="">
      <xdr:nvSpPr>
        <xdr:cNvPr id="784" name="Text Box 5"/>
        <xdr:cNvSpPr txBox="1">
          <a:spLocks noChangeArrowheads="1"/>
        </xdr:cNvSpPr>
      </xdr:nvSpPr>
      <xdr:spPr bwMode="auto">
        <a:xfrm>
          <a:off x="1891288" y="184962940"/>
          <a:ext cx="0" cy="460549"/>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812</xdr:row>
      <xdr:rowOff>99316</xdr:rowOff>
    </xdr:to>
    <xdr:sp macro="" textlink="">
      <xdr:nvSpPr>
        <xdr:cNvPr id="785" name="Text Box 6"/>
        <xdr:cNvSpPr txBox="1">
          <a:spLocks noChangeArrowheads="1"/>
        </xdr:cNvSpPr>
      </xdr:nvSpPr>
      <xdr:spPr bwMode="auto">
        <a:xfrm>
          <a:off x="1891288" y="184962940"/>
          <a:ext cx="0" cy="460549"/>
        </a:xfrm>
        <a:prstGeom prst="rect">
          <a:avLst/>
        </a:prstGeom>
        <a:noFill/>
        <a:ln w="9525">
          <a:noFill/>
          <a:miter lim="800000"/>
          <a:headEnd/>
          <a:tailEnd/>
        </a:ln>
      </xdr:spPr>
    </xdr:sp>
    <xdr:clientData/>
  </xdr:twoCellAnchor>
  <xdr:twoCellAnchor editAs="oneCell">
    <xdr:from>
      <xdr:col>1</xdr:col>
      <xdr:colOff>1514475</xdr:colOff>
      <xdr:row>811</xdr:row>
      <xdr:rowOff>0</xdr:rowOff>
    </xdr:from>
    <xdr:to>
      <xdr:col>1</xdr:col>
      <xdr:colOff>1514475</xdr:colOff>
      <xdr:row>812</xdr:row>
      <xdr:rowOff>99316</xdr:rowOff>
    </xdr:to>
    <xdr:sp macro="" textlink="">
      <xdr:nvSpPr>
        <xdr:cNvPr id="786" name="Text Box 1"/>
        <xdr:cNvSpPr txBox="1">
          <a:spLocks noChangeArrowheads="1"/>
        </xdr:cNvSpPr>
      </xdr:nvSpPr>
      <xdr:spPr bwMode="auto">
        <a:xfrm>
          <a:off x="1891288" y="184962940"/>
          <a:ext cx="0" cy="460549"/>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1514475</xdr:colOff>
      <xdr:row>114</xdr:row>
      <xdr:rowOff>0</xdr:rowOff>
    </xdr:from>
    <xdr:to>
      <xdr:col>2</xdr:col>
      <xdr:colOff>1724025</xdr:colOff>
      <xdr:row>114</xdr:row>
      <xdr:rowOff>95250</xdr:rowOff>
    </xdr:to>
    <xdr:sp macro="" textlink="">
      <xdr:nvSpPr>
        <xdr:cNvPr id="2" name="Text Box 7"/>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3" name="Text Box 8"/>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4" name="Text Box 4"/>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5" name="Text Box 5"/>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6" name="Text Box 6"/>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7" name="Text Box 7"/>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8" name="Text Box 8"/>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9" name="Text Box 4"/>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10" name="Text Box 5"/>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95250</xdr:rowOff>
    </xdr:to>
    <xdr:sp macro="" textlink="">
      <xdr:nvSpPr>
        <xdr:cNvPr id="11" name="Text Box 6"/>
        <xdr:cNvSpPr txBox="1">
          <a:spLocks noChangeArrowheads="1"/>
        </xdr:cNvSpPr>
      </xdr:nvSpPr>
      <xdr:spPr bwMode="auto">
        <a:xfrm>
          <a:off x="1895475" y="168230550"/>
          <a:ext cx="209550" cy="9525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2" name="Text Box 1"/>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3" name="Text Box 4"/>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4" name="Text Box 5"/>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5" name="Text Box 6"/>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6" name="Text Box 7"/>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7" name="Text Box 8"/>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8" name="Text Box 1"/>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19" name="Text Box 4"/>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20" name="Text Box 5"/>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21" name="Text Box 6"/>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2" name="Text Box 7"/>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3" name="Text Box 8"/>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4" name="Text Box 4"/>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5" name="Text Box 5"/>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6" name="Text Box 6"/>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7" name="Text Box 7"/>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8" name="Text Box 8"/>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29" name="Text Box 4"/>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30" name="Text Box 5"/>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31" name="Text Box 6"/>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2" name="Text Box 7"/>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3" name="Text Box 8"/>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4" name="Text Box 4"/>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5" name="Text Box 5"/>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6" name="Text Box 6"/>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7" name="Text Box 7"/>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8" name="Text Box 8"/>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39" name="Text Box 4"/>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40" name="Text Box 5"/>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1724025</xdr:colOff>
      <xdr:row>114</xdr:row>
      <xdr:rowOff>85725</xdr:rowOff>
    </xdr:to>
    <xdr:sp macro="" textlink="">
      <xdr:nvSpPr>
        <xdr:cNvPr id="41" name="Text Box 6"/>
        <xdr:cNvSpPr txBox="1">
          <a:spLocks noChangeArrowheads="1"/>
        </xdr:cNvSpPr>
      </xdr:nvSpPr>
      <xdr:spPr bwMode="auto">
        <a:xfrm>
          <a:off x="1895475" y="168230550"/>
          <a:ext cx="209550" cy="8572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2" name="Text Box 1"/>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3" name="Text Box 4"/>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4" name="Text Box 5"/>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5" name="Text Box 6"/>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6" name="Text Box 7"/>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7" name="Text Box 8"/>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8" name="Text Box 1"/>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49" name="Text Box 4"/>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50" name="Text Box 5"/>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66675</xdr:rowOff>
    </xdr:to>
    <xdr:sp macro="" textlink="">
      <xdr:nvSpPr>
        <xdr:cNvPr id="51" name="Text Box 6"/>
        <xdr:cNvSpPr txBox="1">
          <a:spLocks noChangeArrowheads="1"/>
        </xdr:cNvSpPr>
      </xdr:nvSpPr>
      <xdr:spPr bwMode="auto">
        <a:xfrm>
          <a:off x="1895475" y="168230550"/>
          <a:ext cx="657225" cy="66675"/>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2" name="Text Box 7"/>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3" name="Text Box 8"/>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4" name="Text Box 4"/>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5" name="Text Box 5"/>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6" name="Text Box 6"/>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7" name="Text Box 7"/>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8" name="Text Box 8"/>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59" name="Text Box 4"/>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60" name="Text Box 5"/>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2</xdr:col>
      <xdr:colOff>1514475</xdr:colOff>
      <xdr:row>114</xdr:row>
      <xdr:rowOff>0</xdr:rowOff>
    </xdr:from>
    <xdr:to>
      <xdr:col>2</xdr:col>
      <xdr:colOff>2171700</xdr:colOff>
      <xdr:row>114</xdr:row>
      <xdr:rowOff>76200</xdr:rowOff>
    </xdr:to>
    <xdr:sp macro="" textlink="">
      <xdr:nvSpPr>
        <xdr:cNvPr id="61" name="Text Box 6"/>
        <xdr:cNvSpPr txBox="1">
          <a:spLocks noChangeArrowheads="1"/>
        </xdr:cNvSpPr>
      </xdr:nvSpPr>
      <xdr:spPr bwMode="auto">
        <a:xfrm>
          <a:off x="1895475" y="168230550"/>
          <a:ext cx="657225"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2" name="Text Box 7"/>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3" name="Text Box 8"/>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4" name="Text Box 4"/>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5" name="Text Box 5"/>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6" name="Text Box 6"/>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7" name="Text Box 7"/>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8" name="Text Box 8"/>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99" name="Text Box 4"/>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100" name="Text Box 5"/>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95250</xdr:rowOff>
    </xdr:to>
    <xdr:sp macro="" textlink="">
      <xdr:nvSpPr>
        <xdr:cNvPr id="101" name="Text Box 6"/>
        <xdr:cNvSpPr txBox="1">
          <a:spLocks noChangeArrowheads="1"/>
        </xdr:cNvSpPr>
      </xdr:nvSpPr>
      <xdr:spPr bwMode="auto">
        <a:xfrm>
          <a:off x="1228725" y="7800975"/>
          <a:ext cx="0" cy="9525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2" name="Text Box 1"/>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3" name="Text Box 4"/>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4" name="Text Box 5"/>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5" name="Text Box 6"/>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6" name="Text Box 7"/>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7" name="Text Box 8"/>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8" name="Text Box 1"/>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09" name="Text Box 4"/>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10" name="Text Box 5"/>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66675</xdr:rowOff>
    </xdr:to>
    <xdr:sp macro="" textlink="">
      <xdr:nvSpPr>
        <xdr:cNvPr id="111" name="Text Box 6"/>
        <xdr:cNvSpPr txBox="1">
          <a:spLocks noChangeArrowheads="1"/>
        </xdr:cNvSpPr>
      </xdr:nvSpPr>
      <xdr:spPr bwMode="auto">
        <a:xfrm>
          <a:off x="1228725" y="7800975"/>
          <a:ext cx="0" cy="66675"/>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2" name="Text Box 7"/>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3" name="Text Box 8"/>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4" name="Text Box 4"/>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5" name="Text Box 5"/>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6" name="Text Box 6"/>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7" name="Text Box 7"/>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8" name="Text Box 8"/>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19" name="Text Box 4"/>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20" name="Text Box 5"/>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twoCellAnchor editAs="oneCell">
    <xdr:from>
      <xdr:col>1</xdr:col>
      <xdr:colOff>1514475</xdr:colOff>
      <xdr:row>114</xdr:row>
      <xdr:rowOff>0</xdr:rowOff>
    </xdr:from>
    <xdr:to>
      <xdr:col>2</xdr:col>
      <xdr:colOff>0</xdr:colOff>
      <xdr:row>114</xdr:row>
      <xdr:rowOff>76200</xdr:rowOff>
    </xdr:to>
    <xdr:sp macro="" textlink="">
      <xdr:nvSpPr>
        <xdr:cNvPr id="121" name="Text Box 6"/>
        <xdr:cNvSpPr txBox="1">
          <a:spLocks noChangeArrowheads="1"/>
        </xdr:cNvSpPr>
      </xdr:nvSpPr>
      <xdr:spPr bwMode="auto">
        <a:xfrm>
          <a:off x="1228725" y="7800975"/>
          <a:ext cx="0" cy="762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final%202022-2023%20(21-9-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2 in 1 incl. F.E."/>
      <sheetName val="pile data "/>
      <sheetName val="  Coastal  Elec.Data "/>
      <sheetName val="lead  charge"/>
      <sheetName val="Elec.Data"/>
      <sheetName val="Sliding and french window"/>
      <sheetName val="Data"/>
      <sheetName val="building"/>
    </sheetNames>
    <sheetDataSet>
      <sheetData sheetId="0"/>
      <sheetData sheetId="1"/>
      <sheetData sheetId="2"/>
      <sheetData sheetId="3"/>
      <sheetData sheetId="4"/>
      <sheetData sheetId="5">
        <row r="379">
          <cell r="K379">
            <v>2159</v>
          </cell>
        </row>
        <row r="610">
          <cell r="K610">
            <v>818.75</v>
          </cell>
        </row>
        <row r="807">
          <cell r="R807">
            <v>3367</v>
          </cell>
        </row>
        <row r="931">
          <cell r="K931">
            <v>2149.15</v>
          </cell>
        </row>
        <row r="1131">
          <cell r="K1131">
            <v>146.6</v>
          </cell>
        </row>
        <row r="1144">
          <cell r="K1144">
            <v>177</v>
          </cell>
        </row>
      </sheetData>
      <sheetData sheetId="6"/>
      <sheetData sheetId="7">
        <row r="1185">
          <cell r="K1185">
            <v>890.4</v>
          </cell>
        </row>
        <row r="1339">
          <cell r="AC1339">
            <v>5713.37</v>
          </cell>
        </row>
        <row r="1344">
          <cell r="K1344">
            <v>313.52999999999997</v>
          </cell>
        </row>
        <row r="1347">
          <cell r="X1347">
            <v>1450.62</v>
          </cell>
        </row>
      </sheetData>
      <sheetData sheetId="8">
        <row r="6">
          <cell r="C6">
            <v>236.05</v>
          </cell>
        </row>
        <row r="45">
          <cell r="C45">
            <v>4647.3</v>
          </cell>
        </row>
        <row r="59">
          <cell r="C59">
            <v>6549.89</v>
          </cell>
        </row>
        <row r="118">
          <cell r="C118">
            <v>6555.95</v>
          </cell>
        </row>
        <row r="119">
          <cell r="C119">
            <v>6714.4</v>
          </cell>
        </row>
        <row r="168">
          <cell r="C168">
            <v>804.41</v>
          </cell>
        </row>
        <row r="169">
          <cell r="C169">
            <v>821.84</v>
          </cell>
        </row>
        <row r="205">
          <cell r="C205">
            <v>548.05999999999995</v>
          </cell>
        </row>
        <row r="290">
          <cell r="C290">
            <v>125229</v>
          </cell>
        </row>
        <row r="291">
          <cell r="C291">
            <v>113029</v>
          </cell>
        </row>
        <row r="330">
          <cell r="C330">
            <v>506.9</v>
          </cell>
        </row>
        <row r="341">
          <cell r="C341">
            <v>248.79</v>
          </cell>
        </row>
        <row r="342">
          <cell r="C342">
            <v>254.87</v>
          </cell>
        </row>
        <row r="375">
          <cell r="C375">
            <v>251.36</v>
          </cell>
        </row>
        <row r="376">
          <cell r="C376">
            <v>233.75</v>
          </cell>
        </row>
        <row r="401">
          <cell r="C401">
            <v>160</v>
          </cell>
        </row>
        <row r="432">
          <cell r="C432">
            <v>571</v>
          </cell>
        </row>
        <row r="490">
          <cell r="C490">
            <v>2940.54</v>
          </cell>
        </row>
        <row r="497">
          <cell r="C497">
            <v>7718.55</v>
          </cell>
        </row>
        <row r="498">
          <cell r="C498">
            <v>7837.83</v>
          </cell>
        </row>
        <row r="594">
          <cell r="C594">
            <v>845.37</v>
          </cell>
        </row>
        <row r="595">
          <cell r="C595">
            <v>943.74</v>
          </cell>
        </row>
        <row r="604">
          <cell r="C604">
            <v>2775.5</v>
          </cell>
        </row>
        <row r="639">
          <cell r="C639">
            <v>3325</v>
          </cell>
        </row>
        <row r="665">
          <cell r="C665">
            <v>1371.08</v>
          </cell>
        </row>
        <row r="667">
          <cell r="C667">
            <v>1204.24</v>
          </cell>
        </row>
        <row r="672">
          <cell r="C672">
            <v>88735.3</v>
          </cell>
        </row>
        <row r="673">
          <cell r="C673">
            <v>342.45</v>
          </cell>
        </row>
        <row r="675">
          <cell r="C675">
            <v>230.96</v>
          </cell>
        </row>
        <row r="677">
          <cell r="C677">
            <v>3330.93</v>
          </cell>
        </row>
        <row r="682">
          <cell r="C682">
            <v>715.91</v>
          </cell>
        </row>
        <row r="683">
          <cell r="C683">
            <v>598.61</v>
          </cell>
        </row>
        <row r="695">
          <cell r="C695">
            <v>1552.7</v>
          </cell>
        </row>
        <row r="722">
          <cell r="C722">
            <v>550</v>
          </cell>
        </row>
        <row r="728">
          <cell r="C728">
            <v>154.5</v>
          </cell>
        </row>
        <row r="738">
          <cell r="C738">
            <v>1247.68</v>
          </cell>
        </row>
        <row r="739">
          <cell r="C739">
            <v>1477.6</v>
          </cell>
        </row>
        <row r="861">
          <cell r="C861">
            <v>480.22</v>
          </cell>
        </row>
        <row r="869">
          <cell r="C869">
            <v>3312.95</v>
          </cell>
        </row>
        <row r="871">
          <cell r="C871">
            <v>7067.08</v>
          </cell>
        </row>
        <row r="897">
          <cell r="C897">
            <v>487</v>
          </cell>
        </row>
        <row r="898">
          <cell r="C898">
            <v>439</v>
          </cell>
        </row>
        <row r="914">
          <cell r="C914">
            <v>895</v>
          </cell>
        </row>
        <row r="915">
          <cell r="C915">
            <v>897</v>
          </cell>
        </row>
        <row r="917">
          <cell r="C917">
            <v>690</v>
          </cell>
        </row>
        <row r="918">
          <cell r="C918">
            <v>835</v>
          </cell>
        </row>
        <row r="919">
          <cell r="C919">
            <v>982</v>
          </cell>
        </row>
        <row r="935">
          <cell r="C935">
            <v>135</v>
          </cell>
        </row>
        <row r="936">
          <cell r="C936">
            <v>690</v>
          </cell>
        </row>
        <row r="937">
          <cell r="C937">
            <v>517</v>
          </cell>
        </row>
        <row r="1509">
          <cell r="C1509">
            <v>90.19</v>
          </cell>
        </row>
        <row r="1512">
          <cell r="C1512">
            <v>158.78</v>
          </cell>
        </row>
        <row r="1515">
          <cell r="C1515">
            <v>83.57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67"/>
  <sheetViews>
    <sheetView view="pageBreakPreview" topLeftCell="A35" zoomScaleSheetLayoutView="100" workbookViewId="0">
      <selection activeCell="B51" sqref="B51"/>
    </sheetView>
  </sheetViews>
  <sheetFormatPr defaultRowHeight="14.1" customHeight="1" x14ac:dyDescent="0.25"/>
  <cols>
    <col min="1" max="1" width="6.42578125" style="4" customWidth="1"/>
    <col min="2" max="2" width="37.42578125" style="4" customWidth="1"/>
    <col min="3" max="3" width="3.85546875" style="4" customWidth="1"/>
    <col min="4" max="4" width="1.85546875" style="4" customWidth="1"/>
    <col min="5" max="5" width="4.85546875" style="4" customWidth="1"/>
    <col min="6" max="8" width="9.140625" style="4"/>
    <col min="9" max="9" width="10.85546875" style="4" bestFit="1" customWidth="1"/>
    <col min="10" max="10" width="4.28515625" style="8" customWidth="1"/>
    <col min="11" max="11" width="9.140625" style="7"/>
    <col min="12" max="256" width="9.140625" style="4"/>
    <col min="257" max="257" width="6.42578125" style="4" customWidth="1"/>
    <col min="258" max="258" width="26.42578125" style="4" customWidth="1"/>
    <col min="259" max="259" width="3.85546875" style="4" customWidth="1"/>
    <col min="260" max="260" width="1.85546875" style="4" customWidth="1"/>
    <col min="261" max="261" width="4.85546875" style="4" customWidth="1"/>
    <col min="262" max="264" width="9.140625" style="4"/>
    <col min="265" max="265" width="10.85546875" style="4" bestFit="1" customWidth="1"/>
    <col min="266" max="266" width="8.140625" style="4" customWidth="1"/>
    <col min="267" max="512" width="9.140625" style="4"/>
    <col min="513" max="513" width="6.42578125" style="4" customWidth="1"/>
    <col min="514" max="514" width="26.42578125" style="4" customWidth="1"/>
    <col min="515" max="515" width="3.85546875" style="4" customWidth="1"/>
    <col min="516" max="516" width="1.85546875" style="4" customWidth="1"/>
    <col min="517" max="517" width="4.85546875" style="4" customWidth="1"/>
    <col min="518" max="520" width="9.140625" style="4"/>
    <col min="521" max="521" width="10.85546875" style="4" bestFit="1" customWidth="1"/>
    <col min="522" max="522" width="8.140625" style="4" customWidth="1"/>
    <col min="523" max="768" width="9.140625" style="4"/>
    <col min="769" max="769" width="6.42578125" style="4" customWidth="1"/>
    <col min="770" max="770" width="26.42578125" style="4" customWidth="1"/>
    <col min="771" max="771" width="3.85546875" style="4" customWidth="1"/>
    <col min="772" max="772" width="1.85546875" style="4" customWidth="1"/>
    <col min="773" max="773" width="4.85546875" style="4" customWidth="1"/>
    <col min="774" max="776" width="9.140625" style="4"/>
    <col min="777" max="777" width="10.85546875" style="4" bestFit="1" customWidth="1"/>
    <col min="778" max="778" width="8.140625" style="4" customWidth="1"/>
    <col min="779" max="1024" width="9.140625" style="4"/>
    <col min="1025" max="1025" width="6.42578125" style="4" customWidth="1"/>
    <col min="1026" max="1026" width="26.42578125" style="4" customWidth="1"/>
    <col min="1027" max="1027" width="3.85546875" style="4" customWidth="1"/>
    <col min="1028" max="1028" width="1.85546875" style="4" customWidth="1"/>
    <col min="1029" max="1029" width="4.85546875" style="4" customWidth="1"/>
    <col min="1030" max="1032" width="9.140625" style="4"/>
    <col min="1033" max="1033" width="10.85546875" style="4" bestFit="1" customWidth="1"/>
    <col min="1034" max="1034" width="8.140625" style="4" customWidth="1"/>
    <col min="1035" max="1280" width="9.140625" style="4"/>
    <col min="1281" max="1281" width="6.42578125" style="4" customWidth="1"/>
    <col min="1282" max="1282" width="26.42578125" style="4" customWidth="1"/>
    <col min="1283" max="1283" width="3.85546875" style="4" customWidth="1"/>
    <col min="1284" max="1284" width="1.85546875" style="4" customWidth="1"/>
    <col min="1285" max="1285" width="4.85546875" style="4" customWidth="1"/>
    <col min="1286" max="1288" width="9.140625" style="4"/>
    <col min="1289" max="1289" width="10.85546875" style="4" bestFit="1" customWidth="1"/>
    <col min="1290" max="1290" width="8.140625" style="4" customWidth="1"/>
    <col min="1291" max="1536" width="9.140625" style="4"/>
    <col min="1537" max="1537" width="6.42578125" style="4" customWidth="1"/>
    <col min="1538" max="1538" width="26.42578125" style="4" customWidth="1"/>
    <col min="1539" max="1539" width="3.85546875" style="4" customWidth="1"/>
    <col min="1540" max="1540" width="1.85546875" style="4" customWidth="1"/>
    <col min="1541" max="1541" width="4.85546875" style="4" customWidth="1"/>
    <col min="1542" max="1544" width="9.140625" style="4"/>
    <col min="1545" max="1545" width="10.85546875" style="4" bestFit="1" customWidth="1"/>
    <col min="1546" max="1546" width="8.140625" style="4" customWidth="1"/>
    <col min="1547" max="1792" width="9.140625" style="4"/>
    <col min="1793" max="1793" width="6.42578125" style="4" customWidth="1"/>
    <col min="1794" max="1794" width="26.42578125" style="4" customWidth="1"/>
    <col min="1795" max="1795" width="3.85546875" style="4" customWidth="1"/>
    <col min="1796" max="1796" width="1.85546875" style="4" customWidth="1"/>
    <col min="1797" max="1797" width="4.85546875" style="4" customWidth="1"/>
    <col min="1798" max="1800" width="9.140625" style="4"/>
    <col min="1801" max="1801" width="10.85546875" style="4" bestFit="1" customWidth="1"/>
    <col min="1802" max="1802" width="8.140625" style="4" customWidth="1"/>
    <col min="1803" max="2048" width="9.140625" style="4"/>
    <col min="2049" max="2049" width="6.42578125" style="4" customWidth="1"/>
    <col min="2050" max="2050" width="26.42578125" style="4" customWidth="1"/>
    <col min="2051" max="2051" width="3.85546875" style="4" customWidth="1"/>
    <col min="2052" max="2052" width="1.85546875" style="4" customWidth="1"/>
    <col min="2053" max="2053" width="4.85546875" style="4" customWidth="1"/>
    <col min="2054" max="2056" width="9.140625" style="4"/>
    <col min="2057" max="2057" width="10.85546875" style="4" bestFit="1" customWidth="1"/>
    <col min="2058" max="2058" width="8.140625" style="4" customWidth="1"/>
    <col min="2059" max="2304" width="9.140625" style="4"/>
    <col min="2305" max="2305" width="6.42578125" style="4" customWidth="1"/>
    <col min="2306" max="2306" width="26.42578125" style="4" customWidth="1"/>
    <col min="2307" max="2307" width="3.85546875" style="4" customWidth="1"/>
    <col min="2308" max="2308" width="1.85546875" style="4" customWidth="1"/>
    <col min="2309" max="2309" width="4.85546875" style="4" customWidth="1"/>
    <col min="2310" max="2312" width="9.140625" style="4"/>
    <col min="2313" max="2313" width="10.85546875" style="4" bestFit="1" customWidth="1"/>
    <col min="2314" max="2314" width="8.140625" style="4" customWidth="1"/>
    <col min="2315" max="2560" width="9.140625" style="4"/>
    <col min="2561" max="2561" width="6.42578125" style="4" customWidth="1"/>
    <col min="2562" max="2562" width="26.42578125" style="4" customWidth="1"/>
    <col min="2563" max="2563" width="3.85546875" style="4" customWidth="1"/>
    <col min="2564" max="2564" width="1.85546875" style="4" customWidth="1"/>
    <col min="2565" max="2565" width="4.85546875" style="4" customWidth="1"/>
    <col min="2566" max="2568" width="9.140625" style="4"/>
    <col min="2569" max="2569" width="10.85546875" style="4" bestFit="1" customWidth="1"/>
    <col min="2570" max="2570" width="8.140625" style="4" customWidth="1"/>
    <col min="2571" max="2816" width="9.140625" style="4"/>
    <col min="2817" max="2817" width="6.42578125" style="4" customWidth="1"/>
    <col min="2818" max="2818" width="26.42578125" style="4" customWidth="1"/>
    <col min="2819" max="2819" width="3.85546875" style="4" customWidth="1"/>
    <col min="2820" max="2820" width="1.85546875" style="4" customWidth="1"/>
    <col min="2821" max="2821" width="4.85546875" style="4" customWidth="1"/>
    <col min="2822" max="2824" width="9.140625" style="4"/>
    <col min="2825" max="2825" width="10.85546875" style="4" bestFit="1" customWidth="1"/>
    <col min="2826" max="2826" width="8.140625" style="4" customWidth="1"/>
    <col min="2827" max="3072" width="9.140625" style="4"/>
    <col min="3073" max="3073" width="6.42578125" style="4" customWidth="1"/>
    <col min="3074" max="3074" width="26.42578125" style="4" customWidth="1"/>
    <col min="3075" max="3075" width="3.85546875" style="4" customWidth="1"/>
    <col min="3076" max="3076" width="1.85546875" style="4" customWidth="1"/>
    <col min="3077" max="3077" width="4.85546875" style="4" customWidth="1"/>
    <col min="3078" max="3080" width="9.140625" style="4"/>
    <col min="3081" max="3081" width="10.85546875" style="4" bestFit="1" customWidth="1"/>
    <col min="3082" max="3082" width="8.140625" style="4" customWidth="1"/>
    <col min="3083" max="3328" width="9.140625" style="4"/>
    <col min="3329" max="3329" width="6.42578125" style="4" customWidth="1"/>
    <col min="3330" max="3330" width="26.42578125" style="4" customWidth="1"/>
    <col min="3331" max="3331" width="3.85546875" style="4" customWidth="1"/>
    <col min="3332" max="3332" width="1.85546875" style="4" customWidth="1"/>
    <col min="3333" max="3333" width="4.85546875" style="4" customWidth="1"/>
    <col min="3334" max="3336" width="9.140625" style="4"/>
    <col min="3337" max="3337" width="10.85546875" style="4" bestFit="1" customWidth="1"/>
    <col min="3338" max="3338" width="8.140625" style="4" customWidth="1"/>
    <col min="3339" max="3584" width="9.140625" style="4"/>
    <col min="3585" max="3585" width="6.42578125" style="4" customWidth="1"/>
    <col min="3586" max="3586" width="26.42578125" style="4" customWidth="1"/>
    <col min="3587" max="3587" width="3.85546875" style="4" customWidth="1"/>
    <col min="3588" max="3588" width="1.85546875" style="4" customWidth="1"/>
    <col min="3589" max="3589" width="4.85546875" style="4" customWidth="1"/>
    <col min="3590" max="3592" width="9.140625" style="4"/>
    <col min="3593" max="3593" width="10.85546875" style="4" bestFit="1" customWidth="1"/>
    <col min="3594" max="3594" width="8.140625" style="4" customWidth="1"/>
    <col min="3595" max="3840" width="9.140625" style="4"/>
    <col min="3841" max="3841" width="6.42578125" style="4" customWidth="1"/>
    <col min="3842" max="3842" width="26.42578125" style="4" customWidth="1"/>
    <col min="3843" max="3843" width="3.85546875" style="4" customWidth="1"/>
    <col min="3844" max="3844" width="1.85546875" style="4" customWidth="1"/>
    <col min="3845" max="3845" width="4.85546875" style="4" customWidth="1"/>
    <col min="3846" max="3848" width="9.140625" style="4"/>
    <col min="3849" max="3849" width="10.85546875" style="4" bestFit="1" customWidth="1"/>
    <col min="3850" max="3850" width="8.140625" style="4" customWidth="1"/>
    <col min="3851" max="4096" width="9.140625" style="4"/>
    <col min="4097" max="4097" width="6.42578125" style="4" customWidth="1"/>
    <col min="4098" max="4098" width="26.42578125" style="4" customWidth="1"/>
    <col min="4099" max="4099" width="3.85546875" style="4" customWidth="1"/>
    <col min="4100" max="4100" width="1.85546875" style="4" customWidth="1"/>
    <col min="4101" max="4101" width="4.85546875" style="4" customWidth="1"/>
    <col min="4102" max="4104" width="9.140625" style="4"/>
    <col min="4105" max="4105" width="10.85546875" style="4" bestFit="1" customWidth="1"/>
    <col min="4106" max="4106" width="8.140625" style="4" customWidth="1"/>
    <col min="4107" max="4352" width="9.140625" style="4"/>
    <col min="4353" max="4353" width="6.42578125" style="4" customWidth="1"/>
    <col min="4354" max="4354" width="26.42578125" style="4" customWidth="1"/>
    <col min="4355" max="4355" width="3.85546875" style="4" customWidth="1"/>
    <col min="4356" max="4356" width="1.85546875" style="4" customWidth="1"/>
    <col min="4357" max="4357" width="4.85546875" style="4" customWidth="1"/>
    <col min="4358" max="4360" width="9.140625" style="4"/>
    <col min="4361" max="4361" width="10.85546875" style="4" bestFit="1" customWidth="1"/>
    <col min="4362" max="4362" width="8.140625" style="4" customWidth="1"/>
    <col min="4363" max="4608" width="9.140625" style="4"/>
    <col min="4609" max="4609" width="6.42578125" style="4" customWidth="1"/>
    <col min="4610" max="4610" width="26.42578125" style="4" customWidth="1"/>
    <col min="4611" max="4611" width="3.85546875" style="4" customWidth="1"/>
    <col min="4612" max="4612" width="1.85546875" style="4" customWidth="1"/>
    <col min="4613" max="4613" width="4.85546875" style="4" customWidth="1"/>
    <col min="4614" max="4616" width="9.140625" style="4"/>
    <col min="4617" max="4617" width="10.85546875" style="4" bestFit="1" customWidth="1"/>
    <col min="4618" max="4618" width="8.140625" style="4" customWidth="1"/>
    <col min="4619" max="4864" width="9.140625" style="4"/>
    <col min="4865" max="4865" width="6.42578125" style="4" customWidth="1"/>
    <col min="4866" max="4866" width="26.42578125" style="4" customWidth="1"/>
    <col min="4867" max="4867" width="3.85546875" style="4" customWidth="1"/>
    <col min="4868" max="4868" width="1.85546875" style="4" customWidth="1"/>
    <col min="4869" max="4869" width="4.85546875" style="4" customWidth="1"/>
    <col min="4870" max="4872" width="9.140625" style="4"/>
    <col min="4873" max="4873" width="10.85546875" style="4" bestFit="1" customWidth="1"/>
    <col min="4874" max="4874" width="8.140625" style="4" customWidth="1"/>
    <col min="4875" max="5120" width="9.140625" style="4"/>
    <col min="5121" max="5121" width="6.42578125" style="4" customWidth="1"/>
    <col min="5122" max="5122" width="26.42578125" style="4" customWidth="1"/>
    <col min="5123" max="5123" width="3.85546875" style="4" customWidth="1"/>
    <col min="5124" max="5124" width="1.85546875" style="4" customWidth="1"/>
    <col min="5125" max="5125" width="4.85546875" style="4" customWidth="1"/>
    <col min="5126" max="5128" width="9.140625" style="4"/>
    <col min="5129" max="5129" width="10.85546875" style="4" bestFit="1" customWidth="1"/>
    <col min="5130" max="5130" width="8.140625" style="4" customWidth="1"/>
    <col min="5131" max="5376" width="9.140625" style="4"/>
    <col min="5377" max="5377" width="6.42578125" style="4" customWidth="1"/>
    <col min="5378" max="5378" width="26.42578125" style="4" customWidth="1"/>
    <col min="5379" max="5379" width="3.85546875" style="4" customWidth="1"/>
    <col min="5380" max="5380" width="1.85546875" style="4" customWidth="1"/>
    <col min="5381" max="5381" width="4.85546875" style="4" customWidth="1"/>
    <col min="5382" max="5384" width="9.140625" style="4"/>
    <col min="5385" max="5385" width="10.85546875" style="4" bestFit="1" customWidth="1"/>
    <col min="5386" max="5386" width="8.140625" style="4" customWidth="1"/>
    <col min="5387" max="5632" width="9.140625" style="4"/>
    <col min="5633" max="5633" width="6.42578125" style="4" customWidth="1"/>
    <col min="5634" max="5634" width="26.42578125" style="4" customWidth="1"/>
    <col min="5635" max="5635" width="3.85546875" style="4" customWidth="1"/>
    <col min="5636" max="5636" width="1.85546875" style="4" customWidth="1"/>
    <col min="5637" max="5637" width="4.85546875" style="4" customWidth="1"/>
    <col min="5638" max="5640" width="9.140625" style="4"/>
    <col min="5641" max="5641" width="10.85546875" style="4" bestFit="1" customWidth="1"/>
    <col min="5642" max="5642" width="8.140625" style="4" customWidth="1"/>
    <col min="5643" max="5888" width="9.140625" style="4"/>
    <col min="5889" max="5889" width="6.42578125" style="4" customWidth="1"/>
    <col min="5890" max="5890" width="26.42578125" style="4" customWidth="1"/>
    <col min="5891" max="5891" width="3.85546875" style="4" customWidth="1"/>
    <col min="5892" max="5892" width="1.85546875" style="4" customWidth="1"/>
    <col min="5893" max="5893" width="4.85546875" style="4" customWidth="1"/>
    <col min="5894" max="5896" width="9.140625" style="4"/>
    <col min="5897" max="5897" width="10.85546875" style="4" bestFit="1" customWidth="1"/>
    <col min="5898" max="5898" width="8.140625" style="4" customWidth="1"/>
    <col min="5899" max="6144" width="9.140625" style="4"/>
    <col min="6145" max="6145" width="6.42578125" style="4" customWidth="1"/>
    <col min="6146" max="6146" width="26.42578125" style="4" customWidth="1"/>
    <col min="6147" max="6147" width="3.85546875" style="4" customWidth="1"/>
    <col min="6148" max="6148" width="1.85546875" style="4" customWidth="1"/>
    <col min="6149" max="6149" width="4.85546875" style="4" customWidth="1"/>
    <col min="6150" max="6152" width="9.140625" style="4"/>
    <col min="6153" max="6153" width="10.85546875" style="4" bestFit="1" customWidth="1"/>
    <col min="6154" max="6154" width="8.140625" style="4" customWidth="1"/>
    <col min="6155" max="6400" width="9.140625" style="4"/>
    <col min="6401" max="6401" width="6.42578125" style="4" customWidth="1"/>
    <col min="6402" max="6402" width="26.42578125" style="4" customWidth="1"/>
    <col min="6403" max="6403" width="3.85546875" style="4" customWidth="1"/>
    <col min="6404" max="6404" width="1.85546875" style="4" customWidth="1"/>
    <col min="6405" max="6405" width="4.85546875" style="4" customWidth="1"/>
    <col min="6406" max="6408" width="9.140625" style="4"/>
    <col min="6409" max="6409" width="10.85546875" style="4" bestFit="1" customWidth="1"/>
    <col min="6410" max="6410" width="8.140625" style="4" customWidth="1"/>
    <col min="6411" max="6656" width="9.140625" style="4"/>
    <col min="6657" max="6657" width="6.42578125" style="4" customWidth="1"/>
    <col min="6658" max="6658" width="26.42578125" style="4" customWidth="1"/>
    <col min="6659" max="6659" width="3.85546875" style="4" customWidth="1"/>
    <col min="6660" max="6660" width="1.85546875" style="4" customWidth="1"/>
    <col min="6661" max="6661" width="4.85546875" style="4" customWidth="1"/>
    <col min="6662" max="6664" width="9.140625" style="4"/>
    <col min="6665" max="6665" width="10.85546875" style="4" bestFit="1" customWidth="1"/>
    <col min="6666" max="6666" width="8.140625" style="4" customWidth="1"/>
    <col min="6667" max="6912" width="9.140625" style="4"/>
    <col min="6913" max="6913" width="6.42578125" style="4" customWidth="1"/>
    <col min="6914" max="6914" width="26.42578125" style="4" customWidth="1"/>
    <col min="6915" max="6915" width="3.85546875" style="4" customWidth="1"/>
    <col min="6916" max="6916" width="1.85546875" style="4" customWidth="1"/>
    <col min="6917" max="6917" width="4.85546875" style="4" customWidth="1"/>
    <col min="6918" max="6920" width="9.140625" style="4"/>
    <col min="6921" max="6921" width="10.85546875" style="4" bestFit="1" customWidth="1"/>
    <col min="6922" max="6922" width="8.140625" style="4" customWidth="1"/>
    <col min="6923" max="7168" width="9.140625" style="4"/>
    <col min="7169" max="7169" width="6.42578125" style="4" customWidth="1"/>
    <col min="7170" max="7170" width="26.42578125" style="4" customWidth="1"/>
    <col min="7171" max="7171" width="3.85546875" style="4" customWidth="1"/>
    <col min="7172" max="7172" width="1.85546875" style="4" customWidth="1"/>
    <col min="7173" max="7173" width="4.85546875" style="4" customWidth="1"/>
    <col min="7174" max="7176" width="9.140625" style="4"/>
    <col min="7177" max="7177" width="10.85546875" style="4" bestFit="1" customWidth="1"/>
    <col min="7178" max="7178" width="8.140625" style="4" customWidth="1"/>
    <col min="7179" max="7424" width="9.140625" style="4"/>
    <col min="7425" max="7425" width="6.42578125" style="4" customWidth="1"/>
    <col min="7426" max="7426" width="26.42578125" style="4" customWidth="1"/>
    <col min="7427" max="7427" width="3.85546875" style="4" customWidth="1"/>
    <col min="7428" max="7428" width="1.85546875" style="4" customWidth="1"/>
    <col min="7429" max="7429" width="4.85546875" style="4" customWidth="1"/>
    <col min="7430" max="7432" width="9.140625" style="4"/>
    <col min="7433" max="7433" width="10.85546875" style="4" bestFit="1" customWidth="1"/>
    <col min="7434" max="7434" width="8.140625" style="4" customWidth="1"/>
    <col min="7435" max="7680" width="9.140625" style="4"/>
    <col min="7681" max="7681" width="6.42578125" style="4" customWidth="1"/>
    <col min="7682" max="7682" width="26.42578125" style="4" customWidth="1"/>
    <col min="7683" max="7683" width="3.85546875" style="4" customWidth="1"/>
    <col min="7684" max="7684" width="1.85546875" style="4" customWidth="1"/>
    <col min="7685" max="7685" width="4.85546875" style="4" customWidth="1"/>
    <col min="7686" max="7688" width="9.140625" style="4"/>
    <col min="7689" max="7689" width="10.85546875" style="4" bestFit="1" customWidth="1"/>
    <col min="7690" max="7690" width="8.140625" style="4" customWidth="1"/>
    <col min="7691" max="7936" width="9.140625" style="4"/>
    <col min="7937" max="7937" width="6.42578125" style="4" customWidth="1"/>
    <col min="7938" max="7938" width="26.42578125" style="4" customWidth="1"/>
    <col min="7939" max="7939" width="3.85546875" style="4" customWidth="1"/>
    <col min="7940" max="7940" width="1.85546875" style="4" customWidth="1"/>
    <col min="7941" max="7941" width="4.85546875" style="4" customWidth="1"/>
    <col min="7942" max="7944" width="9.140625" style="4"/>
    <col min="7945" max="7945" width="10.85546875" style="4" bestFit="1" customWidth="1"/>
    <col min="7946" max="7946" width="8.140625" style="4" customWidth="1"/>
    <col min="7947" max="8192" width="9.140625" style="4"/>
    <col min="8193" max="8193" width="6.42578125" style="4" customWidth="1"/>
    <col min="8194" max="8194" width="26.42578125" style="4" customWidth="1"/>
    <col min="8195" max="8195" width="3.85546875" style="4" customWidth="1"/>
    <col min="8196" max="8196" width="1.85546875" style="4" customWidth="1"/>
    <col min="8197" max="8197" width="4.85546875" style="4" customWidth="1"/>
    <col min="8198" max="8200" width="9.140625" style="4"/>
    <col min="8201" max="8201" width="10.85546875" style="4" bestFit="1" customWidth="1"/>
    <col min="8202" max="8202" width="8.140625" style="4" customWidth="1"/>
    <col min="8203" max="8448" width="9.140625" style="4"/>
    <col min="8449" max="8449" width="6.42578125" style="4" customWidth="1"/>
    <col min="8450" max="8450" width="26.42578125" style="4" customWidth="1"/>
    <col min="8451" max="8451" width="3.85546875" style="4" customWidth="1"/>
    <col min="8452" max="8452" width="1.85546875" style="4" customWidth="1"/>
    <col min="8453" max="8453" width="4.85546875" style="4" customWidth="1"/>
    <col min="8454" max="8456" width="9.140625" style="4"/>
    <col min="8457" max="8457" width="10.85546875" style="4" bestFit="1" customWidth="1"/>
    <col min="8458" max="8458" width="8.140625" style="4" customWidth="1"/>
    <col min="8459" max="8704" width="9.140625" style="4"/>
    <col min="8705" max="8705" width="6.42578125" style="4" customWidth="1"/>
    <col min="8706" max="8706" width="26.42578125" style="4" customWidth="1"/>
    <col min="8707" max="8707" width="3.85546875" style="4" customWidth="1"/>
    <col min="8708" max="8708" width="1.85546875" style="4" customWidth="1"/>
    <col min="8709" max="8709" width="4.85546875" style="4" customWidth="1"/>
    <col min="8710" max="8712" width="9.140625" style="4"/>
    <col min="8713" max="8713" width="10.85546875" style="4" bestFit="1" customWidth="1"/>
    <col min="8714" max="8714" width="8.140625" style="4" customWidth="1"/>
    <col min="8715" max="8960" width="9.140625" style="4"/>
    <col min="8961" max="8961" width="6.42578125" style="4" customWidth="1"/>
    <col min="8962" max="8962" width="26.42578125" style="4" customWidth="1"/>
    <col min="8963" max="8963" width="3.85546875" style="4" customWidth="1"/>
    <col min="8964" max="8964" width="1.85546875" style="4" customWidth="1"/>
    <col min="8965" max="8965" width="4.85546875" style="4" customWidth="1"/>
    <col min="8966" max="8968" width="9.140625" style="4"/>
    <col min="8969" max="8969" width="10.85546875" style="4" bestFit="1" customWidth="1"/>
    <col min="8970" max="8970" width="8.140625" style="4" customWidth="1"/>
    <col min="8971" max="9216" width="9.140625" style="4"/>
    <col min="9217" max="9217" width="6.42578125" style="4" customWidth="1"/>
    <col min="9218" max="9218" width="26.42578125" style="4" customWidth="1"/>
    <col min="9219" max="9219" width="3.85546875" style="4" customWidth="1"/>
    <col min="9220" max="9220" width="1.85546875" style="4" customWidth="1"/>
    <col min="9221" max="9221" width="4.85546875" style="4" customWidth="1"/>
    <col min="9222" max="9224" width="9.140625" style="4"/>
    <col min="9225" max="9225" width="10.85546875" style="4" bestFit="1" customWidth="1"/>
    <col min="9226" max="9226" width="8.140625" style="4" customWidth="1"/>
    <col min="9227" max="9472" width="9.140625" style="4"/>
    <col min="9473" max="9473" width="6.42578125" style="4" customWidth="1"/>
    <col min="9474" max="9474" width="26.42578125" style="4" customWidth="1"/>
    <col min="9475" max="9475" width="3.85546875" style="4" customWidth="1"/>
    <col min="9476" max="9476" width="1.85546875" style="4" customWidth="1"/>
    <col min="9477" max="9477" width="4.85546875" style="4" customWidth="1"/>
    <col min="9478" max="9480" width="9.140625" style="4"/>
    <col min="9481" max="9481" width="10.85546875" style="4" bestFit="1" customWidth="1"/>
    <col min="9482" max="9482" width="8.140625" style="4" customWidth="1"/>
    <col min="9483" max="9728" width="9.140625" style="4"/>
    <col min="9729" max="9729" width="6.42578125" style="4" customWidth="1"/>
    <col min="9730" max="9730" width="26.42578125" style="4" customWidth="1"/>
    <col min="9731" max="9731" width="3.85546875" style="4" customWidth="1"/>
    <col min="9732" max="9732" width="1.85546875" style="4" customWidth="1"/>
    <col min="9733" max="9733" width="4.85546875" style="4" customWidth="1"/>
    <col min="9734" max="9736" width="9.140625" style="4"/>
    <col min="9737" max="9737" width="10.85546875" style="4" bestFit="1" customWidth="1"/>
    <col min="9738" max="9738" width="8.140625" style="4" customWidth="1"/>
    <col min="9739" max="9984" width="9.140625" style="4"/>
    <col min="9985" max="9985" width="6.42578125" style="4" customWidth="1"/>
    <col min="9986" max="9986" width="26.42578125" style="4" customWidth="1"/>
    <col min="9987" max="9987" width="3.85546875" style="4" customWidth="1"/>
    <col min="9988" max="9988" width="1.85546875" style="4" customWidth="1"/>
    <col min="9989" max="9989" width="4.85546875" style="4" customWidth="1"/>
    <col min="9990" max="9992" width="9.140625" style="4"/>
    <col min="9993" max="9993" width="10.85546875" style="4" bestFit="1" customWidth="1"/>
    <col min="9994" max="9994" width="8.140625" style="4" customWidth="1"/>
    <col min="9995" max="10240" width="9.140625" style="4"/>
    <col min="10241" max="10241" width="6.42578125" style="4" customWidth="1"/>
    <col min="10242" max="10242" width="26.42578125" style="4" customWidth="1"/>
    <col min="10243" max="10243" width="3.85546875" style="4" customWidth="1"/>
    <col min="10244" max="10244" width="1.85546875" style="4" customWidth="1"/>
    <col min="10245" max="10245" width="4.85546875" style="4" customWidth="1"/>
    <col min="10246" max="10248" width="9.140625" style="4"/>
    <col min="10249" max="10249" width="10.85546875" style="4" bestFit="1" customWidth="1"/>
    <col min="10250" max="10250" width="8.140625" style="4" customWidth="1"/>
    <col min="10251" max="10496" width="9.140625" style="4"/>
    <col min="10497" max="10497" width="6.42578125" style="4" customWidth="1"/>
    <col min="10498" max="10498" width="26.42578125" style="4" customWidth="1"/>
    <col min="10499" max="10499" width="3.85546875" style="4" customWidth="1"/>
    <col min="10500" max="10500" width="1.85546875" style="4" customWidth="1"/>
    <col min="10501" max="10501" width="4.85546875" style="4" customWidth="1"/>
    <col min="10502" max="10504" width="9.140625" style="4"/>
    <col min="10505" max="10505" width="10.85546875" style="4" bestFit="1" customWidth="1"/>
    <col min="10506" max="10506" width="8.140625" style="4" customWidth="1"/>
    <col min="10507" max="10752" width="9.140625" style="4"/>
    <col min="10753" max="10753" width="6.42578125" style="4" customWidth="1"/>
    <col min="10754" max="10754" width="26.42578125" style="4" customWidth="1"/>
    <col min="10755" max="10755" width="3.85546875" style="4" customWidth="1"/>
    <col min="10756" max="10756" width="1.85546875" style="4" customWidth="1"/>
    <col min="10757" max="10757" width="4.85546875" style="4" customWidth="1"/>
    <col min="10758" max="10760" width="9.140625" style="4"/>
    <col min="10761" max="10761" width="10.85546875" style="4" bestFit="1" customWidth="1"/>
    <col min="10762" max="10762" width="8.140625" style="4" customWidth="1"/>
    <col min="10763" max="11008" width="9.140625" style="4"/>
    <col min="11009" max="11009" width="6.42578125" style="4" customWidth="1"/>
    <col min="11010" max="11010" width="26.42578125" style="4" customWidth="1"/>
    <col min="11011" max="11011" width="3.85546875" style="4" customWidth="1"/>
    <col min="11012" max="11012" width="1.85546875" style="4" customWidth="1"/>
    <col min="11013" max="11013" width="4.85546875" style="4" customWidth="1"/>
    <col min="11014" max="11016" width="9.140625" style="4"/>
    <col min="11017" max="11017" width="10.85546875" style="4" bestFit="1" customWidth="1"/>
    <col min="11018" max="11018" width="8.140625" style="4" customWidth="1"/>
    <col min="11019" max="11264" width="9.140625" style="4"/>
    <col min="11265" max="11265" width="6.42578125" style="4" customWidth="1"/>
    <col min="11266" max="11266" width="26.42578125" style="4" customWidth="1"/>
    <col min="11267" max="11267" width="3.85546875" style="4" customWidth="1"/>
    <col min="11268" max="11268" width="1.85546875" style="4" customWidth="1"/>
    <col min="11269" max="11269" width="4.85546875" style="4" customWidth="1"/>
    <col min="11270" max="11272" width="9.140625" style="4"/>
    <col min="11273" max="11273" width="10.85546875" style="4" bestFit="1" customWidth="1"/>
    <col min="11274" max="11274" width="8.140625" style="4" customWidth="1"/>
    <col min="11275" max="11520" width="9.140625" style="4"/>
    <col min="11521" max="11521" width="6.42578125" style="4" customWidth="1"/>
    <col min="11522" max="11522" width="26.42578125" style="4" customWidth="1"/>
    <col min="11523" max="11523" width="3.85546875" style="4" customWidth="1"/>
    <col min="11524" max="11524" width="1.85546875" style="4" customWidth="1"/>
    <col min="11525" max="11525" width="4.85546875" style="4" customWidth="1"/>
    <col min="11526" max="11528" width="9.140625" style="4"/>
    <col min="11529" max="11529" width="10.85546875" style="4" bestFit="1" customWidth="1"/>
    <col min="11530" max="11530" width="8.140625" style="4" customWidth="1"/>
    <col min="11531" max="11776" width="9.140625" style="4"/>
    <col min="11777" max="11777" width="6.42578125" style="4" customWidth="1"/>
    <col min="11778" max="11778" width="26.42578125" style="4" customWidth="1"/>
    <col min="11779" max="11779" width="3.85546875" style="4" customWidth="1"/>
    <col min="11780" max="11780" width="1.85546875" style="4" customWidth="1"/>
    <col min="11781" max="11781" width="4.85546875" style="4" customWidth="1"/>
    <col min="11782" max="11784" width="9.140625" style="4"/>
    <col min="11785" max="11785" width="10.85546875" style="4" bestFit="1" customWidth="1"/>
    <col min="11786" max="11786" width="8.140625" style="4" customWidth="1"/>
    <col min="11787" max="12032" width="9.140625" style="4"/>
    <col min="12033" max="12033" width="6.42578125" style="4" customWidth="1"/>
    <col min="12034" max="12034" width="26.42578125" style="4" customWidth="1"/>
    <col min="12035" max="12035" width="3.85546875" style="4" customWidth="1"/>
    <col min="12036" max="12036" width="1.85546875" style="4" customWidth="1"/>
    <col min="12037" max="12037" width="4.85546875" style="4" customWidth="1"/>
    <col min="12038" max="12040" width="9.140625" style="4"/>
    <col min="12041" max="12041" width="10.85546875" style="4" bestFit="1" customWidth="1"/>
    <col min="12042" max="12042" width="8.140625" style="4" customWidth="1"/>
    <col min="12043" max="12288" width="9.140625" style="4"/>
    <col min="12289" max="12289" width="6.42578125" style="4" customWidth="1"/>
    <col min="12290" max="12290" width="26.42578125" style="4" customWidth="1"/>
    <col min="12291" max="12291" width="3.85546875" style="4" customWidth="1"/>
    <col min="12292" max="12292" width="1.85546875" style="4" customWidth="1"/>
    <col min="12293" max="12293" width="4.85546875" style="4" customWidth="1"/>
    <col min="12294" max="12296" width="9.140625" style="4"/>
    <col min="12297" max="12297" width="10.85546875" style="4" bestFit="1" customWidth="1"/>
    <col min="12298" max="12298" width="8.140625" style="4" customWidth="1"/>
    <col min="12299" max="12544" width="9.140625" style="4"/>
    <col min="12545" max="12545" width="6.42578125" style="4" customWidth="1"/>
    <col min="12546" max="12546" width="26.42578125" style="4" customWidth="1"/>
    <col min="12547" max="12547" width="3.85546875" style="4" customWidth="1"/>
    <col min="12548" max="12548" width="1.85546875" style="4" customWidth="1"/>
    <col min="12549" max="12549" width="4.85546875" style="4" customWidth="1"/>
    <col min="12550" max="12552" width="9.140625" style="4"/>
    <col min="12553" max="12553" width="10.85546875" style="4" bestFit="1" customWidth="1"/>
    <col min="12554" max="12554" width="8.140625" style="4" customWidth="1"/>
    <col min="12555" max="12800" width="9.140625" style="4"/>
    <col min="12801" max="12801" width="6.42578125" style="4" customWidth="1"/>
    <col min="12802" max="12802" width="26.42578125" style="4" customWidth="1"/>
    <col min="12803" max="12803" width="3.85546875" style="4" customWidth="1"/>
    <col min="12804" max="12804" width="1.85546875" style="4" customWidth="1"/>
    <col min="12805" max="12805" width="4.85546875" style="4" customWidth="1"/>
    <col min="12806" max="12808" width="9.140625" style="4"/>
    <col min="12809" max="12809" width="10.85546875" style="4" bestFit="1" customWidth="1"/>
    <col min="12810" max="12810" width="8.140625" style="4" customWidth="1"/>
    <col min="12811" max="13056" width="9.140625" style="4"/>
    <col min="13057" max="13057" width="6.42578125" style="4" customWidth="1"/>
    <col min="13058" max="13058" width="26.42578125" style="4" customWidth="1"/>
    <col min="13059" max="13059" width="3.85546875" style="4" customWidth="1"/>
    <col min="13060" max="13060" width="1.85546875" style="4" customWidth="1"/>
    <col min="13061" max="13061" width="4.85546875" style="4" customWidth="1"/>
    <col min="13062" max="13064" width="9.140625" style="4"/>
    <col min="13065" max="13065" width="10.85546875" style="4" bestFit="1" customWidth="1"/>
    <col min="13066" max="13066" width="8.140625" style="4" customWidth="1"/>
    <col min="13067" max="13312" width="9.140625" style="4"/>
    <col min="13313" max="13313" width="6.42578125" style="4" customWidth="1"/>
    <col min="13314" max="13314" width="26.42578125" style="4" customWidth="1"/>
    <col min="13315" max="13315" width="3.85546875" style="4" customWidth="1"/>
    <col min="13316" max="13316" width="1.85546875" style="4" customWidth="1"/>
    <col min="13317" max="13317" width="4.85546875" style="4" customWidth="1"/>
    <col min="13318" max="13320" width="9.140625" style="4"/>
    <col min="13321" max="13321" width="10.85546875" style="4" bestFit="1" customWidth="1"/>
    <col min="13322" max="13322" width="8.140625" style="4" customWidth="1"/>
    <col min="13323" max="13568" width="9.140625" style="4"/>
    <col min="13569" max="13569" width="6.42578125" style="4" customWidth="1"/>
    <col min="13570" max="13570" width="26.42578125" style="4" customWidth="1"/>
    <col min="13571" max="13571" width="3.85546875" style="4" customWidth="1"/>
    <col min="13572" max="13572" width="1.85546875" style="4" customWidth="1"/>
    <col min="13573" max="13573" width="4.85546875" style="4" customWidth="1"/>
    <col min="13574" max="13576" width="9.140625" style="4"/>
    <col min="13577" max="13577" width="10.85546875" style="4" bestFit="1" customWidth="1"/>
    <col min="13578" max="13578" width="8.140625" style="4" customWidth="1"/>
    <col min="13579" max="13824" width="9.140625" style="4"/>
    <col min="13825" max="13825" width="6.42578125" style="4" customWidth="1"/>
    <col min="13826" max="13826" width="26.42578125" style="4" customWidth="1"/>
    <col min="13827" max="13827" width="3.85546875" style="4" customWidth="1"/>
    <col min="13828" max="13828" width="1.85546875" style="4" customWidth="1"/>
    <col min="13829" max="13829" width="4.85546875" style="4" customWidth="1"/>
    <col min="13830" max="13832" width="9.140625" style="4"/>
    <col min="13833" max="13833" width="10.85546875" style="4" bestFit="1" customWidth="1"/>
    <col min="13834" max="13834" width="8.140625" style="4" customWidth="1"/>
    <col min="13835" max="14080" width="9.140625" style="4"/>
    <col min="14081" max="14081" width="6.42578125" style="4" customWidth="1"/>
    <col min="14082" max="14082" width="26.42578125" style="4" customWidth="1"/>
    <col min="14083" max="14083" width="3.85546875" style="4" customWidth="1"/>
    <col min="14084" max="14084" width="1.85546875" style="4" customWidth="1"/>
    <col min="14085" max="14085" width="4.85546875" style="4" customWidth="1"/>
    <col min="14086" max="14088" width="9.140625" style="4"/>
    <col min="14089" max="14089" width="10.85546875" style="4" bestFit="1" customWidth="1"/>
    <col min="14090" max="14090" width="8.140625" style="4" customWidth="1"/>
    <col min="14091" max="14336" width="9.140625" style="4"/>
    <col min="14337" max="14337" width="6.42578125" style="4" customWidth="1"/>
    <col min="14338" max="14338" width="26.42578125" style="4" customWidth="1"/>
    <col min="14339" max="14339" width="3.85546875" style="4" customWidth="1"/>
    <col min="14340" max="14340" width="1.85546875" style="4" customWidth="1"/>
    <col min="14341" max="14341" width="4.85546875" style="4" customWidth="1"/>
    <col min="14342" max="14344" width="9.140625" style="4"/>
    <col min="14345" max="14345" width="10.85546875" style="4" bestFit="1" customWidth="1"/>
    <col min="14346" max="14346" width="8.140625" style="4" customWidth="1"/>
    <col min="14347" max="14592" width="9.140625" style="4"/>
    <col min="14593" max="14593" width="6.42578125" style="4" customWidth="1"/>
    <col min="14594" max="14594" width="26.42578125" style="4" customWidth="1"/>
    <col min="14595" max="14595" width="3.85546875" style="4" customWidth="1"/>
    <col min="14596" max="14596" width="1.85546875" style="4" customWidth="1"/>
    <col min="14597" max="14597" width="4.85546875" style="4" customWidth="1"/>
    <col min="14598" max="14600" width="9.140625" style="4"/>
    <col min="14601" max="14601" width="10.85546875" style="4" bestFit="1" customWidth="1"/>
    <col min="14602" max="14602" width="8.140625" style="4" customWidth="1"/>
    <col min="14603" max="14848" width="9.140625" style="4"/>
    <col min="14849" max="14849" width="6.42578125" style="4" customWidth="1"/>
    <col min="14850" max="14850" width="26.42578125" style="4" customWidth="1"/>
    <col min="14851" max="14851" width="3.85546875" style="4" customWidth="1"/>
    <col min="14852" max="14852" width="1.85546875" style="4" customWidth="1"/>
    <col min="14853" max="14853" width="4.85546875" style="4" customWidth="1"/>
    <col min="14854" max="14856" width="9.140625" style="4"/>
    <col min="14857" max="14857" width="10.85546875" style="4" bestFit="1" customWidth="1"/>
    <col min="14858" max="14858" width="8.140625" style="4" customWidth="1"/>
    <col min="14859" max="15104" width="9.140625" style="4"/>
    <col min="15105" max="15105" width="6.42578125" style="4" customWidth="1"/>
    <col min="15106" max="15106" width="26.42578125" style="4" customWidth="1"/>
    <col min="15107" max="15107" width="3.85546875" style="4" customWidth="1"/>
    <col min="15108" max="15108" width="1.85546875" style="4" customWidth="1"/>
    <col min="15109" max="15109" width="4.85546875" style="4" customWidth="1"/>
    <col min="15110" max="15112" width="9.140625" style="4"/>
    <col min="15113" max="15113" width="10.85546875" style="4" bestFit="1" customWidth="1"/>
    <col min="15114" max="15114" width="8.140625" style="4" customWidth="1"/>
    <col min="15115" max="15360" width="9.140625" style="4"/>
    <col min="15361" max="15361" width="6.42578125" style="4" customWidth="1"/>
    <col min="15362" max="15362" width="26.42578125" style="4" customWidth="1"/>
    <col min="15363" max="15363" width="3.85546875" style="4" customWidth="1"/>
    <col min="15364" max="15364" width="1.85546875" style="4" customWidth="1"/>
    <col min="15365" max="15365" width="4.85546875" style="4" customWidth="1"/>
    <col min="15366" max="15368" width="9.140625" style="4"/>
    <col min="15369" max="15369" width="10.85546875" style="4" bestFit="1" customWidth="1"/>
    <col min="15370" max="15370" width="8.140625" style="4" customWidth="1"/>
    <col min="15371" max="15616" width="9.140625" style="4"/>
    <col min="15617" max="15617" width="6.42578125" style="4" customWidth="1"/>
    <col min="15618" max="15618" width="26.42578125" style="4" customWidth="1"/>
    <col min="15619" max="15619" width="3.85546875" style="4" customWidth="1"/>
    <col min="15620" max="15620" width="1.85546875" style="4" customWidth="1"/>
    <col min="15621" max="15621" width="4.85546875" style="4" customWidth="1"/>
    <col min="15622" max="15624" width="9.140625" style="4"/>
    <col min="15625" max="15625" width="10.85546875" style="4" bestFit="1" customWidth="1"/>
    <col min="15626" max="15626" width="8.140625" style="4" customWidth="1"/>
    <col min="15627" max="15872" width="9.140625" style="4"/>
    <col min="15873" max="15873" width="6.42578125" style="4" customWidth="1"/>
    <col min="15874" max="15874" width="26.42578125" style="4" customWidth="1"/>
    <col min="15875" max="15875" width="3.85546875" style="4" customWidth="1"/>
    <col min="15876" max="15876" width="1.85546875" style="4" customWidth="1"/>
    <col min="15877" max="15877" width="4.85546875" style="4" customWidth="1"/>
    <col min="15878" max="15880" width="9.140625" style="4"/>
    <col min="15881" max="15881" width="10.85546875" style="4" bestFit="1" customWidth="1"/>
    <col min="15882" max="15882" width="8.140625" style="4" customWidth="1"/>
    <col min="15883" max="16128" width="9.140625" style="4"/>
    <col min="16129" max="16129" width="6.42578125" style="4" customWidth="1"/>
    <col min="16130" max="16130" width="26.42578125" style="4" customWidth="1"/>
    <col min="16131" max="16131" width="3.85546875" style="4" customWidth="1"/>
    <col min="16132" max="16132" width="1.85546875" style="4" customWidth="1"/>
    <col min="16133" max="16133" width="4.85546875" style="4" customWidth="1"/>
    <col min="16134" max="16136" width="9.140625" style="4"/>
    <col min="16137" max="16137" width="10.85546875" style="4" bestFit="1" customWidth="1"/>
    <col min="16138" max="16138" width="8.140625" style="4" customWidth="1"/>
    <col min="16139" max="16384" width="9.140625" style="4"/>
  </cols>
  <sheetData>
    <row r="1" spans="1:11" ht="21.75" customHeight="1" x14ac:dyDescent="0.25">
      <c r="A1" s="547" t="s">
        <v>0</v>
      </c>
      <c r="B1" s="547"/>
      <c r="C1" s="547"/>
      <c r="D1" s="547"/>
      <c r="E1" s="547"/>
      <c r="F1" s="547"/>
      <c r="G1" s="547"/>
      <c r="H1" s="547"/>
      <c r="I1" s="547"/>
      <c r="J1" s="547"/>
      <c r="K1" s="3"/>
    </row>
    <row r="2" spans="1:11" ht="22.5" customHeight="1" x14ac:dyDescent="0.25">
      <c r="A2" s="547" t="s">
        <v>118</v>
      </c>
      <c r="B2" s="547"/>
      <c r="C2" s="547"/>
      <c r="D2" s="547"/>
      <c r="E2" s="547"/>
      <c r="F2" s="547"/>
      <c r="G2" s="547"/>
      <c r="H2" s="547"/>
      <c r="I2" s="547"/>
      <c r="J2" s="547"/>
      <c r="K2" s="3"/>
    </row>
    <row r="3" spans="1:11" ht="27.75" customHeight="1" x14ac:dyDescent="0.25">
      <c r="A3" s="545" t="s">
        <v>130</v>
      </c>
      <c r="B3" s="545"/>
      <c r="C3" s="545"/>
      <c r="D3" s="545"/>
      <c r="E3" s="545"/>
      <c r="F3" s="545"/>
      <c r="G3" s="545"/>
      <c r="H3" s="545"/>
      <c r="I3" s="545"/>
      <c r="J3" s="545"/>
      <c r="K3" s="3"/>
    </row>
    <row r="4" spans="1:11" ht="44.25" customHeight="1" x14ac:dyDescent="0.25">
      <c r="A4" s="22"/>
      <c r="B4" s="546" t="s">
        <v>153</v>
      </c>
      <c r="C4" s="546"/>
      <c r="D4" s="546"/>
      <c r="E4" s="546"/>
      <c r="F4" s="546"/>
      <c r="G4" s="546"/>
      <c r="H4" s="546"/>
      <c r="I4" s="546"/>
      <c r="J4" s="546"/>
      <c r="K4" s="3"/>
    </row>
    <row r="5" spans="1:11" ht="26.25" customHeight="1" x14ac:dyDescent="0.25">
      <c r="A5" s="548" t="s">
        <v>112</v>
      </c>
      <c r="B5" s="548"/>
      <c r="C5" s="548"/>
      <c r="D5" s="548"/>
      <c r="E5" s="548"/>
      <c r="F5" s="548"/>
      <c r="G5" s="548"/>
      <c r="H5" s="548"/>
      <c r="I5" s="548"/>
      <c r="J5" s="548"/>
      <c r="K5" s="3"/>
    </row>
    <row r="6" spans="1:11" s="2" customFormat="1" ht="17.100000000000001" customHeight="1" x14ac:dyDescent="0.25">
      <c r="A6" s="540" t="s">
        <v>1</v>
      </c>
      <c r="B6" s="540" t="s">
        <v>2</v>
      </c>
      <c r="C6" s="540" t="s">
        <v>3</v>
      </c>
      <c r="D6" s="540"/>
      <c r="E6" s="540"/>
      <c r="F6" s="542" t="s">
        <v>123</v>
      </c>
      <c r="G6" s="542"/>
      <c r="H6" s="542"/>
      <c r="I6" s="543" t="s">
        <v>7</v>
      </c>
      <c r="J6" s="543"/>
      <c r="K6" s="1"/>
    </row>
    <row r="7" spans="1:11" s="2" customFormat="1" ht="17.100000000000001" customHeight="1" x14ac:dyDescent="0.25">
      <c r="A7" s="541"/>
      <c r="B7" s="541"/>
      <c r="C7" s="541"/>
      <c r="D7" s="541"/>
      <c r="E7" s="541"/>
      <c r="F7" s="145" t="s">
        <v>4</v>
      </c>
      <c r="G7" s="146" t="s">
        <v>5</v>
      </c>
      <c r="H7" s="145" t="s">
        <v>6</v>
      </c>
      <c r="I7" s="544"/>
      <c r="J7" s="544"/>
      <c r="K7" s="1"/>
    </row>
    <row r="8" spans="1:11" ht="36" customHeight="1" x14ac:dyDescent="0.25">
      <c r="A8" s="147">
        <v>1.1000000000000001</v>
      </c>
      <c r="B8" s="148" t="s">
        <v>113</v>
      </c>
      <c r="C8" s="163"/>
      <c r="D8" s="164"/>
      <c r="E8" s="165"/>
      <c r="F8" s="149"/>
      <c r="G8" s="150"/>
      <c r="H8" s="149"/>
      <c r="I8" s="178"/>
      <c r="J8" s="179"/>
      <c r="K8" s="3"/>
    </row>
    <row r="9" spans="1:11" ht="21" customHeight="1" x14ac:dyDescent="0.25">
      <c r="A9" s="151" t="s">
        <v>8</v>
      </c>
      <c r="B9" s="152" t="s">
        <v>148</v>
      </c>
      <c r="C9" s="166"/>
      <c r="D9" s="167"/>
      <c r="E9" s="168"/>
      <c r="F9" s="153"/>
      <c r="G9" s="154"/>
      <c r="H9" s="153"/>
      <c r="I9" s="180"/>
      <c r="J9" s="181"/>
      <c r="K9" s="3"/>
    </row>
    <row r="10" spans="1:11" ht="18" customHeight="1" x14ac:dyDescent="0.25">
      <c r="A10" s="151"/>
      <c r="B10" s="156" t="s">
        <v>114</v>
      </c>
      <c r="C10" s="169">
        <v>1</v>
      </c>
      <c r="D10" s="170" t="s">
        <v>10</v>
      </c>
      <c r="E10" s="171">
        <v>1</v>
      </c>
      <c r="F10" s="155">
        <v>57.08</v>
      </c>
      <c r="G10" s="155">
        <v>0.38</v>
      </c>
      <c r="H10" s="155">
        <v>0.3</v>
      </c>
      <c r="I10" s="180">
        <f>H10*G10*F10*E10*C10</f>
        <v>6.5071199999999996</v>
      </c>
      <c r="J10" s="181"/>
      <c r="K10" s="3"/>
    </row>
    <row r="11" spans="1:11" ht="18" customHeight="1" x14ac:dyDescent="0.25">
      <c r="A11" s="151"/>
      <c r="B11" s="156" t="s">
        <v>144</v>
      </c>
      <c r="C11" s="169">
        <v>1</v>
      </c>
      <c r="D11" s="170" t="s">
        <v>10</v>
      </c>
      <c r="E11" s="171">
        <v>-1</v>
      </c>
      <c r="F11" s="155">
        <v>4</v>
      </c>
      <c r="G11" s="155">
        <v>0.38</v>
      </c>
      <c r="H11" s="155">
        <v>0.3</v>
      </c>
      <c r="I11" s="180">
        <f>H11*G11*F11*E11*C11</f>
        <v>-0.45599999999999996</v>
      </c>
      <c r="J11" s="181"/>
      <c r="K11" s="3"/>
    </row>
    <row r="12" spans="1:11" ht="18" customHeight="1" x14ac:dyDescent="0.25">
      <c r="A12" s="151"/>
      <c r="B12" s="156" t="s">
        <v>145</v>
      </c>
      <c r="C12" s="169">
        <v>1</v>
      </c>
      <c r="D12" s="170" t="s">
        <v>10</v>
      </c>
      <c r="E12" s="171">
        <v>1</v>
      </c>
      <c r="F12" s="155">
        <v>1</v>
      </c>
      <c r="G12" s="155">
        <v>0.38</v>
      </c>
      <c r="H12" s="155">
        <v>0.3</v>
      </c>
      <c r="I12" s="180">
        <f>H12*G12*F12*E12*C12</f>
        <v>0.11399999999999999</v>
      </c>
      <c r="J12" s="181"/>
      <c r="K12" s="3"/>
    </row>
    <row r="13" spans="1:11" ht="18" customHeight="1" x14ac:dyDescent="0.25">
      <c r="A13" s="151"/>
      <c r="B13" s="156"/>
      <c r="C13" s="169"/>
      <c r="D13" s="170"/>
      <c r="E13" s="171"/>
      <c r="F13" s="153"/>
      <c r="G13" s="154"/>
      <c r="H13" s="153" t="s">
        <v>11</v>
      </c>
      <c r="I13" s="180">
        <f>SUM(I10:I12)</f>
        <v>6.165119999999999</v>
      </c>
      <c r="J13" s="182"/>
      <c r="K13" s="3"/>
    </row>
    <row r="14" spans="1:11" ht="18" customHeight="1" x14ac:dyDescent="0.25">
      <c r="A14" s="151"/>
      <c r="B14" s="156"/>
      <c r="C14" s="169"/>
      <c r="D14" s="170"/>
      <c r="E14" s="171"/>
      <c r="F14" s="153"/>
      <c r="G14" s="154"/>
      <c r="H14" s="153" t="s">
        <v>12</v>
      </c>
      <c r="I14" s="183">
        <v>6.2</v>
      </c>
      <c r="J14" s="184" t="s">
        <v>146</v>
      </c>
      <c r="K14" s="3"/>
    </row>
    <row r="15" spans="1:11" ht="33.75" customHeight="1" x14ac:dyDescent="0.25">
      <c r="A15" s="151">
        <v>2.1</v>
      </c>
      <c r="B15" s="157" t="s">
        <v>14</v>
      </c>
      <c r="C15" s="172"/>
      <c r="D15" s="173"/>
      <c r="E15" s="174"/>
      <c r="F15" s="153"/>
      <c r="G15" s="154"/>
      <c r="H15" s="153"/>
      <c r="I15" s="180"/>
      <c r="J15" s="181"/>
      <c r="K15" s="3"/>
    </row>
    <row r="16" spans="1:11" ht="18" customHeight="1" x14ac:dyDescent="0.25">
      <c r="A16" s="151"/>
      <c r="B16" s="156" t="s">
        <v>114</v>
      </c>
      <c r="C16" s="169">
        <v>1</v>
      </c>
      <c r="D16" s="170" t="s">
        <v>10</v>
      </c>
      <c r="E16" s="171">
        <v>1</v>
      </c>
      <c r="F16" s="155">
        <v>57.08</v>
      </c>
      <c r="G16" s="155">
        <v>0.38</v>
      </c>
      <c r="H16" s="155">
        <v>0.15</v>
      </c>
      <c r="I16" s="180">
        <f t="shared" ref="I16:I21" si="0">H16*G16*F16*E16*C16</f>
        <v>3.2535599999999998</v>
      </c>
      <c r="J16" s="181"/>
      <c r="K16" s="3"/>
    </row>
    <row r="17" spans="1:11" ht="18" customHeight="1" x14ac:dyDescent="0.25">
      <c r="A17" s="151"/>
      <c r="B17" s="156" t="s">
        <v>144</v>
      </c>
      <c r="C17" s="169">
        <v>1</v>
      </c>
      <c r="D17" s="170" t="s">
        <v>10</v>
      </c>
      <c r="E17" s="171">
        <v>-1</v>
      </c>
      <c r="F17" s="155">
        <v>4</v>
      </c>
      <c r="G17" s="155">
        <v>0.38</v>
      </c>
      <c r="H17" s="155">
        <v>0.15</v>
      </c>
      <c r="I17" s="180">
        <f t="shared" si="0"/>
        <v>-0.22799999999999998</v>
      </c>
      <c r="J17" s="181"/>
      <c r="K17" s="3"/>
    </row>
    <row r="18" spans="1:11" ht="18" customHeight="1" x14ac:dyDescent="0.25">
      <c r="A18" s="151"/>
      <c r="B18" s="156" t="s">
        <v>145</v>
      </c>
      <c r="C18" s="169">
        <v>1</v>
      </c>
      <c r="D18" s="170" t="s">
        <v>10</v>
      </c>
      <c r="E18" s="171">
        <v>1</v>
      </c>
      <c r="F18" s="155">
        <v>1</v>
      </c>
      <c r="G18" s="155">
        <v>0.38</v>
      </c>
      <c r="H18" s="155">
        <v>0.15</v>
      </c>
      <c r="I18" s="180">
        <f t="shared" si="0"/>
        <v>5.6999999999999995E-2</v>
      </c>
      <c r="J18" s="181"/>
      <c r="K18" s="3"/>
    </row>
    <row r="19" spans="1:11" ht="18" customHeight="1" x14ac:dyDescent="0.25">
      <c r="A19" s="151"/>
      <c r="B19" s="156" t="s">
        <v>136</v>
      </c>
      <c r="C19" s="169">
        <v>1</v>
      </c>
      <c r="D19" s="170" t="s">
        <v>10</v>
      </c>
      <c r="E19" s="171">
        <v>1</v>
      </c>
      <c r="F19" s="155">
        <v>53.94</v>
      </c>
      <c r="G19" s="153">
        <v>0.78500000000000003</v>
      </c>
      <c r="H19" s="155">
        <v>0.15</v>
      </c>
      <c r="I19" s="180">
        <f t="shared" si="0"/>
        <v>6.3514349999999995</v>
      </c>
      <c r="J19" s="181"/>
      <c r="K19" s="3"/>
    </row>
    <row r="20" spans="1:11" ht="18" customHeight="1" x14ac:dyDescent="0.25">
      <c r="A20" s="151"/>
      <c r="B20" s="156" t="s">
        <v>144</v>
      </c>
      <c r="C20" s="169">
        <v>1</v>
      </c>
      <c r="D20" s="170" t="s">
        <v>10</v>
      </c>
      <c r="E20" s="171">
        <v>-1</v>
      </c>
      <c r="F20" s="155">
        <v>4</v>
      </c>
      <c r="G20" s="153">
        <v>0.78500000000000003</v>
      </c>
      <c r="H20" s="155">
        <v>0.15</v>
      </c>
      <c r="I20" s="180">
        <f t="shared" si="0"/>
        <v>-0.47099999999999997</v>
      </c>
      <c r="J20" s="181"/>
      <c r="K20" s="3"/>
    </row>
    <row r="21" spans="1:11" ht="18" customHeight="1" x14ac:dyDescent="0.25">
      <c r="A21" s="151"/>
      <c r="B21" s="156" t="s">
        <v>145</v>
      </c>
      <c r="C21" s="169">
        <v>1</v>
      </c>
      <c r="D21" s="170" t="s">
        <v>10</v>
      </c>
      <c r="E21" s="171">
        <v>1</v>
      </c>
      <c r="F21" s="155">
        <v>1</v>
      </c>
      <c r="G21" s="153">
        <v>0.78500000000000003</v>
      </c>
      <c r="H21" s="155">
        <v>0.15</v>
      </c>
      <c r="I21" s="180">
        <f t="shared" si="0"/>
        <v>0.11774999999999999</v>
      </c>
      <c r="J21" s="181"/>
      <c r="K21" s="3"/>
    </row>
    <row r="22" spans="1:11" ht="18" customHeight="1" x14ac:dyDescent="0.25">
      <c r="A22" s="151"/>
      <c r="B22" s="156"/>
      <c r="C22" s="169"/>
      <c r="D22" s="170"/>
      <c r="E22" s="171"/>
      <c r="F22" s="155"/>
      <c r="G22" s="155"/>
      <c r="H22" s="155" t="s">
        <v>11</v>
      </c>
      <c r="I22" s="180">
        <f>SUM(I16:I21)</f>
        <v>9.0807449999999985</v>
      </c>
      <c r="J22" s="181"/>
      <c r="K22" s="3"/>
    </row>
    <row r="23" spans="1:11" ht="18" customHeight="1" x14ac:dyDescent="0.25">
      <c r="A23" s="151"/>
      <c r="B23" s="156"/>
      <c r="C23" s="169"/>
      <c r="D23" s="170"/>
      <c r="E23" s="171"/>
      <c r="F23" s="153"/>
      <c r="G23" s="154"/>
      <c r="H23" s="153" t="s">
        <v>12</v>
      </c>
      <c r="I23" s="183">
        <v>9.1</v>
      </c>
      <c r="J23" s="184" t="s">
        <v>115</v>
      </c>
      <c r="K23" s="3"/>
    </row>
    <row r="24" spans="1:11" ht="18" customHeight="1" x14ac:dyDescent="0.25">
      <c r="A24" s="151"/>
      <c r="B24" s="156"/>
      <c r="C24" s="169"/>
      <c r="D24" s="170"/>
      <c r="E24" s="171"/>
      <c r="F24" s="153"/>
      <c r="G24" s="154"/>
      <c r="H24" s="153"/>
      <c r="I24" s="183"/>
      <c r="J24" s="184"/>
      <c r="K24" s="3"/>
    </row>
    <row r="25" spans="1:11" ht="33" customHeight="1" x14ac:dyDescent="0.25">
      <c r="A25" s="151">
        <v>2.13</v>
      </c>
      <c r="B25" s="157" t="s">
        <v>122</v>
      </c>
      <c r="C25" s="172"/>
      <c r="D25" s="173"/>
      <c r="E25" s="174"/>
      <c r="F25" s="153"/>
      <c r="G25" s="154"/>
      <c r="H25" s="153"/>
      <c r="I25" s="183"/>
      <c r="J25" s="184"/>
      <c r="K25" s="3"/>
    </row>
    <row r="26" spans="1:11" ht="18" customHeight="1" x14ac:dyDescent="0.25">
      <c r="A26" s="151"/>
      <c r="B26" s="156" t="s">
        <v>136</v>
      </c>
      <c r="C26" s="169">
        <v>1</v>
      </c>
      <c r="D26" s="170" t="s">
        <v>10</v>
      </c>
      <c r="E26" s="171">
        <v>1</v>
      </c>
      <c r="F26" s="155">
        <v>53.94</v>
      </c>
      <c r="G26" s="153">
        <v>0.78500000000000003</v>
      </c>
      <c r="H26" s="155">
        <v>0.75</v>
      </c>
      <c r="I26" s="180">
        <f>H26*G26*F26*E26*C26</f>
        <v>31.757175</v>
      </c>
      <c r="J26" s="181"/>
      <c r="K26" s="3"/>
    </row>
    <row r="27" spans="1:11" ht="18" customHeight="1" x14ac:dyDescent="0.25">
      <c r="A27" s="151"/>
      <c r="B27" s="156" t="s">
        <v>144</v>
      </c>
      <c r="C27" s="169">
        <v>1</v>
      </c>
      <c r="D27" s="170" t="s">
        <v>10</v>
      </c>
      <c r="E27" s="171">
        <v>-1</v>
      </c>
      <c r="F27" s="155">
        <v>4</v>
      </c>
      <c r="G27" s="153">
        <v>0.78500000000000003</v>
      </c>
      <c r="H27" s="155">
        <v>0.75</v>
      </c>
      <c r="I27" s="180">
        <f>H27*G27*F27*E27*C27</f>
        <v>-2.355</v>
      </c>
      <c r="J27" s="181"/>
      <c r="K27" s="3"/>
    </row>
    <row r="28" spans="1:11" ht="18" customHeight="1" x14ac:dyDescent="0.25">
      <c r="A28" s="151"/>
      <c r="B28" s="156" t="s">
        <v>145</v>
      </c>
      <c r="C28" s="169">
        <v>1</v>
      </c>
      <c r="D28" s="170" t="s">
        <v>10</v>
      </c>
      <c r="E28" s="171">
        <v>1</v>
      </c>
      <c r="F28" s="155">
        <v>1</v>
      </c>
      <c r="G28" s="153">
        <v>0.78500000000000003</v>
      </c>
      <c r="H28" s="155">
        <v>0.75</v>
      </c>
      <c r="I28" s="180">
        <f>H28*G28*F28*E28*C28</f>
        <v>0.58875</v>
      </c>
      <c r="J28" s="181"/>
      <c r="K28" s="3"/>
    </row>
    <row r="29" spans="1:11" ht="18" customHeight="1" x14ac:dyDescent="0.25">
      <c r="A29" s="151"/>
      <c r="B29" s="156"/>
      <c r="C29" s="169"/>
      <c r="D29" s="170"/>
      <c r="E29" s="171"/>
      <c r="F29" s="153"/>
      <c r="G29" s="154"/>
      <c r="H29" s="153" t="s">
        <v>11</v>
      </c>
      <c r="I29" s="180">
        <f>SUM(I26:I28)</f>
        <v>29.990925000000001</v>
      </c>
      <c r="J29" s="182"/>
      <c r="K29" s="134"/>
    </row>
    <row r="30" spans="1:11" ht="18" customHeight="1" x14ac:dyDescent="0.25">
      <c r="A30" s="151"/>
      <c r="B30" s="156"/>
      <c r="C30" s="169"/>
      <c r="D30" s="170"/>
      <c r="E30" s="171"/>
      <c r="F30" s="153"/>
      <c r="G30" s="154"/>
      <c r="H30" s="153" t="s">
        <v>12</v>
      </c>
      <c r="I30" s="183">
        <v>30</v>
      </c>
      <c r="J30" s="184" t="s">
        <v>115</v>
      </c>
      <c r="K30" s="3"/>
    </row>
    <row r="31" spans="1:11" ht="36.75" customHeight="1" x14ac:dyDescent="0.25">
      <c r="A31" s="151">
        <v>3.1</v>
      </c>
      <c r="B31" s="157" t="s">
        <v>35</v>
      </c>
      <c r="C31" s="172"/>
      <c r="D31" s="173"/>
      <c r="E31" s="174"/>
      <c r="F31" s="153"/>
      <c r="G31" s="154"/>
      <c r="H31" s="153"/>
      <c r="I31" s="180"/>
      <c r="J31" s="181"/>
      <c r="K31" s="3"/>
    </row>
    <row r="32" spans="1:11" ht="18" customHeight="1" x14ac:dyDescent="0.25">
      <c r="A32" s="151"/>
      <c r="B32" s="156" t="s">
        <v>114</v>
      </c>
      <c r="C32" s="169">
        <v>1</v>
      </c>
      <c r="D32" s="170" t="s">
        <v>10</v>
      </c>
      <c r="E32" s="171">
        <v>1</v>
      </c>
      <c r="F32" s="155">
        <v>57.08</v>
      </c>
      <c r="G32" s="155">
        <v>0.38</v>
      </c>
      <c r="H32" s="155">
        <v>0.15</v>
      </c>
      <c r="I32" s="180">
        <f>H32*G32*F32*E32*C32</f>
        <v>3.2535599999999998</v>
      </c>
      <c r="J32" s="181"/>
      <c r="K32" s="3"/>
    </row>
    <row r="33" spans="1:11" ht="18" customHeight="1" x14ac:dyDescent="0.25">
      <c r="A33" s="151"/>
      <c r="B33" s="156" t="s">
        <v>144</v>
      </c>
      <c r="C33" s="169">
        <v>1</v>
      </c>
      <c r="D33" s="170" t="s">
        <v>10</v>
      </c>
      <c r="E33" s="171">
        <v>-1</v>
      </c>
      <c r="F33" s="155">
        <v>4</v>
      </c>
      <c r="G33" s="155">
        <v>0.38</v>
      </c>
      <c r="H33" s="155">
        <v>0.15</v>
      </c>
      <c r="I33" s="180">
        <f>H33*G33*F33*E33*C33</f>
        <v>-0.22799999999999998</v>
      </c>
      <c r="J33" s="181"/>
      <c r="K33" s="3"/>
    </row>
    <row r="34" spans="1:11" ht="18" customHeight="1" x14ac:dyDescent="0.25">
      <c r="A34" s="151"/>
      <c r="B34" s="156" t="s">
        <v>145</v>
      </c>
      <c r="C34" s="169">
        <v>1</v>
      </c>
      <c r="D34" s="170" t="s">
        <v>10</v>
      </c>
      <c r="E34" s="171">
        <v>1</v>
      </c>
      <c r="F34" s="155">
        <v>1</v>
      </c>
      <c r="G34" s="155">
        <v>0.38</v>
      </c>
      <c r="H34" s="155">
        <v>0.15</v>
      </c>
      <c r="I34" s="180">
        <f>H34*G34*F34*E34*C34</f>
        <v>5.6999999999999995E-2</v>
      </c>
      <c r="J34" s="181"/>
      <c r="K34" s="3"/>
    </row>
    <row r="35" spans="1:11" ht="15.95" customHeight="1" x14ac:dyDescent="0.25">
      <c r="A35" s="151"/>
      <c r="B35" s="156"/>
      <c r="C35" s="169"/>
      <c r="D35" s="170"/>
      <c r="E35" s="171"/>
      <c r="F35" s="153"/>
      <c r="G35" s="154"/>
      <c r="H35" s="153" t="s">
        <v>11</v>
      </c>
      <c r="I35" s="180">
        <f>SUM(I32:I34)</f>
        <v>3.0825599999999995</v>
      </c>
      <c r="J35" s="182"/>
      <c r="K35" s="3"/>
    </row>
    <row r="36" spans="1:11" ht="15.95" customHeight="1" x14ac:dyDescent="0.25">
      <c r="A36" s="151"/>
      <c r="B36" s="156"/>
      <c r="C36" s="169"/>
      <c r="D36" s="170"/>
      <c r="E36" s="171"/>
      <c r="F36" s="153"/>
      <c r="G36" s="154"/>
      <c r="H36" s="153" t="s">
        <v>12</v>
      </c>
      <c r="I36" s="183">
        <v>3.1</v>
      </c>
      <c r="J36" s="184" t="s">
        <v>115</v>
      </c>
      <c r="K36" s="3"/>
    </row>
    <row r="37" spans="1:11" ht="34.5" customHeight="1" x14ac:dyDescent="0.25">
      <c r="A37" s="158">
        <v>6.5</v>
      </c>
      <c r="B37" s="17" t="s">
        <v>119</v>
      </c>
      <c r="C37" s="169"/>
      <c r="D37" s="170"/>
      <c r="E37" s="171"/>
      <c r="F37" s="153"/>
      <c r="G37" s="154"/>
      <c r="H37" s="153"/>
      <c r="I37" s="183"/>
      <c r="J37" s="184"/>
      <c r="K37" s="3"/>
    </row>
    <row r="38" spans="1:11" ht="18" customHeight="1" x14ac:dyDescent="0.25">
      <c r="A38" s="151"/>
      <c r="B38" s="156" t="s">
        <v>114</v>
      </c>
      <c r="C38" s="169">
        <v>1</v>
      </c>
      <c r="D38" s="170" t="s">
        <v>10</v>
      </c>
      <c r="E38" s="171">
        <v>1</v>
      </c>
      <c r="F38" s="155">
        <v>57.08</v>
      </c>
      <c r="G38" s="155">
        <v>0.23</v>
      </c>
      <c r="H38" s="155">
        <v>0.45</v>
      </c>
      <c r="I38" s="180">
        <f>H38*G38*F38*E38*C38</f>
        <v>5.9077800000000007</v>
      </c>
      <c r="J38" s="181"/>
      <c r="K38" s="3"/>
    </row>
    <row r="39" spans="1:11" ht="18" customHeight="1" x14ac:dyDescent="0.25">
      <c r="A39" s="151"/>
      <c r="B39" s="156" t="s">
        <v>144</v>
      </c>
      <c r="C39" s="169">
        <v>1</v>
      </c>
      <c r="D39" s="170" t="s">
        <v>10</v>
      </c>
      <c r="E39" s="171">
        <v>-1</v>
      </c>
      <c r="F39" s="155">
        <v>4</v>
      </c>
      <c r="G39" s="155">
        <v>0.23</v>
      </c>
      <c r="H39" s="155">
        <v>0.45</v>
      </c>
      <c r="I39" s="180">
        <f>H39*G39*F39*E39*C39</f>
        <v>-0.41400000000000003</v>
      </c>
      <c r="J39" s="181"/>
      <c r="K39" s="3"/>
    </row>
    <row r="40" spans="1:11" ht="18" customHeight="1" x14ac:dyDescent="0.25">
      <c r="A40" s="151"/>
      <c r="B40" s="156" t="s">
        <v>152</v>
      </c>
      <c r="C40" s="169">
        <v>1</v>
      </c>
      <c r="D40" s="170" t="s">
        <v>10</v>
      </c>
      <c r="E40" s="171">
        <v>27</v>
      </c>
      <c r="F40" s="155">
        <v>0.23</v>
      </c>
      <c r="G40" s="155">
        <v>0.23</v>
      </c>
      <c r="H40" s="155">
        <v>0.6</v>
      </c>
      <c r="I40" s="180">
        <f>H40*G40*F40*E40*C40</f>
        <v>0.85698000000000008</v>
      </c>
      <c r="J40" s="181"/>
      <c r="K40" s="3"/>
    </row>
    <row r="41" spans="1:11" ht="18" customHeight="1" x14ac:dyDescent="0.25">
      <c r="A41" s="151"/>
      <c r="B41" s="156" t="s">
        <v>145</v>
      </c>
      <c r="C41" s="169">
        <v>1</v>
      </c>
      <c r="D41" s="170" t="s">
        <v>10</v>
      </c>
      <c r="E41" s="171">
        <v>1</v>
      </c>
      <c r="F41" s="155">
        <v>1</v>
      </c>
      <c r="G41" s="155">
        <v>0.23</v>
      </c>
      <c r="H41" s="155">
        <v>0.45</v>
      </c>
      <c r="I41" s="180">
        <f>H41*G41*F41*E41*C41</f>
        <v>0.10350000000000001</v>
      </c>
      <c r="J41" s="181"/>
      <c r="K41" s="3"/>
    </row>
    <row r="42" spans="1:11" ht="15.95" customHeight="1" x14ac:dyDescent="0.25">
      <c r="A42" s="151"/>
      <c r="B42" s="156"/>
      <c r="C42" s="169"/>
      <c r="D42" s="170"/>
      <c r="E42" s="171"/>
      <c r="F42" s="153"/>
      <c r="G42" s="154"/>
      <c r="H42" s="153" t="s">
        <v>11</v>
      </c>
      <c r="I42" s="180">
        <f>SUM(I38:I41)</f>
        <v>6.4542600000000014</v>
      </c>
      <c r="J42" s="182"/>
      <c r="K42" s="3"/>
    </row>
    <row r="43" spans="1:11" ht="15.95" customHeight="1" x14ac:dyDescent="0.25">
      <c r="A43" s="151"/>
      <c r="B43" s="156"/>
      <c r="C43" s="169"/>
      <c r="D43" s="170"/>
      <c r="E43" s="171"/>
      <c r="F43" s="153"/>
      <c r="G43" s="154"/>
      <c r="H43" s="153" t="s">
        <v>12</v>
      </c>
      <c r="I43" s="183">
        <v>6.5</v>
      </c>
      <c r="J43" s="184" t="s">
        <v>115</v>
      </c>
      <c r="K43" s="3"/>
    </row>
    <row r="44" spans="1:11" ht="52.5" customHeight="1" x14ac:dyDescent="0.25">
      <c r="A44" s="151">
        <v>10.5</v>
      </c>
      <c r="B44" s="152" t="s">
        <v>137</v>
      </c>
      <c r="C44" s="172"/>
      <c r="D44" s="173"/>
      <c r="E44" s="174"/>
      <c r="F44" s="155"/>
      <c r="G44" s="155"/>
      <c r="H44" s="153"/>
      <c r="I44" s="183"/>
      <c r="J44" s="184"/>
      <c r="K44" s="3"/>
    </row>
    <row r="45" spans="1:11" ht="18" customHeight="1" x14ac:dyDescent="0.25">
      <c r="A45" s="151" t="s">
        <v>8</v>
      </c>
      <c r="B45" s="159" t="s">
        <v>19</v>
      </c>
      <c r="C45" s="169"/>
      <c r="D45" s="173"/>
      <c r="E45" s="171"/>
      <c r="F45" s="155"/>
      <c r="G45" s="155"/>
      <c r="H45" s="153"/>
      <c r="I45" s="183"/>
      <c r="J45" s="184"/>
      <c r="K45" s="3"/>
    </row>
    <row r="46" spans="1:11" ht="18" customHeight="1" x14ac:dyDescent="0.25">
      <c r="A46" s="151"/>
      <c r="B46" s="156" t="s">
        <v>114</v>
      </c>
      <c r="C46" s="169">
        <v>1</v>
      </c>
      <c r="D46" s="170" t="s">
        <v>10</v>
      </c>
      <c r="E46" s="171">
        <v>1</v>
      </c>
      <c r="F46" s="155">
        <v>57.54</v>
      </c>
      <c r="G46" s="155"/>
      <c r="H46" s="155">
        <v>0.6</v>
      </c>
      <c r="I46" s="180">
        <f>H46*F46*E46*C46</f>
        <v>34.524000000000001</v>
      </c>
      <c r="J46" s="181"/>
      <c r="K46" s="3"/>
    </row>
    <row r="47" spans="1:11" ht="18" customHeight="1" x14ac:dyDescent="0.25">
      <c r="A47" s="151"/>
      <c r="B47" s="156" t="s">
        <v>144</v>
      </c>
      <c r="C47" s="169">
        <v>1</v>
      </c>
      <c r="D47" s="170" t="s">
        <v>10</v>
      </c>
      <c r="E47" s="171">
        <v>-1</v>
      </c>
      <c r="F47" s="155">
        <v>4</v>
      </c>
      <c r="G47" s="155"/>
      <c r="H47" s="155">
        <v>0.6</v>
      </c>
      <c r="I47" s="180">
        <f>H47*F47*E47*C47</f>
        <v>-2.4</v>
      </c>
      <c r="J47" s="181"/>
      <c r="K47" s="3"/>
    </row>
    <row r="48" spans="1:11" ht="18" customHeight="1" x14ac:dyDescent="0.25">
      <c r="A48" s="151"/>
      <c r="B48" s="156" t="s">
        <v>145</v>
      </c>
      <c r="C48" s="169">
        <v>1</v>
      </c>
      <c r="D48" s="170" t="s">
        <v>10</v>
      </c>
      <c r="E48" s="171">
        <v>1</v>
      </c>
      <c r="F48" s="155">
        <v>1</v>
      </c>
      <c r="G48" s="155"/>
      <c r="H48" s="155">
        <v>0.6</v>
      </c>
      <c r="I48" s="180">
        <f>H48*F48*E48*C48</f>
        <v>0.6</v>
      </c>
      <c r="J48" s="181"/>
      <c r="K48" s="3"/>
    </row>
    <row r="49" spans="1:11" ht="18" customHeight="1" x14ac:dyDescent="0.25">
      <c r="A49" s="151"/>
      <c r="B49" s="156"/>
      <c r="C49" s="169"/>
      <c r="D49" s="173"/>
      <c r="E49" s="171"/>
      <c r="F49" s="155"/>
      <c r="G49" s="155"/>
      <c r="H49" s="153" t="s">
        <v>11</v>
      </c>
      <c r="I49" s="180">
        <f>SUM(I46:I48)</f>
        <v>32.724000000000004</v>
      </c>
      <c r="J49" s="182" t="s">
        <v>147</v>
      </c>
      <c r="K49" s="3"/>
    </row>
    <row r="50" spans="1:11" ht="18" customHeight="1" x14ac:dyDescent="0.25">
      <c r="A50" s="151"/>
      <c r="B50" s="159"/>
      <c r="C50" s="169"/>
      <c r="D50" s="173"/>
      <c r="E50" s="171"/>
      <c r="F50" s="155"/>
      <c r="G50" s="155"/>
      <c r="H50" s="153" t="s">
        <v>12</v>
      </c>
      <c r="I50" s="183">
        <v>33</v>
      </c>
      <c r="J50" s="184" t="s">
        <v>116</v>
      </c>
      <c r="K50" s="3"/>
    </row>
    <row r="51" spans="1:11" ht="33" customHeight="1" x14ac:dyDescent="0.25">
      <c r="A51" s="151">
        <v>33</v>
      </c>
      <c r="B51" s="152" t="s">
        <v>87</v>
      </c>
      <c r="C51" s="172"/>
      <c r="D51" s="173"/>
      <c r="E51" s="174"/>
      <c r="F51" s="153"/>
      <c r="G51" s="154"/>
      <c r="H51" s="153"/>
      <c r="I51" s="180" t="s">
        <v>13</v>
      </c>
      <c r="J51" s="181"/>
      <c r="K51" s="3"/>
    </row>
    <row r="52" spans="1:11" ht="18" customHeight="1" x14ac:dyDescent="0.25">
      <c r="A52" s="151"/>
      <c r="B52" s="156" t="s">
        <v>114</v>
      </c>
      <c r="C52" s="169">
        <v>1</v>
      </c>
      <c r="D52" s="170" t="s">
        <v>10</v>
      </c>
      <c r="E52" s="171">
        <v>1</v>
      </c>
      <c r="F52" s="155">
        <v>58</v>
      </c>
      <c r="G52" s="155"/>
      <c r="H52" s="155">
        <v>1.05</v>
      </c>
      <c r="I52" s="180">
        <f>H52*F52*E52*C52</f>
        <v>60.900000000000006</v>
      </c>
      <c r="J52" s="181"/>
      <c r="K52" s="3"/>
    </row>
    <row r="53" spans="1:11" ht="18" customHeight="1" x14ac:dyDescent="0.25">
      <c r="A53" s="151"/>
      <c r="B53" s="156" t="s">
        <v>144</v>
      </c>
      <c r="C53" s="169">
        <v>1</v>
      </c>
      <c r="D53" s="170" t="s">
        <v>10</v>
      </c>
      <c r="E53" s="171">
        <v>-1</v>
      </c>
      <c r="F53" s="155">
        <v>4</v>
      </c>
      <c r="G53" s="155"/>
      <c r="H53" s="155">
        <v>1.05</v>
      </c>
      <c r="I53" s="180">
        <f>H53*F53*E53*C53</f>
        <v>-4.2</v>
      </c>
      <c r="J53" s="181"/>
      <c r="K53" s="3"/>
    </row>
    <row r="54" spans="1:11" ht="18" customHeight="1" x14ac:dyDescent="0.25">
      <c r="A54" s="151"/>
      <c r="B54" s="156" t="s">
        <v>145</v>
      </c>
      <c r="C54" s="169">
        <v>1</v>
      </c>
      <c r="D54" s="170" t="s">
        <v>10</v>
      </c>
      <c r="E54" s="171">
        <v>1</v>
      </c>
      <c r="F54" s="155">
        <v>1</v>
      </c>
      <c r="G54" s="155"/>
      <c r="H54" s="155">
        <v>1.05</v>
      </c>
      <c r="I54" s="180">
        <f>H54*F54*E54*C54</f>
        <v>1.05</v>
      </c>
      <c r="J54" s="181"/>
      <c r="K54" s="3"/>
    </row>
    <row r="55" spans="1:11" ht="18" customHeight="1" x14ac:dyDescent="0.25">
      <c r="A55" s="151"/>
      <c r="B55" s="156"/>
      <c r="C55" s="169"/>
      <c r="D55" s="173"/>
      <c r="E55" s="171"/>
      <c r="F55" s="155"/>
      <c r="G55" s="155"/>
      <c r="H55" s="153" t="s">
        <v>11</v>
      </c>
      <c r="I55" s="180">
        <f>SUM(I52:I54)</f>
        <v>57.75</v>
      </c>
      <c r="J55" s="182"/>
      <c r="K55" s="3"/>
    </row>
    <row r="56" spans="1:11" ht="18" customHeight="1" x14ac:dyDescent="0.25">
      <c r="A56" s="151"/>
      <c r="B56" s="156"/>
      <c r="C56" s="169"/>
      <c r="D56" s="173"/>
      <c r="E56" s="171"/>
      <c r="F56" s="155"/>
      <c r="G56" s="155"/>
      <c r="H56" s="153" t="s">
        <v>12</v>
      </c>
      <c r="I56" s="183">
        <v>58</v>
      </c>
      <c r="J56" s="182" t="s">
        <v>147</v>
      </c>
      <c r="K56" s="3"/>
    </row>
    <row r="57" spans="1:11" ht="32.25" customHeight="1" x14ac:dyDescent="0.25">
      <c r="A57" s="151">
        <v>50.6</v>
      </c>
      <c r="B57" s="160" t="s">
        <v>138</v>
      </c>
      <c r="C57" s="172"/>
      <c r="D57" s="173"/>
      <c r="E57" s="174"/>
      <c r="F57" s="155"/>
      <c r="G57" s="154"/>
      <c r="H57" s="155"/>
      <c r="I57" s="180"/>
      <c r="J57" s="181"/>
      <c r="K57" s="3"/>
    </row>
    <row r="58" spans="1:11" ht="18" customHeight="1" x14ac:dyDescent="0.25">
      <c r="A58" s="151"/>
      <c r="B58" s="156" t="s">
        <v>114</v>
      </c>
      <c r="C58" s="169">
        <v>1</v>
      </c>
      <c r="D58" s="170" t="s">
        <v>10</v>
      </c>
      <c r="E58" s="171">
        <v>1</v>
      </c>
      <c r="F58" s="155">
        <v>54.4</v>
      </c>
      <c r="G58" s="155">
        <v>0.9</v>
      </c>
      <c r="H58" s="155"/>
      <c r="I58" s="180">
        <f>G58*F58*E58*C58</f>
        <v>48.96</v>
      </c>
      <c r="J58" s="181"/>
      <c r="K58" s="3"/>
    </row>
    <row r="59" spans="1:11" ht="18" customHeight="1" x14ac:dyDescent="0.25">
      <c r="A59" s="156"/>
      <c r="B59" s="156"/>
      <c r="C59" s="172"/>
      <c r="D59" s="173"/>
      <c r="E59" s="174"/>
      <c r="F59" s="156"/>
      <c r="G59" s="156"/>
      <c r="H59" s="153" t="s">
        <v>12</v>
      </c>
      <c r="I59" s="183">
        <v>49</v>
      </c>
      <c r="J59" s="184" t="s">
        <v>116</v>
      </c>
    </row>
    <row r="60" spans="1:11" ht="18" customHeight="1" x14ac:dyDescent="0.25">
      <c r="A60" s="161"/>
      <c r="B60" s="161"/>
      <c r="C60" s="175"/>
      <c r="D60" s="176"/>
      <c r="E60" s="177"/>
      <c r="F60" s="161"/>
      <c r="G60" s="161"/>
      <c r="H60" s="162"/>
      <c r="I60" s="185"/>
      <c r="J60" s="186"/>
    </row>
    <row r="61" spans="1:11" ht="18" customHeight="1" x14ac:dyDescent="0.25">
      <c r="A61" s="91"/>
      <c r="B61" s="91"/>
      <c r="C61" s="91"/>
      <c r="D61" s="91"/>
      <c r="E61" s="91"/>
      <c r="F61" s="91"/>
      <c r="G61" s="91"/>
      <c r="H61" s="92"/>
      <c r="I61" s="135"/>
      <c r="J61" s="136"/>
    </row>
    <row r="62" spans="1:11" ht="18" customHeight="1" x14ac:dyDescent="0.25">
      <c r="A62" s="91"/>
      <c r="B62" s="91"/>
      <c r="C62" s="91"/>
      <c r="D62" s="91"/>
      <c r="E62" s="91"/>
      <c r="F62" s="91"/>
      <c r="G62" s="91"/>
      <c r="H62" s="92"/>
      <c r="I62" s="135"/>
      <c r="J62" s="136"/>
    </row>
    <row r="63" spans="1:11" ht="18" customHeight="1" x14ac:dyDescent="0.25">
      <c r="A63" s="91"/>
      <c r="B63" s="91"/>
      <c r="C63" s="91"/>
      <c r="D63" s="91"/>
      <c r="E63" s="91"/>
      <c r="F63" s="91"/>
      <c r="G63" s="91"/>
      <c r="H63" s="92"/>
      <c r="I63" s="135"/>
      <c r="J63" s="136"/>
    </row>
    <row r="64" spans="1:11" ht="18" customHeight="1" x14ac:dyDescent="0.25">
      <c r="A64" s="91"/>
      <c r="B64" s="91"/>
      <c r="C64" s="91"/>
      <c r="D64" s="91"/>
      <c r="E64" s="91"/>
      <c r="F64" s="91"/>
      <c r="G64" s="91"/>
      <c r="H64" s="92"/>
      <c r="I64" s="135"/>
      <c r="J64" s="136"/>
    </row>
    <row r="65" spans="1:10" ht="18" customHeight="1" x14ac:dyDescent="0.25">
      <c r="A65" s="11"/>
      <c r="B65" s="12" t="s">
        <v>120</v>
      </c>
      <c r="C65" s="14" t="s">
        <v>29</v>
      </c>
      <c r="D65" s="15"/>
      <c r="E65" s="15"/>
      <c r="F65" s="15"/>
      <c r="G65" s="13"/>
      <c r="H65" s="539" t="s">
        <v>117</v>
      </c>
      <c r="I65" s="539"/>
      <c r="J65" s="539"/>
    </row>
    <row r="66" spans="1:10" ht="18" customHeight="1" x14ac:dyDescent="0.25"/>
    <row r="67" spans="1:10" ht="18" customHeight="1" x14ac:dyDescent="0.25"/>
  </sheetData>
  <mergeCells count="11">
    <mergeCell ref="A3:J3"/>
    <mergeCell ref="B4:J4"/>
    <mergeCell ref="A1:J1"/>
    <mergeCell ref="A2:J2"/>
    <mergeCell ref="A5:J5"/>
    <mergeCell ref="H65:J65"/>
    <mergeCell ref="A6:A7"/>
    <mergeCell ref="B6:B7"/>
    <mergeCell ref="C6:E7"/>
    <mergeCell ref="F6:H6"/>
    <mergeCell ref="I6:J7"/>
  </mergeCells>
  <printOptions horizontalCentered="1"/>
  <pageMargins left="1" right="0.1" top="0.65" bottom="0.1" header="0.5" footer="0.5"/>
  <pageSetup paperSize="9" scale="90" orientation="portrait" verticalDpi="300" r:id="rId1"/>
  <headerFooter alignWithMargins="0">
    <oddHeader>Page &amp;P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45"/>
  <sheetViews>
    <sheetView view="pageBreakPreview" topLeftCell="A108" zoomScaleSheetLayoutView="100" workbookViewId="0">
      <selection activeCell="A148" sqref="A148"/>
    </sheetView>
  </sheetViews>
  <sheetFormatPr defaultRowHeight="14.1" customHeight="1" x14ac:dyDescent="0.25"/>
  <cols>
    <col min="1" max="1" width="6.7109375" style="4" customWidth="1"/>
    <col min="2" max="2" width="38.28515625" style="4" customWidth="1"/>
    <col min="3" max="3" width="4.7109375" style="4" customWidth="1"/>
    <col min="4" max="4" width="2.7109375" style="4" customWidth="1"/>
    <col min="5" max="5" width="4.7109375" style="4" customWidth="1"/>
    <col min="6" max="6" width="9.5703125" style="4" customWidth="1"/>
    <col min="7" max="8" width="8.7109375" style="4" customWidth="1"/>
    <col min="9" max="9" width="12" style="4" customWidth="1"/>
    <col min="10" max="10" width="4.140625" style="8" customWidth="1"/>
    <col min="11" max="11" width="9.140625" style="7"/>
    <col min="12" max="256" width="9.140625" style="4"/>
    <col min="257" max="257" width="6.42578125" style="4" customWidth="1"/>
    <col min="258" max="258" width="29.7109375" style="4" customWidth="1"/>
    <col min="259" max="259" width="3.85546875" style="4" customWidth="1"/>
    <col min="260" max="260" width="1.85546875" style="4" customWidth="1"/>
    <col min="261" max="261" width="6.7109375" style="4" customWidth="1"/>
    <col min="262" max="264" width="9.140625" style="4"/>
    <col min="265" max="265" width="10.85546875" style="4" bestFit="1" customWidth="1"/>
    <col min="266" max="266" width="8.140625" style="4" customWidth="1"/>
    <col min="267" max="512" width="9.140625" style="4"/>
    <col min="513" max="513" width="6.42578125" style="4" customWidth="1"/>
    <col min="514" max="514" width="29.7109375" style="4" customWidth="1"/>
    <col min="515" max="515" width="3.85546875" style="4" customWidth="1"/>
    <col min="516" max="516" width="1.85546875" style="4" customWidth="1"/>
    <col min="517" max="517" width="6.7109375" style="4" customWidth="1"/>
    <col min="518" max="520" width="9.140625" style="4"/>
    <col min="521" max="521" width="10.85546875" style="4" bestFit="1" customWidth="1"/>
    <col min="522" max="522" width="8.140625" style="4" customWidth="1"/>
    <col min="523" max="768" width="9.140625" style="4"/>
    <col min="769" max="769" width="6.42578125" style="4" customWidth="1"/>
    <col min="770" max="770" width="29.7109375" style="4" customWidth="1"/>
    <col min="771" max="771" width="3.85546875" style="4" customWidth="1"/>
    <col min="772" max="772" width="1.85546875" style="4" customWidth="1"/>
    <col min="773" max="773" width="6.7109375" style="4" customWidth="1"/>
    <col min="774" max="776" width="9.140625" style="4"/>
    <col min="777" max="777" width="10.85546875" style="4" bestFit="1" customWidth="1"/>
    <col min="778" max="778" width="8.140625" style="4" customWidth="1"/>
    <col min="779" max="1024" width="9.140625" style="4"/>
    <col min="1025" max="1025" width="6.42578125" style="4" customWidth="1"/>
    <col min="1026" max="1026" width="29.7109375" style="4" customWidth="1"/>
    <col min="1027" max="1027" width="3.85546875" style="4" customWidth="1"/>
    <col min="1028" max="1028" width="1.85546875" style="4" customWidth="1"/>
    <col min="1029" max="1029" width="6.7109375" style="4" customWidth="1"/>
    <col min="1030" max="1032" width="9.140625" style="4"/>
    <col min="1033" max="1033" width="10.85546875" style="4" bestFit="1" customWidth="1"/>
    <col min="1034" max="1034" width="8.140625" style="4" customWidth="1"/>
    <col min="1035" max="1280" width="9.140625" style="4"/>
    <col min="1281" max="1281" width="6.42578125" style="4" customWidth="1"/>
    <col min="1282" max="1282" width="29.7109375" style="4" customWidth="1"/>
    <col min="1283" max="1283" width="3.85546875" style="4" customWidth="1"/>
    <col min="1284" max="1284" width="1.85546875" style="4" customWidth="1"/>
    <col min="1285" max="1285" width="6.7109375" style="4" customWidth="1"/>
    <col min="1286" max="1288" width="9.140625" style="4"/>
    <col min="1289" max="1289" width="10.85546875" style="4" bestFit="1" customWidth="1"/>
    <col min="1290" max="1290" width="8.140625" style="4" customWidth="1"/>
    <col min="1291" max="1536" width="9.140625" style="4"/>
    <col min="1537" max="1537" width="6.42578125" style="4" customWidth="1"/>
    <col min="1538" max="1538" width="29.7109375" style="4" customWidth="1"/>
    <col min="1539" max="1539" width="3.85546875" style="4" customWidth="1"/>
    <col min="1540" max="1540" width="1.85546875" style="4" customWidth="1"/>
    <col min="1541" max="1541" width="6.7109375" style="4" customWidth="1"/>
    <col min="1542" max="1544" width="9.140625" style="4"/>
    <col min="1545" max="1545" width="10.85546875" style="4" bestFit="1" customWidth="1"/>
    <col min="1546" max="1546" width="8.140625" style="4" customWidth="1"/>
    <col min="1547" max="1792" width="9.140625" style="4"/>
    <col min="1793" max="1793" width="6.42578125" style="4" customWidth="1"/>
    <col min="1794" max="1794" width="29.7109375" style="4" customWidth="1"/>
    <col min="1795" max="1795" width="3.85546875" style="4" customWidth="1"/>
    <col min="1796" max="1796" width="1.85546875" style="4" customWidth="1"/>
    <col min="1797" max="1797" width="6.7109375" style="4" customWidth="1"/>
    <col min="1798" max="1800" width="9.140625" style="4"/>
    <col min="1801" max="1801" width="10.85546875" style="4" bestFit="1" customWidth="1"/>
    <col min="1802" max="1802" width="8.140625" style="4" customWidth="1"/>
    <col min="1803" max="2048" width="9.140625" style="4"/>
    <col min="2049" max="2049" width="6.42578125" style="4" customWidth="1"/>
    <col min="2050" max="2050" width="29.7109375" style="4" customWidth="1"/>
    <col min="2051" max="2051" width="3.85546875" style="4" customWidth="1"/>
    <col min="2052" max="2052" width="1.85546875" style="4" customWidth="1"/>
    <col min="2053" max="2053" width="6.7109375" style="4" customWidth="1"/>
    <col min="2054" max="2056" width="9.140625" style="4"/>
    <col min="2057" max="2057" width="10.85546875" style="4" bestFit="1" customWidth="1"/>
    <col min="2058" max="2058" width="8.140625" style="4" customWidth="1"/>
    <col min="2059" max="2304" width="9.140625" style="4"/>
    <col min="2305" max="2305" width="6.42578125" style="4" customWidth="1"/>
    <col min="2306" max="2306" width="29.7109375" style="4" customWidth="1"/>
    <col min="2307" max="2307" width="3.85546875" style="4" customWidth="1"/>
    <col min="2308" max="2308" width="1.85546875" style="4" customWidth="1"/>
    <col min="2309" max="2309" width="6.7109375" style="4" customWidth="1"/>
    <col min="2310" max="2312" width="9.140625" style="4"/>
    <col min="2313" max="2313" width="10.85546875" style="4" bestFit="1" customWidth="1"/>
    <col min="2314" max="2314" width="8.140625" style="4" customWidth="1"/>
    <col min="2315" max="2560" width="9.140625" style="4"/>
    <col min="2561" max="2561" width="6.42578125" style="4" customWidth="1"/>
    <col min="2562" max="2562" width="29.7109375" style="4" customWidth="1"/>
    <col min="2563" max="2563" width="3.85546875" style="4" customWidth="1"/>
    <col min="2564" max="2564" width="1.85546875" style="4" customWidth="1"/>
    <col min="2565" max="2565" width="6.7109375" style="4" customWidth="1"/>
    <col min="2566" max="2568" width="9.140625" style="4"/>
    <col min="2569" max="2569" width="10.85546875" style="4" bestFit="1" customWidth="1"/>
    <col min="2570" max="2570" width="8.140625" style="4" customWidth="1"/>
    <col min="2571" max="2816" width="9.140625" style="4"/>
    <col min="2817" max="2817" width="6.42578125" style="4" customWidth="1"/>
    <col min="2818" max="2818" width="29.7109375" style="4" customWidth="1"/>
    <col min="2819" max="2819" width="3.85546875" style="4" customWidth="1"/>
    <col min="2820" max="2820" width="1.85546875" style="4" customWidth="1"/>
    <col min="2821" max="2821" width="6.7109375" style="4" customWidth="1"/>
    <col min="2822" max="2824" width="9.140625" style="4"/>
    <col min="2825" max="2825" width="10.85546875" style="4" bestFit="1" customWidth="1"/>
    <col min="2826" max="2826" width="8.140625" style="4" customWidth="1"/>
    <col min="2827" max="3072" width="9.140625" style="4"/>
    <col min="3073" max="3073" width="6.42578125" style="4" customWidth="1"/>
    <col min="3074" max="3074" width="29.7109375" style="4" customWidth="1"/>
    <col min="3075" max="3075" width="3.85546875" style="4" customWidth="1"/>
    <col min="3076" max="3076" width="1.85546875" style="4" customWidth="1"/>
    <col min="3077" max="3077" width="6.7109375" style="4" customWidth="1"/>
    <col min="3078" max="3080" width="9.140625" style="4"/>
    <col min="3081" max="3081" width="10.85546875" style="4" bestFit="1" customWidth="1"/>
    <col min="3082" max="3082" width="8.140625" style="4" customWidth="1"/>
    <col min="3083" max="3328" width="9.140625" style="4"/>
    <col min="3329" max="3329" width="6.42578125" style="4" customWidth="1"/>
    <col min="3330" max="3330" width="29.7109375" style="4" customWidth="1"/>
    <col min="3331" max="3331" width="3.85546875" style="4" customWidth="1"/>
    <col min="3332" max="3332" width="1.85546875" style="4" customWidth="1"/>
    <col min="3333" max="3333" width="6.7109375" style="4" customWidth="1"/>
    <col min="3334" max="3336" width="9.140625" style="4"/>
    <col min="3337" max="3337" width="10.85546875" style="4" bestFit="1" customWidth="1"/>
    <col min="3338" max="3338" width="8.140625" style="4" customWidth="1"/>
    <col min="3339" max="3584" width="9.140625" style="4"/>
    <col min="3585" max="3585" width="6.42578125" style="4" customWidth="1"/>
    <col min="3586" max="3586" width="29.7109375" style="4" customWidth="1"/>
    <col min="3587" max="3587" width="3.85546875" style="4" customWidth="1"/>
    <col min="3588" max="3588" width="1.85546875" style="4" customWidth="1"/>
    <col min="3589" max="3589" width="6.7109375" style="4" customWidth="1"/>
    <col min="3590" max="3592" width="9.140625" style="4"/>
    <col min="3593" max="3593" width="10.85546875" style="4" bestFit="1" customWidth="1"/>
    <col min="3594" max="3594" width="8.140625" style="4" customWidth="1"/>
    <col min="3595" max="3840" width="9.140625" style="4"/>
    <col min="3841" max="3841" width="6.42578125" style="4" customWidth="1"/>
    <col min="3842" max="3842" width="29.7109375" style="4" customWidth="1"/>
    <col min="3843" max="3843" width="3.85546875" style="4" customWidth="1"/>
    <col min="3844" max="3844" width="1.85546875" style="4" customWidth="1"/>
    <col min="3845" max="3845" width="6.7109375" style="4" customWidth="1"/>
    <col min="3846" max="3848" width="9.140625" style="4"/>
    <col min="3849" max="3849" width="10.85546875" style="4" bestFit="1" customWidth="1"/>
    <col min="3850" max="3850" width="8.140625" style="4" customWidth="1"/>
    <col min="3851" max="4096" width="9.140625" style="4"/>
    <col min="4097" max="4097" width="6.42578125" style="4" customWidth="1"/>
    <col min="4098" max="4098" width="29.7109375" style="4" customWidth="1"/>
    <col min="4099" max="4099" width="3.85546875" style="4" customWidth="1"/>
    <col min="4100" max="4100" width="1.85546875" style="4" customWidth="1"/>
    <col min="4101" max="4101" width="6.7109375" style="4" customWidth="1"/>
    <col min="4102" max="4104" width="9.140625" style="4"/>
    <col min="4105" max="4105" width="10.85546875" style="4" bestFit="1" customWidth="1"/>
    <col min="4106" max="4106" width="8.140625" style="4" customWidth="1"/>
    <col min="4107" max="4352" width="9.140625" style="4"/>
    <col min="4353" max="4353" width="6.42578125" style="4" customWidth="1"/>
    <col min="4354" max="4354" width="29.7109375" style="4" customWidth="1"/>
    <col min="4355" max="4355" width="3.85546875" style="4" customWidth="1"/>
    <col min="4356" max="4356" width="1.85546875" style="4" customWidth="1"/>
    <col min="4357" max="4357" width="6.7109375" style="4" customWidth="1"/>
    <col min="4358" max="4360" width="9.140625" style="4"/>
    <col min="4361" max="4361" width="10.85546875" style="4" bestFit="1" customWidth="1"/>
    <col min="4362" max="4362" width="8.140625" style="4" customWidth="1"/>
    <col min="4363" max="4608" width="9.140625" style="4"/>
    <col min="4609" max="4609" width="6.42578125" style="4" customWidth="1"/>
    <col min="4610" max="4610" width="29.7109375" style="4" customWidth="1"/>
    <col min="4611" max="4611" width="3.85546875" style="4" customWidth="1"/>
    <col min="4612" max="4612" width="1.85546875" style="4" customWidth="1"/>
    <col min="4613" max="4613" width="6.7109375" style="4" customWidth="1"/>
    <col min="4614" max="4616" width="9.140625" style="4"/>
    <col min="4617" max="4617" width="10.85546875" style="4" bestFit="1" customWidth="1"/>
    <col min="4618" max="4618" width="8.140625" style="4" customWidth="1"/>
    <col min="4619" max="4864" width="9.140625" style="4"/>
    <col min="4865" max="4865" width="6.42578125" style="4" customWidth="1"/>
    <col min="4866" max="4866" width="29.7109375" style="4" customWidth="1"/>
    <col min="4867" max="4867" width="3.85546875" style="4" customWidth="1"/>
    <col min="4868" max="4868" width="1.85546875" style="4" customWidth="1"/>
    <col min="4869" max="4869" width="6.7109375" style="4" customWidth="1"/>
    <col min="4870" max="4872" width="9.140625" style="4"/>
    <col min="4873" max="4873" width="10.85546875" style="4" bestFit="1" customWidth="1"/>
    <col min="4874" max="4874" width="8.140625" style="4" customWidth="1"/>
    <col min="4875" max="5120" width="9.140625" style="4"/>
    <col min="5121" max="5121" width="6.42578125" style="4" customWidth="1"/>
    <col min="5122" max="5122" width="29.7109375" style="4" customWidth="1"/>
    <col min="5123" max="5123" width="3.85546875" style="4" customWidth="1"/>
    <col min="5124" max="5124" width="1.85546875" style="4" customWidth="1"/>
    <col min="5125" max="5125" width="6.7109375" style="4" customWidth="1"/>
    <col min="5126" max="5128" width="9.140625" style="4"/>
    <col min="5129" max="5129" width="10.85546875" style="4" bestFit="1" customWidth="1"/>
    <col min="5130" max="5130" width="8.140625" style="4" customWidth="1"/>
    <col min="5131" max="5376" width="9.140625" style="4"/>
    <col min="5377" max="5377" width="6.42578125" style="4" customWidth="1"/>
    <col min="5378" max="5378" width="29.7109375" style="4" customWidth="1"/>
    <col min="5379" max="5379" width="3.85546875" style="4" customWidth="1"/>
    <col min="5380" max="5380" width="1.85546875" style="4" customWidth="1"/>
    <col min="5381" max="5381" width="6.7109375" style="4" customWidth="1"/>
    <col min="5382" max="5384" width="9.140625" style="4"/>
    <col min="5385" max="5385" width="10.85546875" style="4" bestFit="1" customWidth="1"/>
    <col min="5386" max="5386" width="8.140625" style="4" customWidth="1"/>
    <col min="5387" max="5632" width="9.140625" style="4"/>
    <col min="5633" max="5633" width="6.42578125" style="4" customWidth="1"/>
    <col min="5634" max="5634" width="29.7109375" style="4" customWidth="1"/>
    <col min="5635" max="5635" width="3.85546875" style="4" customWidth="1"/>
    <col min="5636" max="5636" width="1.85546875" style="4" customWidth="1"/>
    <col min="5637" max="5637" width="6.7109375" style="4" customWidth="1"/>
    <col min="5638" max="5640" width="9.140625" style="4"/>
    <col min="5641" max="5641" width="10.85546875" style="4" bestFit="1" customWidth="1"/>
    <col min="5642" max="5642" width="8.140625" style="4" customWidth="1"/>
    <col min="5643" max="5888" width="9.140625" style="4"/>
    <col min="5889" max="5889" width="6.42578125" style="4" customWidth="1"/>
    <col min="5890" max="5890" width="29.7109375" style="4" customWidth="1"/>
    <col min="5891" max="5891" width="3.85546875" style="4" customWidth="1"/>
    <col min="5892" max="5892" width="1.85546875" style="4" customWidth="1"/>
    <col min="5893" max="5893" width="6.7109375" style="4" customWidth="1"/>
    <col min="5894" max="5896" width="9.140625" style="4"/>
    <col min="5897" max="5897" width="10.85546875" style="4" bestFit="1" customWidth="1"/>
    <col min="5898" max="5898" width="8.140625" style="4" customWidth="1"/>
    <col min="5899" max="6144" width="9.140625" style="4"/>
    <col min="6145" max="6145" width="6.42578125" style="4" customWidth="1"/>
    <col min="6146" max="6146" width="29.7109375" style="4" customWidth="1"/>
    <col min="6147" max="6147" width="3.85546875" style="4" customWidth="1"/>
    <col min="6148" max="6148" width="1.85546875" style="4" customWidth="1"/>
    <col min="6149" max="6149" width="6.7109375" style="4" customWidth="1"/>
    <col min="6150" max="6152" width="9.140625" style="4"/>
    <col min="6153" max="6153" width="10.85546875" style="4" bestFit="1" customWidth="1"/>
    <col min="6154" max="6154" width="8.140625" style="4" customWidth="1"/>
    <col min="6155" max="6400" width="9.140625" style="4"/>
    <col min="6401" max="6401" width="6.42578125" style="4" customWidth="1"/>
    <col min="6402" max="6402" width="29.7109375" style="4" customWidth="1"/>
    <col min="6403" max="6403" width="3.85546875" style="4" customWidth="1"/>
    <col min="6404" max="6404" width="1.85546875" style="4" customWidth="1"/>
    <col min="6405" max="6405" width="6.7109375" style="4" customWidth="1"/>
    <col min="6406" max="6408" width="9.140625" style="4"/>
    <col min="6409" max="6409" width="10.85546875" style="4" bestFit="1" customWidth="1"/>
    <col min="6410" max="6410" width="8.140625" style="4" customWidth="1"/>
    <col min="6411" max="6656" width="9.140625" style="4"/>
    <col min="6657" max="6657" width="6.42578125" style="4" customWidth="1"/>
    <col min="6658" max="6658" width="29.7109375" style="4" customWidth="1"/>
    <col min="6659" max="6659" width="3.85546875" style="4" customWidth="1"/>
    <col min="6660" max="6660" width="1.85546875" style="4" customWidth="1"/>
    <col min="6661" max="6661" width="6.7109375" style="4" customWidth="1"/>
    <col min="6662" max="6664" width="9.140625" style="4"/>
    <col min="6665" max="6665" width="10.85546875" style="4" bestFit="1" customWidth="1"/>
    <col min="6666" max="6666" width="8.140625" style="4" customWidth="1"/>
    <col min="6667" max="6912" width="9.140625" style="4"/>
    <col min="6913" max="6913" width="6.42578125" style="4" customWidth="1"/>
    <col min="6914" max="6914" width="29.7109375" style="4" customWidth="1"/>
    <col min="6915" max="6915" width="3.85546875" style="4" customWidth="1"/>
    <col min="6916" max="6916" width="1.85546875" style="4" customWidth="1"/>
    <col min="6917" max="6917" width="6.7109375" style="4" customWidth="1"/>
    <col min="6918" max="6920" width="9.140625" style="4"/>
    <col min="6921" max="6921" width="10.85546875" style="4" bestFit="1" customWidth="1"/>
    <col min="6922" max="6922" width="8.140625" style="4" customWidth="1"/>
    <col min="6923" max="7168" width="9.140625" style="4"/>
    <col min="7169" max="7169" width="6.42578125" style="4" customWidth="1"/>
    <col min="7170" max="7170" width="29.7109375" style="4" customWidth="1"/>
    <col min="7171" max="7171" width="3.85546875" style="4" customWidth="1"/>
    <col min="7172" max="7172" width="1.85546875" style="4" customWidth="1"/>
    <col min="7173" max="7173" width="6.7109375" style="4" customWidth="1"/>
    <col min="7174" max="7176" width="9.140625" style="4"/>
    <col min="7177" max="7177" width="10.85546875" style="4" bestFit="1" customWidth="1"/>
    <col min="7178" max="7178" width="8.140625" style="4" customWidth="1"/>
    <col min="7179" max="7424" width="9.140625" style="4"/>
    <col min="7425" max="7425" width="6.42578125" style="4" customWidth="1"/>
    <col min="7426" max="7426" width="29.7109375" style="4" customWidth="1"/>
    <col min="7427" max="7427" width="3.85546875" style="4" customWidth="1"/>
    <col min="7428" max="7428" width="1.85546875" style="4" customWidth="1"/>
    <col min="7429" max="7429" width="6.7109375" style="4" customWidth="1"/>
    <col min="7430" max="7432" width="9.140625" style="4"/>
    <col min="7433" max="7433" width="10.85546875" style="4" bestFit="1" customWidth="1"/>
    <col min="7434" max="7434" width="8.140625" style="4" customWidth="1"/>
    <col min="7435" max="7680" width="9.140625" style="4"/>
    <col min="7681" max="7681" width="6.42578125" style="4" customWidth="1"/>
    <col min="7682" max="7682" width="29.7109375" style="4" customWidth="1"/>
    <col min="7683" max="7683" width="3.85546875" style="4" customWidth="1"/>
    <col min="7684" max="7684" width="1.85546875" style="4" customWidth="1"/>
    <col min="7685" max="7685" width="6.7109375" style="4" customWidth="1"/>
    <col min="7686" max="7688" width="9.140625" style="4"/>
    <col min="7689" max="7689" width="10.85546875" style="4" bestFit="1" customWidth="1"/>
    <col min="7690" max="7690" width="8.140625" style="4" customWidth="1"/>
    <col min="7691" max="7936" width="9.140625" style="4"/>
    <col min="7937" max="7937" width="6.42578125" style="4" customWidth="1"/>
    <col min="7938" max="7938" width="29.7109375" style="4" customWidth="1"/>
    <col min="7939" max="7939" width="3.85546875" style="4" customWidth="1"/>
    <col min="7940" max="7940" width="1.85546875" style="4" customWidth="1"/>
    <col min="7941" max="7941" width="6.7109375" style="4" customWidth="1"/>
    <col min="7942" max="7944" width="9.140625" style="4"/>
    <col min="7945" max="7945" width="10.85546875" style="4" bestFit="1" customWidth="1"/>
    <col min="7946" max="7946" width="8.140625" style="4" customWidth="1"/>
    <col min="7947" max="8192" width="9.140625" style="4"/>
    <col min="8193" max="8193" width="6.42578125" style="4" customWidth="1"/>
    <col min="8194" max="8194" width="29.7109375" style="4" customWidth="1"/>
    <col min="8195" max="8195" width="3.85546875" style="4" customWidth="1"/>
    <col min="8196" max="8196" width="1.85546875" style="4" customWidth="1"/>
    <col min="8197" max="8197" width="6.7109375" style="4" customWidth="1"/>
    <col min="8198" max="8200" width="9.140625" style="4"/>
    <col min="8201" max="8201" width="10.85546875" style="4" bestFit="1" customWidth="1"/>
    <col min="8202" max="8202" width="8.140625" style="4" customWidth="1"/>
    <col min="8203" max="8448" width="9.140625" style="4"/>
    <col min="8449" max="8449" width="6.42578125" style="4" customWidth="1"/>
    <col min="8450" max="8450" width="29.7109375" style="4" customWidth="1"/>
    <col min="8451" max="8451" width="3.85546875" style="4" customWidth="1"/>
    <col min="8452" max="8452" width="1.85546875" style="4" customWidth="1"/>
    <col min="8453" max="8453" width="6.7109375" style="4" customWidth="1"/>
    <col min="8454" max="8456" width="9.140625" style="4"/>
    <col min="8457" max="8457" width="10.85546875" style="4" bestFit="1" customWidth="1"/>
    <col min="8458" max="8458" width="8.140625" style="4" customWidth="1"/>
    <col min="8459" max="8704" width="9.140625" style="4"/>
    <col min="8705" max="8705" width="6.42578125" style="4" customWidth="1"/>
    <col min="8706" max="8706" width="29.7109375" style="4" customWidth="1"/>
    <col min="8707" max="8707" width="3.85546875" style="4" customWidth="1"/>
    <col min="8708" max="8708" width="1.85546875" style="4" customWidth="1"/>
    <col min="8709" max="8709" width="6.7109375" style="4" customWidth="1"/>
    <col min="8710" max="8712" width="9.140625" style="4"/>
    <col min="8713" max="8713" width="10.85546875" style="4" bestFit="1" customWidth="1"/>
    <col min="8714" max="8714" width="8.140625" style="4" customWidth="1"/>
    <col min="8715" max="8960" width="9.140625" style="4"/>
    <col min="8961" max="8961" width="6.42578125" style="4" customWidth="1"/>
    <col min="8962" max="8962" width="29.7109375" style="4" customWidth="1"/>
    <col min="8963" max="8963" width="3.85546875" style="4" customWidth="1"/>
    <col min="8964" max="8964" width="1.85546875" style="4" customWidth="1"/>
    <col min="8965" max="8965" width="6.7109375" style="4" customWidth="1"/>
    <col min="8966" max="8968" width="9.140625" style="4"/>
    <col min="8969" max="8969" width="10.85546875" style="4" bestFit="1" customWidth="1"/>
    <col min="8970" max="8970" width="8.140625" style="4" customWidth="1"/>
    <col min="8971" max="9216" width="9.140625" style="4"/>
    <col min="9217" max="9217" width="6.42578125" style="4" customWidth="1"/>
    <col min="9218" max="9218" width="29.7109375" style="4" customWidth="1"/>
    <col min="9219" max="9219" width="3.85546875" style="4" customWidth="1"/>
    <col min="9220" max="9220" width="1.85546875" style="4" customWidth="1"/>
    <col min="9221" max="9221" width="6.7109375" style="4" customWidth="1"/>
    <col min="9222" max="9224" width="9.140625" style="4"/>
    <col min="9225" max="9225" width="10.85546875" style="4" bestFit="1" customWidth="1"/>
    <col min="9226" max="9226" width="8.140625" style="4" customWidth="1"/>
    <col min="9227" max="9472" width="9.140625" style="4"/>
    <col min="9473" max="9473" width="6.42578125" style="4" customWidth="1"/>
    <col min="9474" max="9474" width="29.7109375" style="4" customWidth="1"/>
    <col min="9475" max="9475" width="3.85546875" style="4" customWidth="1"/>
    <col min="9476" max="9476" width="1.85546875" style="4" customWidth="1"/>
    <col min="9477" max="9477" width="6.7109375" style="4" customWidth="1"/>
    <col min="9478" max="9480" width="9.140625" style="4"/>
    <col min="9481" max="9481" width="10.85546875" style="4" bestFit="1" customWidth="1"/>
    <col min="9482" max="9482" width="8.140625" style="4" customWidth="1"/>
    <col min="9483" max="9728" width="9.140625" style="4"/>
    <col min="9729" max="9729" width="6.42578125" style="4" customWidth="1"/>
    <col min="9730" max="9730" width="29.7109375" style="4" customWidth="1"/>
    <col min="9731" max="9731" width="3.85546875" style="4" customWidth="1"/>
    <col min="9732" max="9732" width="1.85546875" style="4" customWidth="1"/>
    <col min="9733" max="9733" width="6.7109375" style="4" customWidth="1"/>
    <col min="9734" max="9736" width="9.140625" style="4"/>
    <col min="9737" max="9737" width="10.85546875" style="4" bestFit="1" customWidth="1"/>
    <col min="9738" max="9738" width="8.140625" style="4" customWidth="1"/>
    <col min="9739" max="9984" width="9.140625" style="4"/>
    <col min="9985" max="9985" width="6.42578125" style="4" customWidth="1"/>
    <col min="9986" max="9986" width="29.7109375" style="4" customWidth="1"/>
    <col min="9987" max="9987" width="3.85546875" style="4" customWidth="1"/>
    <col min="9988" max="9988" width="1.85546875" style="4" customWidth="1"/>
    <col min="9989" max="9989" width="6.7109375" style="4" customWidth="1"/>
    <col min="9990" max="9992" width="9.140625" style="4"/>
    <col min="9993" max="9993" width="10.85546875" style="4" bestFit="1" customWidth="1"/>
    <col min="9994" max="9994" width="8.140625" style="4" customWidth="1"/>
    <col min="9995" max="10240" width="9.140625" style="4"/>
    <col min="10241" max="10241" width="6.42578125" style="4" customWidth="1"/>
    <col min="10242" max="10242" width="29.7109375" style="4" customWidth="1"/>
    <col min="10243" max="10243" width="3.85546875" style="4" customWidth="1"/>
    <col min="10244" max="10244" width="1.85546875" style="4" customWidth="1"/>
    <col min="10245" max="10245" width="6.7109375" style="4" customWidth="1"/>
    <col min="10246" max="10248" width="9.140625" style="4"/>
    <col min="10249" max="10249" width="10.85546875" style="4" bestFit="1" customWidth="1"/>
    <col min="10250" max="10250" width="8.140625" style="4" customWidth="1"/>
    <col min="10251" max="10496" width="9.140625" style="4"/>
    <col min="10497" max="10497" width="6.42578125" style="4" customWidth="1"/>
    <col min="10498" max="10498" width="29.7109375" style="4" customWidth="1"/>
    <col min="10499" max="10499" width="3.85546875" style="4" customWidth="1"/>
    <col min="10500" max="10500" width="1.85546875" style="4" customWidth="1"/>
    <col min="10501" max="10501" width="6.7109375" style="4" customWidth="1"/>
    <col min="10502" max="10504" width="9.140625" style="4"/>
    <col min="10505" max="10505" width="10.85546875" style="4" bestFit="1" customWidth="1"/>
    <col min="10506" max="10506" width="8.140625" style="4" customWidth="1"/>
    <col min="10507" max="10752" width="9.140625" style="4"/>
    <col min="10753" max="10753" width="6.42578125" style="4" customWidth="1"/>
    <col min="10754" max="10754" width="29.7109375" style="4" customWidth="1"/>
    <col min="10755" max="10755" width="3.85546875" style="4" customWidth="1"/>
    <col min="10756" max="10756" width="1.85546875" style="4" customWidth="1"/>
    <col min="10757" max="10757" width="6.7109375" style="4" customWidth="1"/>
    <col min="10758" max="10760" width="9.140625" style="4"/>
    <col min="10761" max="10761" width="10.85546875" style="4" bestFit="1" customWidth="1"/>
    <col min="10762" max="10762" width="8.140625" style="4" customWidth="1"/>
    <col min="10763" max="11008" width="9.140625" style="4"/>
    <col min="11009" max="11009" width="6.42578125" style="4" customWidth="1"/>
    <col min="11010" max="11010" width="29.7109375" style="4" customWidth="1"/>
    <col min="11011" max="11011" width="3.85546875" style="4" customWidth="1"/>
    <col min="11012" max="11012" width="1.85546875" style="4" customWidth="1"/>
    <col min="11013" max="11013" width="6.7109375" style="4" customWidth="1"/>
    <col min="11014" max="11016" width="9.140625" style="4"/>
    <col min="11017" max="11017" width="10.85546875" style="4" bestFit="1" customWidth="1"/>
    <col min="11018" max="11018" width="8.140625" style="4" customWidth="1"/>
    <col min="11019" max="11264" width="9.140625" style="4"/>
    <col min="11265" max="11265" width="6.42578125" style="4" customWidth="1"/>
    <col min="11266" max="11266" width="29.7109375" style="4" customWidth="1"/>
    <col min="11267" max="11267" width="3.85546875" style="4" customWidth="1"/>
    <col min="11268" max="11268" width="1.85546875" style="4" customWidth="1"/>
    <col min="11269" max="11269" width="6.7109375" style="4" customWidth="1"/>
    <col min="11270" max="11272" width="9.140625" style="4"/>
    <col min="11273" max="11273" width="10.85546875" style="4" bestFit="1" customWidth="1"/>
    <col min="11274" max="11274" width="8.140625" style="4" customWidth="1"/>
    <col min="11275" max="11520" width="9.140625" style="4"/>
    <col min="11521" max="11521" width="6.42578125" style="4" customWidth="1"/>
    <col min="11522" max="11522" width="29.7109375" style="4" customWidth="1"/>
    <col min="11523" max="11523" width="3.85546875" style="4" customWidth="1"/>
    <col min="11524" max="11524" width="1.85546875" style="4" customWidth="1"/>
    <col min="11525" max="11525" width="6.7109375" style="4" customWidth="1"/>
    <col min="11526" max="11528" width="9.140625" style="4"/>
    <col min="11529" max="11529" width="10.85546875" style="4" bestFit="1" customWidth="1"/>
    <col min="11530" max="11530" width="8.140625" style="4" customWidth="1"/>
    <col min="11531" max="11776" width="9.140625" style="4"/>
    <col min="11777" max="11777" width="6.42578125" style="4" customWidth="1"/>
    <col min="11778" max="11778" width="29.7109375" style="4" customWidth="1"/>
    <col min="11779" max="11779" width="3.85546875" style="4" customWidth="1"/>
    <col min="11780" max="11780" width="1.85546875" style="4" customWidth="1"/>
    <col min="11781" max="11781" width="6.7109375" style="4" customWidth="1"/>
    <col min="11782" max="11784" width="9.140625" style="4"/>
    <col min="11785" max="11785" width="10.85546875" style="4" bestFit="1" customWidth="1"/>
    <col min="11786" max="11786" width="8.140625" style="4" customWidth="1"/>
    <col min="11787" max="12032" width="9.140625" style="4"/>
    <col min="12033" max="12033" width="6.42578125" style="4" customWidth="1"/>
    <col min="12034" max="12034" width="29.7109375" style="4" customWidth="1"/>
    <col min="12035" max="12035" width="3.85546875" style="4" customWidth="1"/>
    <col min="12036" max="12036" width="1.85546875" style="4" customWidth="1"/>
    <col min="12037" max="12037" width="6.7109375" style="4" customWidth="1"/>
    <col min="12038" max="12040" width="9.140625" style="4"/>
    <col min="12041" max="12041" width="10.85546875" style="4" bestFit="1" customWidth="1"/>
    <col min="12042" max="12042" width="8.140625" style="4" customWidth="1"/>
    <col min="12043" max="12288" width="9.140625" style="4"/>
    <col min="12289" max="12289" width="6.42578125" style="4" customWidth="1"/>
    <col min="12290" max="12290" width="29.7109375" style="4" customWidth="1"/>
    <col min="12291" max="12291" width="3.85546875" style="4" customWidth="1"/>
    <col min="12292" max="12292" width="1.85546875" style="4" customWidth="1"/>
    <col min="12293" max="12293" width="6.7109375" style="4" customWidth="1"/>
    <col min="12294" max="12296" width="9.140625" style="4"/>
    <col min="12297" max="12297" width="10.85546875" style="4" bestFit="1" customWidth="1"/>
    <col min="12298" max="12298" width="8.140625" style="4" customWidth="1"/>
    <col min="12299" max="12544" width="9.140625" style="4"/>
    <col min="12545" max="12545" width="6.42578125" style="4" customWidth="1"/>
    <col min="12546" max="12546" width="29.7109375" style="4" customWidth="1"/>
    <col min="12547" max="12547" width="3.85546875" style="4" customWidth="1"/>
    <col min="12548" max="12548" width="1.85546875" style="4" customWidth="1"/>
    <col min="12549" max="12549" width="6.7109375" style="4" customWidth="1"/>
    <col min="12550" max="12552" width="9.140625" style="4"/>
    <col min="12553" max="12553" width="10.85546875" style="4" bestFit="1" customWidth="1"/>
    <col min="12554" max="12554" width="8.140625" style="4" customWidth="1"/>
    <col min="12555" max="12800" width="9.140625" style="4"/>
    <col min="12801" max="12801" width="6.42578125" style="4" customWidth="1"/>
    <col min="12802" max="12802" width="29.7109375" style="4" customWidth="1"/>
    <col min="12803" max="12803" width="3.85546875" style="4" customWidth="1"/>
    <col min="12804" max="12804" width="1.85546875" style="4" customWidth="1"/>
    <col min="12805" max="12805" width="6.7109375" style="4" customWidth="1"/>
    <col min="12806" max="12808" width="9.140625" style="4"/>
    <col min="12809" max="12809" width="10.85546875" style="4" bestFit="1" customWidth="1"/>
    <col min="12810" max="12810" width="8.140625" style="4" customWidth="1"/>
    <col min="12811" max="13056" width="9.140625" style="4"/>
    <col min="13057" max="13057" width="6.42578125" style="4" customWidth="1"/>
    <col min="13058" max="13058" width="29.7109375" style="4" customWidth="1"/>
    <col min="13059" max="13059" width="3.85546875" style="4" customWidth="1"/>
    <col min="13060" max="13060" width="1.85546875" style="4" customWidth="1"/>
    <col min="13061" max="13061" width="6.7109375" style="4" customWidth="1"/>
    <col min="13062" max="13064" width="9.140625" style="4"/>
    <col min="13065" max="13065" width="10.85546875" style="4" bestFit="1" customWidth="1"/>
    <col min="13066" max="13066" width="8.140625" style="4" customWidth="1"/>
    <col min="13067" max="13312" width="9.140625" style="4"/>
    <col min="13313" max="13313" width="6.42578125" style="4" customWidth="1"/>
    <col min="13314" max="13314" width="29.7109375" style="4" customWidth="1"/>
    <col min="13315" max="13315" width="3.85546875" style="4" customWidth="1"/>
    <col min="13316" max="13316" width="1.85546875" style="4" customWidth="1"/>
    <col min="13317" max="13317" width="6.7109375" style="4" customWidth="1"/>
    <col min="13318" max="13320" width="9.140625" style="4"/>
    <col min="13321" max="13321" width="10.85546875" style="4" bestFit="1" customWidth="1"/>
    <col min="13322" max="13322" width="8.140625" style="4" customWidth="1"/>
    <col min="13323" max="13568" width="9.140625" style="4"/>
    <col min="13569" max="13569" width="6.42578125" style="4" customWidth="1"/>
    <col min="13570" max="13570" width="29.7109375" style="4" customWidth="1"/>
    <col min="13571" max="13571" width="3.85546875" style="4" customWidth="1"/>
    <col min="13572" max="13572" width="1.85546875" style="4" customWidth="1"/>
    <col min="13573" max="13573" width="6.7109375" style="4" customWidth="1"/>
    <col min="13574" max="13576" width="9.140625" style="4"/>
    <col min="13577" max="13577" width="10.85546875" style="4" bestFit="1" customWidth="1"/>
    <col min="13578" max="13578" width="8.140625" style="4" customWidth="1"/>
    <col min="13579" max="13824" width="9.140625" style="4"/>
    <col min="13825" max="13825" width="6.42578125" style="4" customWidth="1"/>
    <col min="13826" max="13826" width="29.7109375" style="4" customWidth="1"/>
    <col min="13827" max="13827" width="3.85546875" style="4" customWidth="1"/>
    <col min="13828" max="13828" width="1.85546875" style="4" customWidth="1"/>
    <col min="13829" max="13829" width="6.7109375" style="4" customWidth="1"/>
    <col min="13830" max="13832" width="9.140625" style="4"/>
    <col min="13833" max="13833" width="10.85546875" style="4" bestFit="1" customWidth="1"/>
    <col min="13834" max="13834" width="8.140625" style="4" customWidth="1"/>
    <col min="13835" max="14080" width="9.140625" style="4"/>
    <col min="14081" max="14081" width="6.42578125" style="4" customWidth="1"/>
    <col min="14082" max="14082" width="29.7109375" style="4" customWidth="1"/>
    <col min="14083" max="14083" width="3.85546875" style="4" customWidth="1"/>
    <col min="14084" max="14084" width="1.85546875" style="4" customWidth="1"/>
    <col min="14085" max="14085" width="6.7109375" style="4" customWidth="1"/>
    <col min="14086" max="14088" width="9.140625" style="4"/>
    <col min="14089" max="14089" width="10.85546875" style="4" bestFit="1" customWidth="1"/>
    <col min="14090" max="14090" width="8.140625" style="4" customWidth="1"/>
    <col min="14091" max="14336" width="9.140625" style="4"/>
    <col min="14337" max="14337" width="6.42578125" style="4" customWidth="1"/>
    <col min="14338" max="14338" width="29.7109375" style="4" customWidth="1"/>
    <col min="14339" max="14339" width="3.85546875" style="4" customWidth="1"/>
    <col min="14340" max="14340" width="1.85546875" style="4" customWidth="1"/>
    <col min="14341" max="14341" width="6.7109375" style="4" customWidth="1"/>
    <col min="14342" max="14344" width="9.140625" style="4"/>
    <col min="14345" max="14345" width="10.85546875" style="4" bestFit="1" customWidth="1"/>
    <col min="14346" max="14346" width="8.140625" style="4" customWidth="1"/>
    <col min="14347" max="14592" width="9.140625" style="4"/>
    <col min="14593" max="14593" width="6.42578125" style="4" customWidth="1"/>
    <col min="14594" max="14594" width="29.7109375" style="4" customWidth="1"/>
    <col min="14595" max="14595" width="3.85546875" style="4" customWidth="1"/>
    <col min="14596" max="14596" width="1.85546875" style="4" customWidth="1"/>
    <col min="14597" max="14597" width="6.7109375" style="4" customWidth="1"/>
    <col min="14598" max="14600" width="9.140625" style="4"/>
    <col min="14601" max="14601" width="10.85546875" style="4" bestFit="1" customWidth="1"/>
    <col min="14602" max="14602" width="8.140625" style="4" customWidth="1"/>
    <col min="14603" max="14848" width="9.140625" style="4"/>
    <col min="14849" max="14849" width="6.42578125" style="4" customWidth="1"/>
    <col min="14850" max="14850" width="29.7109375" style="4" customWidth="1"/>
    <col min="14851" max="14851" width="3.85546875" style="4" customWidth="1"/>
    <col min="14852" max="14852" width="1.85546875" style="4" customWidth="1"/>
    <col min="14853" max="14853" width="6.7109375" style="4" customWidth="1"/>
    <col min="14854" max="14856" width="9.140625" style="4"/>
    <col min="14857" max="14857" width="10.85546875" style="4" bestFit="1" customWidth="1"/>
    <col min="14858" max="14858" width="8.140625" style="4" customWidth="1"/>
    <col min="14859" max="15104" width="9.140625" style="4"/>
    <col min="15105" max="15105" width="6.42578125" style="4" customWidth="1"/>
    <col min="15106" max="15106" width="29.7109375" style="4" customWidth="1"/>
    <col min="15107" max="15107" width="3.85546875" style="4" customWidth="1"/>
    <col min="15108" max="15108" width="1.85546875" style="4" customWidth="1"/>
    <col min="15109" max="15109" width="6.7109375" style="4" customWidth="1"/>
    <col min="15110" max="15112" width="9.140625" style="4"/>
    <col min="15113" max="15113" width="10.85546875" style="4" bestFit="1" customWidth="1"/>
    <col min="15114" max="15114" width="8.140625" style="4" customWidth="1"/>
    <col min="15115" max="15360" width="9.140625" style="4"/>
    <col min="15361" max="15361" width="6.42578125" style="4" customWidth="1"/>
    <col min="15362" max="15362" width="29.7109375" style="4" customWidth="1"/>
    <col min="15363" max="15363" width="3.85546875" style="4" customWidth="1"/>
    <col min="15364" max="15364" width="1.85546875" style="4" customWidth="1"/>
    <col min="15365" max="15365" width="6.7109375" style="4" customWidth="1"/>
    <col min="15366" max="15368" width="9.140625" style="4"/>
    <col min="15369" max="15369" width="10.85546875" style="4" bestFit="1" customWidth="1"/>
    <col min="15370" max="15370" width="8.140625" style="4" customWidth="1"/>
    <col min="15371" max="15616" width="9.140625" style="4"/>
    <col min="15617" max="15617" width="6.42578125" style="4" customWidth="1"/>
    <col min="15618" max="15618" width="29.7109375" style="4" customWidth="1"/>
    <col min="15619" max="15619" width="3.85546875" style="4" customWidth="1"/>
    <col min="15620" max="15620" width="1.85546875" style="4" customWidth="1"/>
    <col min="15621" max="15621" width="6.7109375" style="4" customWidth="1"/>
    <col min="15622" max="15624" width="9.140625" style="4"/>
    <col min="15625" max="15625" width="10.85546875" style="4" bestFit="1" customWidth="1"/>
    <col min="15626" max="15626" width="8.140625" style="4" customWidth="1"/>
    <col min="15627" max="15872" width="9.140625" style="4"/>
    <col min="15873" max="15873" width="6.42578125" style="4" customWidth="1"/>
    <col min="15874" max="15874" width="29.7109375" style="4" customWidth="1"/>
    <col min="15875" max="15875" width="3.85546875" style="4" customWidth="1"/>
    <col min="15876" max="15876" width="1.85546875" style="4" customWidth="1"/>
    <col min="15877" max="15877" width="6.7109375" style="4" customWidth="1"/>
    <col min="15878" max="15880" width="9.140625" style="4"/>
    <col min="15881" max="15881" width="10.85546875" style="4" bestFit="1" customWidth="1"/>
    <col min="15882" max="15882" width="8.140625" style="4" customWidth="1"/>
    <col min="15883" max="16128" width="9.140625" style="4"/>
    <col min="16129" max="16129" width="6.42578125" style="4" customWidth="1"/>
    <col min="16130" max="16130" width="29.7109375" style="4" customWidth="1"/>
    <col min="16131" max="16131" width="3.85546875" style="4" customWidth="1"/>
    <col min="16132" max="16132" width="1.85546875" style="4" customWidth="1"/>
    <col min="16133" max="16133" width="6.7109375" style="4" customWidth="1"/>
    <col min="16134" max="16136" width="9.140625" style="4"/>
    <col min="16137" max="16137" width="10.85546875" style="4" bestFit="1" customWidth="1"/>
    <col min="16138" max="16138" width="8.140625" style="4" customWidth="1"/>
    <col min="16139" max="16384" width="9.140625" style="4"/>
  </cols>
  <sheetData>
    <row r="1" spans="1:11" ht="23.25" customHeight="1" x14ac:dyDescent="0.25">
      <c r="A1" s="550" t="s">
        <v>0</v>
      </c>
      <c r="B1" s="550"/>
      <c r="C1" s="550"/>
      <c r="D1" s="550"/>
      <c r="E1" s="550"/>
      <c r="F1" s="550"/>
      <c r="G1" s="550"/>
      <c r="H1" s="550"/>
      <c r="I1" s="550"/>
      <c r="J1" s="550"/>
      <c r="K1" s="3"/>
    </row>
    <row r="2" spans="1:11" ht="30" customHeight="1" x14ac:dyDescent="0.25">
      <c r="A2" s="550" t="s">
        <v>121</v>
      </c>
      <c r="B2" s="550"/>
      <c r="C2" s="550"/>
      <c r="D2" s="550"/>
      <c r="E2" s="550"/>
      <c r="F2" s="550"/>
      <c r="G2" s="550"/>
      <c r="H2" s="550"/>
      <c r="I2" s="550"/>
      <c r="J2" s="550"/>
      <c r="K2" s="3"/>
    </row>
    <row r="3" spans="1:11" ht="33.75" customHeight="1" x14ac:dyDescent="0.25">
      <c r="A3" s="546" t="s">
        <v>126</v>
      </c>
      <c r="B3" s="546"/>
      <c r="C3" s="546"/>
      <c r="D3" s="546"/>
      <c r="E3" s="546"/>
      <c r="F3" s="546"/>
      <c r="G3" s="546"/>
      <c r="H3" s="546"/>
      <c r="I3" s="546"/>
      <c r="J3" s="546"/>
      <c r="K3" s="3"/>
    </row>
    <row r="4" spans="1:11" ht="40.5" customHeight="1" x14ac:dyDescent="0.25">
      <c r="A4" s="22"/>
      <c r="B4" s="546" t="s">
        <v>153</v>
      </c>
      <c r="C4" s="546"/>
      <c r="D4" s="546"/>
      <c r="E4" s="546"/>
      <c r="F4" s="546"/>
      <c r="G4" s="546"/>
      <c r="H4" s="546"/>
      <c r="I4" s="546"/>
      <c r="J4" s="546"/>
      <c r="K4" s="3"/>
    </row>
    <row r="5" spans="1:11" ht="32.25" customHeight="1" x14ac:dyDescent="0.25">
      <c r="A5" s="18"/>
      <c r="B5" s="548" t="s">
        <v>43</v>
      </c>
      <c r="C5" s="548"/>
      <c r="D5" s="548"/>
      <c r="E5" s="548"/>
      <c r="F5" s="548"/>
      <c r="G5" s="548"/>
      <c r="H5" s="548"/>
      <c r="I5" s="548"/>
      <c r="J5" s="10"/>
      <c r="K5" s="3"/>
    </row>
    <row r="6" spans="1:11" s="6" customFormat="1" ht="18" customHeight="1" x14ac:dyDescent="0.25">
      <c r="A6" s="551" t="s">
        <v>1</v>
      </c>
      <c r="B6" s="551" t="s">
        <v>2</v>
      </c>
      <c r="C6" s="551" t="s">
        <v>3</v>
      </c>
      <c r="D6" s="551"/>
      <c r="E6" s="551"/>
      <c r="F6" s="552" t="s">
        <v>123</v>
      </c>
      <c r="G6" s="552"/>
      <c r="H6" s="552"/>
      <c r="I6" s="553" t="s">
        <v>7</v>
      </c>
      <c r="J6" s="553"/>
      <c r="K6" s="5"/>
    </row>
    <row r="7" spans="1:11" s="6" customFormat="1" ht="18" customHeight="1" x14ac:dyDescent="0.25">
      <c r="A7" s="551"/>
      <c r="B7" s="551"/>
      <c r="C7" s="551"/>
      <c r="D7" s="551"/>
      <c r="E7" s="551"/>
      <c r="F7" s="98" t="s">
        <v>4</v>
      </c>
      <c r="G7" s="99" t="s">
        <v>5</v>
      </c>
      <c r="H7" s="98" t="s">
        <v>6</v>
      </c>
      <c r="I7" s="553"/>
      <c r="J7" s="553"/>
      <c r="K7" s="5"/>
    </row>
    <row r="8" spans="1:11" s="69" customFormat="1" ht="38.25" customHeight="1" x14ac:dyDescent="0.25">
      <c r="A8" s="19">
        <v>1.5</v>
      </c>
      <c r="B8" s="58" t="s">
        <v>141</v>
      </c>
      <c r="C8" s="106"/>
      <c r="D8" s="107"/>
      <c r="E8" s="108"/>
      <c r="F8" s="71"/>
      <c r="G8" s="72"/>
      <c r="H8" s="71"/>
      <c r="I8" s="112"/>
      <c r="J8" s="113"/>
      <c r="K8" s="51"/>
    </row>
    <row r="9" spans="1:11" s="69" customFormat="1" ht="18" customHeight="1" x14ac:dyDescent="0.25">
      <c r="A9" s="19" t="s">
        <v>8</v>
      </c>
      <c r="B9" s="57" t="s">
        <v>9</v>
      </c>
      <c r="C9" s="60"/>
      <c r="D9" s="16"/>
      <c r="E9" s="61"/>
      <c r="F9" s="62"/>
      <c r="G9" s="62"/>
      <c r="H9" s="62"/>
      <c r="I9" s="70"/>
      <c r="J9" s="75"/>
      <c r="K9" s="51"/>
    </row>
    <row r="10" spans="1:11" s="69" customFormat="1" ht="18" customHeight="1" x14ac:dyDescent="0.25">
      <c r="A10" s="19"/>
      <c r="B10" s="57" t="s">
        <v>44</v>
      </c>
      <c r="C10" s="60">
        <v>1</v>
      </c>
      <c r="D10" s="16" t="s">
        <v>10</v>
      </c>
      <c r="E10" s="61">
        <v>1</v>
      </c>
      <c r="F10" s="62">
        <v>5.2</v>
      </c>
      <c r="G10" s="62">
        <v>4.2</v>
      </c>
      <c r="H10" s="62">
        <v>2</v>
      </c>
      <c r="I10" s="70">
        <f>H10*G10*F10*E10*C10</f>
        <v>43.680000000000007</v>
      </c>
      <c r="J10" s="75"/>
      <c r="K10" s="51"/>
    </row>
    <row r="11" spans="1:11" s="69" customFormat="1" ht="18" customHeight="1" x14ac:dyDescent="0.25">
      <c r="A11" s="19"/>
      <c r="B11" s="56" t="s">
        <v>45</v>
      </c>
      <c r="C11" s="60">
        <v>1</v>
      </c>
      <c r="D11" s="16" t="s">
        <v>10</v>
      </c>
      <c r="E11" s="61">
        <v>1</v>
      </c>
      <c r="F11" s="62">
        <v>15</v>
      </c>
      <c r="G11" s="62">
        <v>1</v>
      </c>
      <c r="H11" s="62">
        <v>1.2</v>
      </c>
      <c r="I11" s="70">
        <f>H11*G11*F11*E11*C11</f>
        <v>18</v>
      </c>
      <c r="J11" s="75"/>
      <c r="K11" s="51"/>
    </row>
    <row r="12" spans="1:11" s="69" customFormat="1" ht="18" customHeight="1" x14ac:dyDescent="0.25">
      <c r="A12" s="19"/>
      <c r="B12" s="57" t="s">
        <v>46</v>
      </c>
      <c r="C12" s="60">
        <v>1</v>
      </c>
      <c r="D12" s="16" t="s">
        <v>10</v>
      </c>
      <c r="E12" s="61">
        <v>2</v>
      </c>
      <c r="F12" s="62">
        <v>1.1299999999999999</v>
      </c>
      <c r="G12" s="62">
        <v>1.1299999999999999</v>
      </c>
      <c r="H12" s="62">
        <v>0.75</v>
      </c>
      <c r="I12" s="70">
        <f>H12*G12*F12*E12*C12</f>
        <v>1.9153499999999997</v>
      </c>
      <c r="J12" s="75"/>
      <c r="K12" s="51"/>
    </row>
    <row r="13" spans="1:11" s="69" customFormat="1" ht="18" customHeight="1" x14ac:dyDescent="0.25">
      <c r="A13" s="19"/>
      <c r="B13" s="57"/>
      <c r="C13" s="60"/>
      <c r="D13" s="16"/>
      <c r="E13" s="61"/>
      <c r="F13" s="71"/>
      <c r="G13" s="72"/>
      <c r="H13" s="62" t="s">
        <v>11</v>
      </c>
      <c r="I13" s="73">
        <f>SUM(I10:I12)</f>
        <v>63.595350000000003</v>
      </c>
      <c r="J13" s="74"/>
      <c r="K13" s="51"/>
    </row>
    <row r="14" spans="1:11" s="69" customFormat="1" ht="18" customHeight="1" x14ac:dyDescent="0.25">
      <c r="A14" s="19"/>
      <c r="B14" s="57"/>
      <c r="C14" s="60"/>
      <c r="D14" s="16"/>
      <c r="E14" s="61"/>
      <c r="F14" s="71"/>
      <c r="G14" s="72"/>
      <c r="H14" s="71" t="s">
        <v>12</v>
      </c>
      <c r="I14" s="64">
        <v>64</v>
      </c>
      <c r="J14" s="65" t="s">
        <v>115</v>
      </c>
      <c r="K14" s="51"/>
    </row>
    <row r="15" spans="1:11" ht="18" customHeight="1" x14ac:dyDescent="0.25">
      <c r="A15" s="19"/>
      <c r="B15" s="57"/>
      <c r="C15" s="60"/>
      <c r="D15" s="16"/>
      <c r="E15" s="61"/>
      <c r="F15" s="71"/>
      <c r="G15" s="72"/>
      <c r="H15" s="71"/>
      <c r="I15" s="64"/>
      <c r="J15" s="65"/>
      <c r="K15" s="3"/>
    </row>
    <row r="16" spans="1:11" s="69" customFormat="1" ht="18" customHeight="1" x14ac:dyDescent="0.25">
      <c r="A16" s="19" t="s">
        <v>18</v>
      </c>
      <c r="B16" s="57" t="s">
        <v>47</v>
      </c>
      <c r="C16" s="60"/>
      <c r="D16" s="16"/>
      <c r="E16" s="61"/>
      <c r="F16" s="62"/>
      <c r="G16" s="62"/>
      <c r="H16" s="62"/>
      <c r="I16" s="70"/>
      <c r="J16" s="75"/>
      <c r="K16" s="51"/>
    </row>
    <row r="17" spans="1:11" s="69" customFormat="1" ht="18" customHeight="1" x14ac:dyDescent="0.25">
      <c r="A17" s="19"/>
      <c r="B17" s="57" t="s">
        <v>44</v>
      </c>
      <c r="C17" s="60">
        <v>1</v>
      </c>
      <c r="D17" s="16" t="s">
        <v>10</v>
      </c>
      <c r="E17" s="61">
        <v>1</v>
      </c>
      <c r="F17" s="62">
        <v>5.2</v>
      </c>
      <c r="G17" s="62">
        <v>4.2</v>
      </c>
      <c r="H17" s="62">
        <v>0.23</v>
      </c>
      <c r="I17" s="70">
        <f>H17*G17*F17*E17*C17</f>
        <v>5.023200000000001</v>
      </c>
      <c r="J17" s="75"/>
      <c r="K17" s="51"/>
    </row>
    <row r="18" spans="1:11" s="69" customFormat="1" ht="18" customHeight="1" x14ac:dyDescent="0.25">
      <c r="A18" s="19"/>
      <c r="B18" s="57" t="s">
        <v>48</v>
      </c>
      <c r="C18" s="60">
        <v>1</v>
      </c>
      <c r="D18" s="16" t="s">
        <v>10</v>
      </c>
      <c r="E18" s="61">
        <v>1</v>
      </c>
      <c r="F18" s="130">
        <v>3.46</v>
      </c>
      <c r="G18" s="62">
        <v>4.2</v>
      </c>
      <c r="H18" s="62">
        <v>0.15</v>
      </c>
      <c r="I18" s="70">
        <f>H18*G18*F18*E18*C18</f>
        <v>2.1798000000000002</v>
      </c>
      <c r="J18" s="75"/>
      <c r="K18" s="51"/>
    </row>
    <row r="19" spans="1:11" s="69" customFormat="1" ht="18" customHeight="1" x14ac:dyDescent="0.25">
      <c r="A19" s="19"/>
      <c r="B19" s="57"/>
      <c r="C19" s="60"/>
      <c r="D19" s="16"/>
      <c r="E19" s="61"/>
      <c r="F19" s="71"/>
      <c r="G19" s="72"/>
      <c r="H19" s="62" t="s">
        <v>11</v>
      </c>
      <c r="I19" s="73">
        <f>SUM(I17:I18)</f>
        <v>7.2030000000000012</v>
      </c>
      <c r="J19" s="74"/>
      <c r="K19" s="51"/>
    </row>
    <row r="20" spans="1:11" s="69" customFormat="1" ht="18" customHeight="1" x14ac:dyDescent="0.25">
      <c r="A20" s="19"/>
      <c r="B20" s="57"/>
      <c r="C20" s="60"/>
      <c r="D20" s="16"/>
      <c r="E20" s="61"/>
      <c r="F20" s="71"/>
      <c r="G20" s="72"/>
      <c r="H20" s="71" t="s">
        <v>12</v>
      </c>
      <c r="I20" s="64">
        <v>7.5</v>
      </c>
      <c r="J20" s="65" t="s">
        <v>115</v>
      </c>
      <c r="K20" s="51"/>
    </row>
    <row r="21" spans="1:11" ht="18" customHeight="1" x14ac:dyDescent="0.25">
      <c r="A21" s="19"/>
      <c r="B21" s="57"/>
      <c r="C21" s="60"/>
      <c r="D21" s="16"/>
      <c r="E21" s="61"/>
      <c r="F21" s="71"/>
      <c r="G21" s="72"/>
      <c r="H21" s="71"/>
      <c r="I21" s="64"/>
      <c r="J21" s="65"/>
      <c r="K21" s="3"/>
    </row>
    <row r="22" spans="1:11" ht="43.5" customHeight="1" x14ac:dyDescent="0.25">
      <c r="A22" s="19">
        <v>2.1</v>
      </c>
      <c r="B22" s="100" t="s">
        <v>14</v>
      </c>
      <c r="C22" s="60"/>
      <c r="D22" s="16"/>
      <c r="E22" s="61"/>
      <c r="F22" s="71"/>
      <c r="G22" s="72"/>
      <c r="H22" s="71"/>
      <c r="I22" s="70"/>
      <c r="J22" s="75"/>
      <c r="K22" s="3"/>
    </row>
    <row r="23" spans="1:11" ht="18" customHeight="1" x14ac:dyDescent="0.25">
      <c r="A23" s="19"/>
      <c r="B23" s="57" t="s">
        <v>49</v>
      </c>
      <c r="C23" s="60">
        <v>1</v>
      </c>
      <c r="D23" s="16" t="s">
        <v>10</v>
      </c>
      <c r="E23" s="61">
        <v>1</v>
      </c>
      <c r="F23" s="62">
        <v>15</v>
      </c>
      <c r="G23" s="62">
        <v>1</v>
      </c>
      <c r="H23" s="63">
        <v>0.15</v>
      </c>
      <c r="I23" s="64">
        <f>H23*G23*F23*E23*C23</f>
        <v>2.25</v>
      </c>
      <c r="J23" s="65" t="s">
        <v>115</v>
      </c>
      <c r="K23" s="3"/>
    </row>
    <row r="24" spans="1:11" ht="18" customHeight="1" x14ac:dyDescent="0.25">
      <c r="A24" s="19"/>
      <c r="B24" s="57"/>
      <c r="C24" s="60"/>
      <c r="D24" s="16"/>
      <c r="E24" s="61"/>
      <c r="F24" s="71"/>
      <c r="G24" s="72"/>
      <c r="H24" s="71"/>
      <c r="I24" s="64"/>
      <c r="J24" s="65"/>
      <c r="K24" s="3"/>
    </row>
    <row r="25" spans="1:11" ht="18" customHeight="1" x14ac:dyDescent="0.25">
      <c r="A25" s="19">
        <v>2.6</v>
      </c>
      <c r="B25" s="76" t="s">
        <v>139</v>
      </c>
      <c r="C25" s="60"/>
      <c r="D25" s="16"/>
      <c r="E25" s="61"/>
      <c r="F25" s="71"/>
      <c r="G25" s="72"/>
      <c r="H25" s="71"/>
      <c r="I25" s="64"/>
      <c r="J25" s="65"/>
      <c r="K25" s="3"/>
    </row>
    <row r="26" spans="1:11" s="69" customFormat="1" ht="18" customHeight="1" x14ac:dyDescent="0.25">
      <c r="A26" s="19"/>
      <c r="B26" s="57" t="s">
        <v>140</v>
      </c>
      <c r="C26" s="60">
        <v>1</v>
      </c>
      <c r="D26" s="16" t="s">
        <v>10</v>
      </c>
      <c r="E26" s="61">
        <v>1</v>
      </c>
      <c r="F26" s="62">
        <v>15</v>
      </c>
      <c r="G26" s="62">
        <v>1</v>
      </c>
      <c r="H26" s="63">
        <v>0.6</v>
      </c>
      <c r="I26" s="64">
        <f>H26*G26*F26*E26*C26</f>
        <v>9</v>
      </c>
      <c r="J26" s="65" t="s">
        <v>115</v>
      </c>
      <c r="K26" s="51"/>
    </row>
    <row r="27" spans="1:11" ht="18" customHeight="1" x14ac:dyDescent="0.25">
      <c r="A27" s="19"/>
      <c r="B27" s="57"/>
      <c r="C27" s="60"/>
      <c r="D27" s="16"/>
      <c r="E27" s="61"/>
      <c r="F27" s="71"/>
      <c r="G27" s="72"/>
      <c r="H27" s="71"/>
      <c r="I27" s="64"/>
      <c r="J27" s="65"/>
      <c r="K27" s="3"/>
    </row>
    <row r="28" spans="1:11" ht="18" customHeight="1" x14ac:dyDescent="0.25">
      <c r="A28" s="19">
        <v>2.7</v>
      </c>
      <c r="B28" s="76" t="s">
        <v>139</v>
      </c>
      <c r="C28" s="60"/>
      <c r="D28" s="16"/>
      <c r="E28" s="61"/>
      <c r="F28" s="71"/>
      <c r="G28" s="72"/>
      <c r="H28" s="71"/>
      <c r="I28" s="64"/>
      <c r="J28" s="65"/>
      <c r="K28" s="3"/>
    </row>
    <row r="29" spans="1:11" s="69" customFormat="1" ht="18" customHeight="1" x14ac:dyDescent="0.25">
      <c r="A29" s="19"/>
      <c r="B29" s="57" t="s">
        <v>140</v>
      </c>
      <c r="C29" s="60">
        <v>1</v>
      </c>
      <c r="D29" s="16" t="s">
        <v>10</v>
      </c>
      <c r="E29" s="61">
        <v>1</v>
      </c>
      <c r="F29" s="62">
        <v>15</v>
      </c>
      <c r="G29" s="62">
        <v>1</v>
      </c>
      <c r="H29" s="63">
        <v>0.2</v>
      </c>
      <c r="I29" s="64">
        <f>H29*G29*F29*E29*C29</f>
        <v>3</v>
      </c>
      <c r="J29" s="65" t="s">
        <v>115</v>
      </c>
      <c r="K29" s="51"/>
    </row>
    <row r="30" spans="1:11" ht="18" customHeight="1" x14ac:dyDescent="0.25">
      <c r="A30" s="19"/>
      <c r="B30" s="57"/>
      <c r="C30" s="60"/>
      <c r="D30" s="16"/>
      <c r="E30" s="61"/>
      <c r="F30" s="71"/>
      <c r="G30" s="72"/>
      <c r="H30" s="71"/>
      <c r="I30" s="64"/>
      <c r="J30" s="74"/>
      <c r="K30" s="3"/>
    </row>
    <row r="31" spans="1:11" ht="37.5" customHeight="1" x14ac:dyDescent="0.25">
      <c r="A31" s="66">
        <v>3.1</v>
      </c>
      <c r="B31" s="54" t="s">
        <v>50</v>
      </c>
      <c r="C31" s="60"/>
      <c r="D31" s="16"/>
      <c r="E31" s="61"/>
      <c r="F31" s="71"/>
      <c r="G31" s="72"/>
      <c r="H31" s="71"/>
      <c r="I31" s="64"/>
      <c r="J31" s="65"/>
      <c r="K31" s="3"/>
    </row>
    <row r="32" spans="1:11" ht="19.5" customHeight="1" x14ac:dyDescent="0.25">
      <c r="A32" s="66"/>
      <c r="B32" s="57" t="s">
        <v>52</v>
      </c>
      <c r="C32" s="60">
        <v>1</v>
      </c>
      <c r="D32" s="16" t="s">
        <v>10</v>
      </c>
      <c r="E32" s="61">
        <v>1</v>
      </c>
      <c r="F32" s="62">
        <v>5.2</v>
      </c>
      <c r="G32" s="62">
        <v>4.2</v>
      </c>
      <c r="H32" s="62">
        <v>0.1</v>
      </c>
      <c r="I32" s="70">
        <f>H32*G32*F32*E32*C32</f>
        <v>2.1840000000000002</v>
      </c>
      <c r="J32" s="65"/>
      <c r="K32" s="3"/>
    </row>
    <row r="33" spans="1:11" s="69" customFormat="1" ht="18" customHeight="1" x14ac:dyDescent="0.25">
      <c r="A33" s="19"/>
      <c r="B33" s="57" t="s">
        <v>46</v>
      </c>
      <c r="C33" s="60">
        <v>1</v>
      </c>
      <c r="D33" s="16" t="s">
        <v>10</v>
      </c>
      <c r="E33" s="61">
        <v>2</v>
      </c>
      <c r="F33" s="62">
        <v>1.1299999999999999</v>
      </c>
      <c r="G33" s="62">
        <v>1.1299999999999999</v>
      </c>
      <c r="H33" s="62">
        <v>0.15</v>
      </c>
      <c r="I33" s="70">
        <f>H33*G33*F33*E33*C33</f>
        <v>0.38306999999999991</v>
      </c>
      <c r="J33" s="65"/>
      <c r="K33" s="51"/>
    </row>
    <row r="34" spans="1:11" s="69" customFormat="1" ht="18" customHeight="1" x14ac:dyDescent="0.25">
      <c r="A34" s="19"/>
      <c r="B34" s="57"/>
      <c r="C34" s="60"/>
      <c r="D34" s="16"/>
      <c r="E34" s="61"/>
      <c r="F34" s="71"/>
      <c r="G34" s="72"/>
      <c r="H34" s="62" t="s">
        <v>11</v>
      </c>
      <c r="I34" s="73">
        <f>SUM(I32:I33)</f>
        <v>2.5670700000000002</v>
      </c>
      <c r="J34" s="74"/>
      <c r="K34" s="51"/>
    </row>
    <row r="35" spans="1:11" s="69" customFormat="1" ht="18" customHeight="1" x14ac:dyDescent="0.25">
      <c r="A35" s="19"/>
      <c r="B35" s="57"/>
      <c r="C35" s="60"/>
      <c r="D35" s="16"/>
      <c r="E35" s="61"/>
      <c r="F35" s="71"/>
      <c r="G35" s="72"/>
      <c r="H35" s="71" t="s">
        <v>12</v>
      </c>
      <c r="I35" s="64">
        <v>2.6</v>
      </c>
      <c r="J35" s="65" t="s">
        <v>115</v>
      </c>
      <c r="K35" s="51"/>
    </row>
    <row r="36" spans="1:11" ht="38.25" customHeight="1" x14ac:dyDescent="0.25">
      <c r="A36" s="19">
        <v>3.2</v>
      </c>
      <c r="B36" s="54" t="s">
        <v>51</v>
      </c>
      <c r="C36" s="60"/>
      <c r="D36" s="16"/>
      <c r="E36" s="61"/>
      <c r="F36" s="71"/>
      <c r="G36" s="72"/>
      <c r="H36" s="71"/>
      <c r="I36" s="64"/>
      <c r="J36" s="65"/>
      <c r="K36" s="3"/>
    </row>
    <row r="37" spans="1:11" ht="21.95" customHeight="1" x14ac:dyDescent="0.25">
      <c r="A37" s="19"/>
      <c r="B37" s="57" t="s">
        <v>52</v>
      </c>
      <c r="C37" s="60">
        <v>1</v>
      </c>
      <c r="D37" s="16" t="s">
        <v>10</v>
      </c>
      <c r="E37" s="61">
        <v>1</v>
      </c>
      <c r="F37" s="62">
        <v>5.2</v>
      </c>
      <c r="G37" s="62">
        <v>4.2</v>
      </c>
      <c r="H37" s="62">
        <v>0.23</v>
      </c>
      <c r="I37" s="70">
        <f>H37*G37*F37*E37*C37</f>
        <v>5.023200000000001</v>
      </c>
      <c r="J37" s="65" t="s">
        <v>13</v>
      </c>
      <c r="K37" s="3"/>
    </row>
    <row r="38" spans="1:11" ht="21.95" customHeight="1" x14ac:dyDescent="0.25">
      <c r="A38" s="53"/>
      <c r="B38" s="102"/>
      <c r="C38" s="109"/>
      <c r="D38" s="110"/>
      <c r="E38" s="111"/>
      <c r="F38" s="105"/>
      <c r="G38" s="104"/>
      <c r="H38" s="105" t="s">
        <v>12</v>
      </c>
      <c r="I38" s="114">
        <v>5.0999999999999996</v>
      </c>
      <c r="J38" s="65" t="s">
        <v>115</v>
      </c>
      <c r="K38" s="3"/>
    </row>
    <row r="39" spans="1:11" ht="38.25" customHeight="1" x14ac:dyDescent="0.25">
      <c r="A39" s="19">
        <v>3.3</v>
      </c>
      <c r="B39" s="54" t="s">
        <v>53</v>
      </c>
      <c r="C39" s="60"/>
      <c r="D39" s="16"/>
      <c r="E39" s="61"/>
      <c r="F39" s="71"/>
      <c r="G39" s="72"/>
      <c r="H39" s="71"/>
      <c r="I39" s="64"/>
      <c r="J39" s="65"/>
      <c r="K39" s="3"/>
    </row>
    <row r="40" spans="1:11" ht="18" customHeight="1" x14ac:dyDescent="0.25">
      <c r="A40" s="19"/>
      <c r="B40" s="57" t="s">
        <v>54</v>
      </c>
      <c r="C40" s="60">
        <v>1</v>
      </c>
      <c r="D40" s="16" t="s">
        <v>10</v>
      </c>
      <c r="E40" s="61">
        <v>2</v>
      </c>
      <c r="F40" s="62">
        <v>0.6</v>
      </c>
      <c r="G40" s="62">
        <v>0.6</v>
      </c>
      <c r="H40" s="62">
        <v>0.2</v>
      </c>
      <c r="I40" s="70">
        <f>H40*G40*F40*E40*C40</f>
        <v>0.14399999999999999</v>
      </c>
      <c r="J40" s="77"/>
      <c r="K40" s="3"/>
    </row>
    <row r="41" spans="1:11" ht="18" customHeight="1" x14ac:dyDescent="0.25">
      <c r="A41" s="19"/>
      <c r="B41" s="57"/>
      <c r="C41" s="60"/>
      <c r="D41" s="16"/>
      <c r="E41" s="61"/>
      <c r="F41" s="71"/>
      <c r="G41" s="72"/>
      <c r="H41" s="71" t="s">
        <v>11</v>
      </c>
      <c r="I41" s="64">
        <v>0.2</v>
      </c>
      <c r="J41" s="65" t="s">
        <v>115</v>
      </c>
      <c r="K41" s="3"/>
    </row>
    <row r="42" spans="1:11" ht="38.25" customHeight="1" x14ac:dyDescent="0.25">
      <c r="A42" s="19">
        <v>4.0999999999999996</v>
      </c>
      <c r="B42" s="100" t="s">
        <v>15</v>
      </c>
      <c r="C42" s="60"/>
      <c r="D42" s="16"/>
      <c r="E42" s="61"/>
      <c r="F42" s="71"/>
      <c r="G42" s="72"/>
      <c r="H42" s="71"/>
      <c r="I42" s="64"/>
      <c r="J42" s="65"/>
      <c r="K42" s="3"/>
    </row>
    <row r="43" spans="1:11" ht="18" customHeight="1" x14ac:dyDescent="0.25">
      <c r="A43" s="19"/>
      <c r="B43" s="57" t="s">
        <v>55</v>
      </c>
      <c r="C43" s="60">
        <v>1</v>
      </c>
      <c r="D43" s="16" t="s">
        <v>10</v>
      </c>
      <c r="E43" s="61">
        <v>1</v>
      </c>
      <c r="F43" s="62">
        <v>4.46</v>
      </c>
      <c r="G43" s="62">
        <v>3.46</v>
      </c>
      <c r="H43" s="62">
        <v>0.12</v>
      </c>
      <c r="I43" s="70">
        <f>H43*G43*F43*E43*C43</f>
        <v>1.8517919999999999</v>
      </c>
      <c r="J43" s="65"/>
      <c r="K43" s="3"/>
    </row>
    <row r="44" spans="1:11" ht="18" customHeight="1" x14ac:dyDescent="0.25">
      <c r="A44" s="19"/>
      <c r="B44" s="57" t="s">
        <v>56</v>
      </c>
      <c r="C44" s="60">
        <v>1</v>
      </c>
      <c r="D44" s="16" t="s">
        <v>10</v>
      </c>
      <c r="E44" s="61">
        <v>-2</v>
      </c>
      <c r="F44" s="62">
        <v>0.6</v>
      </c>
      <c r="G44" s="62">
        <v>0.6</v>
      </c>
      <c r="H44" s="62">
        <v>0.12</v>
      </c>
      <c r="I44" s="70">
        <f>H44*G44*F44*E44*C44</f>
        <v>-8.6399999999999991E-2</v>
      </c>
      <c r="J44" s="65"/>
      <c r="K44" s="3"/>
    </row>
    <row r="45" spans="1:11" ht="18" customHeight="1" x14ac:dyDescent="0.25">
      <c r="A45" s="19"/>
      <c r="B45" s="57" t="s">
        <v>57</v>
      </c>
      <c r="C45" s="60">
        <v>1</v>
      </c>
      <c r="D45" s="16" t="s">
        <v>10</v>
      </c>
      <c r="E45" s="61">
        <v>1</v>
      </c>
      <c r="F45" s="62">
        <v>3.46</v>
      </c>
      <c r="G45" s="62">
        <v>0.15</v>
      </c>
      <c r="H45" s="62">
        <v>0.23</v>
      </c>
      <c r="I45" s="70">
        <f>H45*G45*F45*E45*C45</f>
        <v>0.11937</v>
      </c>
      <c r="J45" s="65"/>
      <c r="K45" s="3"/>
    </row>
    <row r="46" spans="1:11" ht="18" customHeight="1" x14ac:dyDescent="0.25">
      <c r="A46" s="19"/>
      <c r="B46" s="57"/>
      <c r="C46" s="60"/>
      <c r="D46" s="16"/>
      <c r="E46" s="61"/>
      <c r="F46" s="71"/>
      <c r="G46" s="72"/>
      <c r="H46" s="62" t="s">
        <v>11</v>
      </c>
      <c r="I46" s="70">
        <f>SUM(I43:I45)</f>
        <v>1.8847619999999998</v>
      </c>
      <c r="J46" s="65" t="s">
        <v>13</v>
      </c>
      <c r="K46" s="3"/>
    </row>
    <row r="47" spans="1:11" ht="18" customHeight="1" x14ac:dyDescent="0.25">
      <c r="A47" s="19"/>
      <c r="B47" s="57"/>
      <c r="C47" s="60"/>
      <c r="D47" s="16"/>
      <c r="E47" s="61"/>
      <c r="F47" s="71"/>
      <c r="G47" s="72"/>
      <c r="H47" s="71" t="s">
        <v>12</v>
      </c>
      <c r="I47" s="64">
        <v>1.9</v>
      </c>
      <c r="J47" s="65" t="s">
        <v>115</v>
      </c>
      <c r="K47" s="3"/>
    </row>
    <row r="48" spans="1:11" ht="33.75" customHeight="1" x14ac:dyDescent="0.25">
      <c r="A48" s="19">
        <v>6.5</v>
      </c>
      <c r="B48" s="54" t="s">
        <v>17</v>
      </c>
      <c r="C48" s="60"/>
      <c r="D48" s="16"/>
      <c r="E48" s="61"/>
      <c r="F48" s="71"/>
      <c r="G48" s="72"/>
      <c r="H48" s="71"/>
      <c r="I48" s="64"/>
      <c r="J48" s="65"/>
      <c r="K48" s="3"/>
    </row>
    <row r="49" spans="1:11" ht="18" customHeight="1" x14ac:dyDescent="0.25">
      <c r="A49" s="19"/>
      <c r="B49" s="57" t="s">
        <v>58</v>
      </c>
      <c r="C49" s="60">
        <v>1</v>
      </c>
      <c r="D49" s="16" t="s">
        <v>10</v>
      </c>
      <c r="E49" s="61">
        <v>1</v>
      </c>
      <c r="F49" s="62">
        <v>15.8</v>
      </c>
      <c r="G49" s="62">
        <v>0.45</v>
      </c>
      <c r="H49" s="62">
        <v>0.3</v>
      </c>
      <c r="I49" s="70">
        <f t="shared" ref="I49:I54" si="0">H49*G49*F49*E49*C49</f>
        <v>2.1330000000000005</v>
      </c>
      <c r="J49" s="65"/>
      <c r="K49" s="3"/>
    </row>
    <row r="50" spans="1:11" ht="18" customHeight="1" x14ac:dyDescent="0.25">
      <c r="A50" s="19"/>
      <c r="B50" s="57" t="s">
        <v>59</v>
      </c>
      <c r="C50" s="60">
        <v>1</v>
      </c>
      <c r="D50" s="16" t="s">
        <v>10</v>
      </c>
      <c r="E50" s="61">
        <v>1</v>
      </c>
      <c r="F50" s="62">
        <v>9.23</v>
      </c>
      <c r="G50" s="62">
        <v>0.45</v>
      </c>
      <c r="H50" s="62">
        <v>0.15</v>
      </c>
      <c r="I50" s="70">
        <f t="shared" si="0"/>
        <v>0.62302500000000005</v>
      </c>
      <c r="J50" s="65"/>
      <c r="K50" s="3"/>
    </row>
    <row r="51" spans="1:11" ht="18" customHeight="1" x14ac:dyDescent="0.25">
      <c r="A51" s="19"/>
      <c r="B51" s="57" t="s">
        <v>60</v>
      </c>
      <c r="C51" s="60">
        <v>1</v>
      </c>
      <c r="D51" s="16" t="s">
        <v>10</v>
      </c>
      <c r="E51" s="61">
        <v>1</v>
      </c>
      <c r="F51" s="62">
        <v>15.36</v>
      </c>
      <c r="G51" s="62">
        <v>0.34</v>
      </c>
      <c r="H51" s="62">
        <v>0.6</v>
      </c>
      <c r="I51" s="70">
        <f t="shared" si="0"/>
        <v>3.1334400000000002</v>
      </c>
      <c r="J51" s="65"/>
      <c r="K51" s="3"/>
    </row>
    <row r="52" spans="1:11" ht="18" customHeight="1" x14ac:dyDescent="0.25">
      <c r="A52" s="19"/>
      <c r="B52" s="57" t="s">
        <v>61</v>
      </c>
      <c r="C52" s="60">
        <v>1</v>
      </c>
      <c r="D52" s="16" t="s">
        <v>10</v>
      </c>
      <c r="E52" s="61">
        <v>1</v>
      </c>
      <c r="F52" s="62">
        <v>14.92</v>
      </c>
      <c r="G52" s="62">
        <v>0.23</v>
      </c>
      <c r="H52" s="62">
        <v>1.3</v>
      </c>
      <c r="I52" s="70">
        <f t="shared" si="0"/>
        <v>4.4610800000000008</v>
      </c>
      <c r="J52" s="65"/>
      <c r="K52" s="3"/>
    </row>
    <row r="53" spans="1:11" ht="18" customHeight="1" x14ac:dyDescent="0.25">
      <c r="A53" s="19"/>
      <c r="B53" s="57" t="s">
        <v>62</v>
      </c>
      <c r="C53" s="60">
        <v>1</v>
      </c>
      <c r="D53" s="16" t="s">
        <v>10</v>
      </c>
      <c r="E53" s="61">
        <v>1</v>
      </c>
      <c r="F53" s="62">
        <v>3</v>
      </c>
      <c r="G53" s="62">
        <v>0.23</v>
      </c>
      <c r="H53" s="62">
        <v>1.8</v>
      </c>
      <c r="I53" s="70">
        <f t="shared" si="0"/>
        <v>1.242</v>
      </c>
      <c r="J53" s="65"/>
      <c r="K53" s="3"/>
    </row>
    <row r="54" spans="1:11" ht="18" customHeight="1" x14ac:dyDescent="0.25">
      <c r="A54" s="19"/>
      <c r="B54" s="57" t="s">
        <v>63</v>
      </c>
      <c r="C54" s="60">
        <v>1</v>
      </c>
      <c r="D54" s="16" t="s">
        <v>10</v>
      </c>
      <c r="E54" s="61">
        <v>2</v>
      </c>
      <c r="F54" s="62">
        <v>2.2599999999999998</v>
      </c>
      <c r="G54" s="62">
        <v>0.23</v>
      </c>
      <c r="H54" s="63">
        <v>0.75</v>
      </c>
      <c r="I54" s="70">
        <f t="shared" si="0"/>
        <v>0.77969999999999995</v>
      </c>
      <c r="J54" s="65"/>
      <c r="K54" s="3"/>
    </row>
    <row r="55" spans="1:11" ht="18" customHeight="1" x14ac:dyDescent="0.25">
      <c r="A55" s="19"/>
      <c r="B55" s="57"/>
      <c r="C55" s="60"/>
      <c r="D55" s="16"/>
      <c r="E55" s="61"/>
      <c r="F55" s="62"/>
      <c r="G55" s="62"/>
      <c r="H55" s="62" t="s">
        <v>11</v>
      </c>
      <c r="I55" s="70">
        <f>SUM(I49:I54)</f>
        <v>12.372245000000001</v>
      </c>
      <c r="J55" s="65"/>
      <c r="K55" s="3"/>
    </row>
    <row r="56" spans="1:11" ht="18" customHeight="1" x14ac:dyDescent="0.25">
      <c r="A56" s="19"/>
      <c r="B56" s="57"/>
      <c r="C56" s="60"/>
      <c r="D56" s="16"/>
      <c r="E56" s="61"/>
      <c r="F56" s="62"/>
      <c r="G56" s="62"/>
      <c r="H56" s="71" t="s">
        <v>12</v>
      </c>
      <c r="I56" s="64">
        <v>12.4</v>
      </c>
      <c r="J56" s="65" t="s">
        <v>115</v>
      </c>
      <c r="K56" s="3"/>
    </row>
    <row r="57" spans="1:11" ht="66.75" customHeight="1" x14ac:dyDescent="0.25">
      <c r="A57" s="19">
        <v>10.5</v>
      </c>
      <c r="B57" s="54" t="s">
        <v>124</v>
      </c>
      <c r="C57" s="60"/>
      <c r="D57" s="16"/>
      <c r="E57" s="61"/>
      <c r="F57" s="62"/>
      <c r="G57" s="62"/>
      <c r="H57" s="62"/>
      <c r="I57" s="70"/>
      <c r="J57" s="75"/>
      <c r="K57" s="3"/>
    </row>
    <row r="58" spans="1:11" ht="18" customHeight="1" x14ac:dyDescent="0.25">
      <c r="A58" s="19" t="s">
        <v>8</v>
      </c>
      <c r="B58" s="54" t="s">
        <v>19</v>
      </c>
      <c r="C58" s="60"/>
      <c r="D58" s="16"/>
      <c r="E58" s="61"/>
      <c r="F58" s="72"/>
      <c r="G58" s="72"/>
      <c r="H58" s="72"/>
      <c r="I58" s="70"/>
      <c r="J58" s="75"/>
      <c r="K58" s="3"/>
    </row>
    <row r="59" spans="1:11" ht="18" customHeight="1" x14ac:dyDescent="0.25">
      <c r="A59" s="19"/>
      <c r="B59" s="57" t="s">
        <v>62</v>
      </c>
      <c r="C59" s="60">
        <v>1</v>
      </c>
      <c r="D59" s="16" t="s">
        <v>10</v>
      </c>
      <c r="E59" s="61">
        <v>1</v>
      </c>
      <c r="F59" s="62">
        <v>3</v>
      </c>
      <c r="G59" s="62"/>
      <c r="H59" s="62">
        <v>0.6</v>
      </c>
      <c r="I59" s="70">
        <f>(H59*F59*E59*C59)</f>
        <v>1.7999999999999998</v>
      </c>
      <c r="J59" s="75"/>
      <c r="K59" s="3"/>
    </row>
    <row r="60" spans="1:11" ht="18" customHeight="1" x14ac:dyDescent="0.25">
      <c r="A60" s="19"/>
      <c r="B60" s="54"/>
      <c r="C60" s="60"/>
      <c r="D60" s="16"/>
      <c r="E60" s="61"/>
      <c r="F60" s="62"/>
      <c r="G60" s="62"/>
      <c r="H60" s="71" t="s">
        <v>11</v>
      </c>
      <c r="I60" s="64">
        <v>1.8</v>
      </c>
      <c r="J60" s="65" t="s">
        <v>116</v>
      </c>
      <c r="K60" s="3"/>
    </row>
    <row r="61" spans="1:11" ht="18" customHeight="1" x14ac:dyDescent="0.25">
      <c r="A61" s="19">
        <v>13.1</v>
      </c>
      <c r="B61" s="57" t="s">
        <v>64</v>
      </c>
      <c r="C61" s="60"/>
      <c r="D61" s="16"/>
      <c r="E61" s="61"/>
      <c r="F61" s="71"/>
      <c r="G61" s="72"/>
      <c r="H61" s="71"/>
      <c r="I61" s="64"/>
      <c r="J61" s="65"/>
      <c r="K61" s="3"/>
    </row>
    <row r="62" spans="1:11" ht="18" customHeight="1" x14ac:dyDescent="0.25">
      <c r="A62" s="19"/>
      <c r="B62" s="57" t="s">
        <v>65</v>
      </c>
      <c r="C62" s="60"/>
      <c r="D62" s="16"/>
      <c r="E62" s="61"/>
      <c r="F62" s="71"/>
      <c r="G62" s="72"/>
      <c r="H62" s="71"/>
      <c r="I62" s="64"/>
      <c r="J62" s="65"/>
      <c r="K62" s="3"/>
    </row>
    <row r="63" spans="1:11" ht="18" customHeight="1" x14ac:dyDescent="0.25">
      <c r="A63" s="19"/>
      <c r="B63" s="57" t="s">
        <v>66</v>
      </c>
      <c r="C63" s="60">
        <v>1</v>
      </c>
      <c r="D63" s="16" t="s">
        <v>10</v>
      </c>
      <c r="E63" s="61">
        <v>1</v>
      </c>
      <c r="F63" s="62">
        <v>18.2</v>
      </c>
      <c r="G63" s="62">
        <v>0.15</v>
      </c>
      <c r="H63" s="62">
        <v>0.45</v>
      </c>
      <c r="I63" s="70">
        <f>H63*G63*F63*E63*C63</f>
        <v>1.2284999999999999</v>
      </c>
      <c r="J63" s="65"/>
      <c r="K63" s="3"/>
    </row>
    <row r="64" spans="1:11" ht="18" customHeight="1" x14ac:dyDescent="0.25">
      <c r="A64" s="19"/>
      <c r="B64" s="57" t="s">
        <v>67</v>
      </c>
      <c r="C64" s="60">
        <v>1</v>
      </c>
      <c r="D64" s="16" t="s">
        <v>10</v>
      </c>
      <c r="E64" s="61">
        <v>1</v>
      </c>
      <c r="F64" s="62">
        <v>17.760000000000002</v>
      </c>
      <c r="G64" s="62">
        <v>0.26</v>
      </c>
      <c r="H64" s="62">
        <v>0.6</v>
      </c>
      <c r="I64" s="70">
        <f>H64*G64*F64*E64*C64</f>
        <v>2.7705600000000001</v>
      </c>
      <c r="J64" s="65"/>
      <c r="K64" s="3"/>
    </row>
    <row r="65" spans="1:11" ht="18" customHeight="1" x14ac:dyDescent="0.25">
      <c r="A65" s="19"/>
      <c r="B65" s="57" t="s">
        <v>16</v>
      </c>
      <c r="C65" s="60">
        <v>1</v>
      </c>
      <c r="D65" s="16" t="s">
        <v>10</v>
      </c>
      <c r="E65" s="61">
        <v>1</v>
      </c>
      <c r="F65" s="62">
        <v>17.32</v>
      </c>
      <c r="G65" s="62">
        <v>0.37</v>
      </c>
      <c r="H65" s="62">
        <v>0.77</v>
      </c>
      <c r="I65" s="70">
        <f>H65*G65*F65*E65*C65</f>
        <v>4.9344679999999999</v>
      </c>
      <c r="J65" s="65"/>
      <c r="K65" s="3"/>
    </row>
    <row r="66" spans="1:11" ht="18" customHeight="1" x14ac:dyDescent="0.25">
      <c r="A66" s="19"/>
      <c r="B66" s="57" t="s">
        <v>68</v>
      </c>
      <c r="C66" s="60">
        <v>1</v>
      </c>
      <c r="D66" s="16" t="s">
        <v>10</v>
      </c>
      <c r="E66" s="61">
        <v>1</v>
      </c>
      <c r="F66" s="62">
        <v>15</v>
      </c>
      <c r="G66" s="62">
        <v>1</v>
      </c>
      <c r="H66" s="62">
        <v>0.35</v>
      </c>
      <c r="I66" s="70">
        <f>H66*G66*F66*E66*C66</f>
        <v>5.25</v>
      </c>
      <c r="J66" s="65"/>
      <c r="K66" s="3"/>
    </row>
    <row r="67" spans="1:11" ht="18" customHeight="1" x14ac:dyDescent="0.25">
      <c r="A67" s="19"/>
      <c r="B67" s="57"/>
      <c r="C67" s="60"/>
      <c r="D67" s="16"/>
      <c r="E67" s="61"/>
      <c r="F67" s="71"/>
      <c r="G67" s="72"/>
      <c r="H67" s="62" t="s">
        <v>11</v>
      </c>
      <c r="I67" s="70">
        <f>SUM(I63:I66)</f>
        <v>14.183527999999999</v>
      </c>
      <c r="J67" s="65"/>
      <c r="K67" s="3"/>
    </row>
    <row r="68" spans="1:11" ht="18" customHeight="1" x14ac:dyDescent="0.25">
      <c r="A68" s="19"/>
      <c r="B68" s="57"/>
      <c r="C68" s="60"/>
      <c r="D68" s="16"/>
      <c r="E68" s="61"/>
      <c r="F68" s="71"/>
      <c r="G68" s="72"/>
      <c r="H68" s="71" t="s">
        <v>12</v>
      </c>
      <c r="I68" s="64">
        <v>14.2</v>
      </c>
      <c r="J68" s="65" t="s">
        <v>115</v>
      </c>
      <c r="K68" s="3"/>
    </row>
    <row r="69" spans="1:11" ht="34.5" customHeight="1" x14ac:dyDescent="0.25">
      <c r="A69" s="19" t="s">
        <v>69</v>
      </c>
      <c r="B69" s="56" t="s">
        <v>70</v>
      </c>
      <c r="C69" s="68"/>
      <c r="D69" s="79"/>
      <c r="E69" s="80"/>
      <c r="F69" s="62"/>
      <c r="G69" s="72"/>
      <c r="H69" s="62"/>
      <c r="I69" s="70"/>
      <c r="J69" s="75"/>
      <c r="K69" s="3"/>
    </row>
    <row r="70" spans="1:11" ht="18" customHeight="1" x14ac:dyDescent="0.25">
      <c r="A70" s="19" t="s">
        <v>8</v>
      </c>
      <c r="B70" s="57" t="s">
        <v>19</v>
      </c>
      <c r="C70" s="59"/>
      <c r="D70" s="81"/>
      <c r="E70" s="74"/>
      <c r="F70" s="62"/>
      <c r="G70" s="72"/>
      <c r="H70" s="62"/>
      <c r="I70" s="70"/>
      <c r="J70" s="75"/>
      <c r="K70" s="3"/>
    </row>
    <row r="71" spans="1:11" ht="18" customHeight="1" x14ac:dyDescent="0.25">
      <c r="A71" s="19"/>
      <c r="B71" s="57" t="s">
        <v>71</v>
      </c>
      <c r="C71" s="60">
        <v>1</v>
      </c>
      <c r="D71" s="16" t="s">
        <v>10</v>
      </c>
      <c r="E71" s="61">
        <v>2</v>
      </c>
      <c r="F71" s="62">
        <v>0.75</v>
      </c>
      <c r="G71" s="62">
        <v>0.75</v>
      </c>
      <c r="H71" s="63" t="s">
        <v>13</v>
      </c>
      <c r="I71" s="70">
        <f>(G71*F71*E71*C71)</f>
        <v>1.125</v>
      </c>
      <c r="J71" s="75"/>
      <c r="K71" s="3"/>
    </row>
    <row r="72" spans="1:11" ht="18" customHeight="1" x14ac:dyDescent="0.25">
      <c r="A72" s="19"/>
      <c r="B72" s="56" t="s">
        <v>72</v>
      </c>
      <c r="C72" s="60">
        <v>1</v>
      </c>
      <c r="D72" s="16" t="s">
        <v>10</v>
      </c>
      <c r="E72" s="61">
        <v>2</v>
      </c>
      <c r="F72" s="62">
        <v>0.75</v>
      </c>
      <c r="G72" s="62">
        <v>0.75</v>
      </c>
      <c r="H72" s="63" t="s">
        <v>13</v>
      </c>
      <c r="I72" s="70">
        <f>(G72*F72*E72*C72)</f>
        <v>1.125</v>
      </c>
      <c r="J72" s="75"/>
      <c r="K72" s="3"/>
    </row>
    <row r="73" spans="1:11" ht="18" customHeight="1" x14ac:dyDescent="0.25">
      <c r="A73" s="19"/>
      <c r="B73" s="57"/>
      <c r="C73" s="60"/>
      <c r="D73" s="16"/>
      <c r="E73" s="61"/>
      <c r="F73" s="62"/>
      <c r="G73" s="62"/>
      <c r="H73" s="62" t="s">
        <v>11</v>
      </c>
      <c r="I73" s="73">
        <f>SUM(I71:I72)</f>
        <v>2.25</v>
      </c>
      <c r="J73" s="74"/>
      <c r="K73" s="3"/>
    </row>
    <row r="74" spans="1:11" ht="18" customHeight="1" x14ac:dyDescent="0.25">
      <c r="A74" s="102"/>
      <c r="B74" s="117"/>
      <c r="C74" s="109"/>
      <c r="D74" s="110"/>
      <c r="E74" s="111"/>
      <c r="F74" s="105"/>
      <c r="G74" s="104"/>
      <c r="H74" s="105" t="s">
        <v>12</v>
      </c>
      <c r="I74" s="114">
        <v>2.5</v>
      </c>
      <c r="J74" s="116" t="s">
        <v>116</v>
      </c>
      <c r="K74" s="3"/>
    </row>
    <row r="75" spans="1:11" ht="35.25" customHeight="1" x14ac:dyDescent="0.25">
      <c r="A75" s="19" t="s">
        <v>21</v>
      </c>
      <c r="B75" s="100" t="s">
        <v>73</v>
      </c>
      <c r="C75" s="60"/>
      <c r="D75" s="16"/>
      <c r="E75" s="61"/>
      <c r="F75" s="71"/>
      <c r="G75" s="72"/>
      <c r="H75" s="71"/>
      <c r="I75" s="64"/>
      <c r="J75" s="65"/>
      <c r="K75" s="3"/>
    </row>
    <row r="76" spans="1:11" ht="18" customHeight="1" x14ac:dyDescent="0.25">
      <c r="A76" s="19"/>
      <c r="B76" s="100" t="s">
        <v>74</v>
      </c>
      <c r="C76" s="60">
        <v>1</v>
      </c>
      <c r="D76" s="16" t="s">
        <v>10</v>
      </c>
      <c r="E76" s="61">
        <v>1</v>
      </c>
      <c r="F76" s="62">
        <v>15.84</v>
      </c>
      <c r="G76" s="62" t="s">
        <v>13</v>
      </c>
      <c r="H76" s="63">
        <v>0.12</v>
      </c>
      <c r="I76" s="70">
        <f>(H76*F76*E76*C76)</f>
        <v>1.9007999999999998</v>
      </c>
      <c r="J76" s="65"/>
      <c r="K76" s="3"/>
    </row>
    <row r="77" spans="1:11" ht="18" customHeight="1" x14ac:dyDescent="0.25">
      <c r="A77" s="19"/>
      <c r="B77" s="101" t="s">
        <v>75</v>
      </c>
      <c r="C77" s="60">
        <v>1</v>
      </c>
      <c r="D77" s="16" t="s">
        <v>10</v>
      </c>
      <c r="E77" s="61">
        <v>2</v>
      </c>
      <c r="F77" s="62">
        <v>2.4</v>
      </c>
      <c r="G77" s="62" t="s">
        <v>13</v>
      </c>
      <c r="H77" s="63">
        <v>0.12</v>
      </c>
      <c r="I77" s="70">
        <f>(H77*F77*E77*C77)</f>
        <v>0.57599999999999996</v>
      </c>
      <c r="J77" s="65"/>
      <c r="K77" s="3"/>
    </row>
    <row r="78" spans="1:11" ht="18" customHeight="1" x14ac:dyDescent="0.25">
      <c r="A78" s="19"/>
      <c r="B78" s="101" t="s">
        <v>76</v>
      </c>
      <c r="C78" s="60">
        <v>1</v>
      </c>
      <c r="D78" s="16" t="s">
        <v>10</v>
      </c>
      <c r="E78" s="61">
        <v>2</v>
      </c>
      <c r="F78" s="62">
        <v>3.46</v>
      </c>
      <c r="G78" s="62">
        <v>0.23</v>
      </c>
      <c r="H78" s="63" t="s">
        <v>24</v>
      </c>
      <c r="I78" s="70">
        <f>(G78*F78*E78*C78)</f>
        <v>1.5916000000000001</v>
      </c>
      <c r="J78" s="65"/>
      <c r="K78" s="3"/>
    </row>
    <row r="79" spans="1:11" ht="18" customHeight="1" x14ac:dyDescent="0.25">
      <c r="A79" s="19"/>
      <c r="B79" s="101" t="s">
        <v>77</v>
      </c>
      <c r="C79" s="60">
        <v>1</v>
      </c>
      <c r="D79" s="16" t="s">
        <v>10</v>
      </c>
      <c r="E79" s="61">
        <v>2</v>
      </c>
      <c r="F79" s="62">
        <v>0.15</v>
      </c>
      <c r="G79" s="62" t="s">
        <v>13</v>
      </c>
      <c r="H79" s="63">
        <v>0.23</v>
      </c>
      <c r="I79" s="70">
        <f>(H79*F79*E79*C79)</f>
        <v>6.9000000000000006E-2</v>
      </c>
      <c r="J79" s="65"/>
      <c r="K79" s="3"/>
    </row>
    <row r="80" spans="1:11" ht="18" customHeight="1" x14ac:dyDescent="0.25">
      <c r="A80" s="19"/>
      <c r="B80" s="57"/>
      <c r="C80" s="60"/>
      <c r="D80" s="16"/>
      <c r="E80" s="61"/>
      <c r="F80" s="62"/>
      <c r="G80" s="62"/>
      <c r="H80" s="62" t="s">
        <v>11</v>
      </c>
      <c r="I80" s="70">
        <f>SUM(I76:I79)</f>
        <v>4.1374000000000004</v>
      </c>
      <c r="J80" s="65"/>
      <c r="K80" s="3"/>
    </row>
    <row r="81" spans="1:11" ht="18" customHeight="1" x14ac:dyDescent="0.25">
      <c r="A81" s="19"/>
      <c r="B81" s="57"/>
      <c r="C81" s="60"/>
      <c r="D81" s="16"/>
      <c r="E81" s="61"/>
      <c r="F81" s="62"/>
      <c r="G81" s="62"/>
      <c r="H81" s="62" t="s">
        <v>12</v>
      </c>
      <c r="I81" s="64">
        <v>4.5</v>
      </c>
      <c r="J81" s="65" t="s">
        <v>116</v>
      </c>
      <c r="K81" s="3"/>
    </row>
    <row r="82" spans="1:11" ht="66.75" customHeight="1" x14ac:dyDescent="0.25">
      <c r="A82" s="19" t="s">
        <v>22</v>
      </c>
      <c r="B82" s="54" t="s">
        <v>23</v>
      </c>
      <c r="C82" s="60"/>
      <c r="D82" s="16"/>
      <c r="E82" s="61"/>
      <c r="F82" s="71"/>
      <c r="G82" s="72"/>
      <c r="H82" s="71"/>
      <c r="I82" s="64"/>
      <c r="J82" s="65"/>
      <c r="K82" s="3"/>
    </row>
    <row r="83" spans="1:11" ht="18" customHeight="1" x14ac:dyDescent="0.25">
      <c r="A83" s="19"/>
      <c r="B83" s="56" t="s">
        <v>78</v>
      </c>
      <c r="C83" s="60">
        <v>1</v>
      </c>
      <c r="D83" s="16" t="s">
        <v>10</v>
      </c>
      <c r="E83" s="61">
        <v>1</v>
      </c>
      <c r="F83" s="62">
        <v>4</v>
      </c>
      <c r="G83" s="62">
        <v>3</v>
      </c>
      <c r="H83" s="63" t="s">
        <v>13</v>
      </c>
      <c r="I83" s="70">
        <f>(G83*F83*E83*C83)</f>
        <v>12</v>
      </c>
      <c r="J83" s="65"/>
      <c r="K83" s="3"/>
    </row>
    <row r="84" spans="1:11" ht="18" customHeight="1" x14ac:dyDescent="0.25">
      <c r="A84" s="19"/>
      <c r="B84" s="57" t="s">
        <v>56</v>
      </c>
      <c r="C84" s="60">
        <v>1</v>
      </c>
      <c r="D84" s="16" t="s">
        <v>10</v>
      </c>
      <c r="E84" s="61">
        <v>-2</v>
      </c>
      <c r="F84" s="62">
        <v>0.6</v>
      </c>
      <c r="G84" s="62">
        <v>0.6</v>
      </c>
      <c r="H84" s="63" t="s">
        <v>13</v>
      </c>
      <c r="I84" s="70">
        <f>(G84*F84*E84*C84)</f>
        <v>-0.72</v>
      </c>
      <c r="J84" s="65"/>
      <c r="K84" s="3"/>
    </row>
    <row r="85" spans="1:11" ht="18" customHeight="1" x14ac:dyDescent="0.25">
      <c r="A85" s="19"/>
      <c r="B85" s="101" t="s">
        <v>79</v>
      </c>
      <c r="C85" s="60">
        <v>1</v>
      </c>
      <c r="D85" s="16" t="s">
        <v>10</v>
      </c>
      <c r="E85" s="61">
        <v>1</v>
      </c>
      <c r="F85" s="62">
        <v>3</v>
      </c>
      <c r="G85" s="62">
        <v>0.15</v>
      </c>
      <c r="H85" s="63" t="s">
        <v>13</v>
      </c>
      <c r="I85" s="70">
        <f>(G85*F85*E85*C85)</f>
        <v>0.44999999999999996</v>
      </c>
      <c r="J85" s="65"/>
      <c r="K85" s="3"/>
    </row>
    <row r="86" spans="1:11" ht="18" customHeight="1" x14ac:dyDescent="0.25">
      <c r="A86" s="19"/>
      <c r="B86" s="57"/>
      <c r="C86" s="60"/>
      <c r="D86" s="16"/>
      <c r="E86" s="61"/>
      <c r="F86" s="62"/>
      <c r="G86" s="62"/>
      <c r="H86" s="62" t="s">
        <v>11</v>
      </c>
      <c r="I86" s="70">
        <f>SUM(I83:I85)</f>
        <v>11.729999999999999</v>
      </c>
      <c r="J86" s="65"/>
      <c r="K86" s="3"/>
    </row>
    <row r="87" spans="1:11" ht="18" customHeight="1" x14ac:dyDescent="0.25">
      <c r="A87" s="19"/>
      <c r="B87" s="57"/>
      <c r="C87" s="60"/>
      <c r="D87" s="16"/>
      <c r="E87" s="61"/>
      <c r="F87" s="62"/>
      <c r="G87" s="62"/>
      <c r="H87" s="71" t="s">
        <v>12</v>
      </c>
      <c r="I87" s="64">
        <v>12</v>
      </c>
      <c r="J87" s="65" t="s">
        <v>116</v>
      </c>
      <c r="K87" s="3"/>
    </row>
    <row r="88" spans="1:11" ht="33" customHeight="1" x14ac:dyDescent="0.25">
      <c r="A88" s="19">
        <v>28</v>
      </c>
      <c r="B88" s="54" t="s">
        <v>80</v>
      </c>
      <c r="C88" s="67"/>
      <c r="D88" s="82"/>
      <c r="E88" s="83"/>
      <c r="F88" s="62"/>
      <c r="G88" s="62"/>
      <c r="H88" s="71"/>
      <c r="I88" s="78"/>
      <c r="J88" s="84"/>
      <c r="K88" s="3"/>
    </row>
    <row r="89" spans="1:11" ht="18" customHeight="1" x14ac:dyDescent="0.25">
      <c r="A89" s="19"/>
      <c r="B89" s="56" t="s">
        <v>81</v>
      </c>
      <c r="C89" s="60">
        <v>1</v>
      </c>
      <c r="D89" s="16" t="s">
        <v>10</v>
      </c>
      <c r="E89" s="61">
        <v>2</v>
      </c>
      <c r="F89" s="62">
        <v>0.6</v>
      </c>
      <c r="G89" s="62">
        <v>0.6</v>
      </c>
      <c r="H89" s="63"/>
      <c r="I89" s="70">
        <f>(G89*F89*E89*C89)</f>
        <v>0.72</v>
      </c>
      <c r="J89" s="65"/>
      <c r="K89" s="3"/>
    </row>
    <row r="90" spans="1:11" ht="18" customHeight="1" x14ac:dyDescent="0.25">
      <c r="A90" s="19"/>
      <c r="B90" s="57" t="s">
        <v>82</v>
      </c>
      <c r="C90" s="60">
        <v>1</v>
      </c>
      <c r="D90" s="16" t="s">
        <v>10</v>
      </c>
      <c r="E90" s="61">
        <v>2</v>
      </c>
      <c r="F90" s="62">
        <v>0.6</v>
      </c>
      <c r="G90" s="62"/>
      <c r="H90" s="63">
        <v>0.2</v>
      </c>
      <c r="I90" s="70">
        <f>(H90*F90*E90*C90)</f>
        <v>0.24</v>
      </c>
      <c r="J90" s="65"/>
      <c r="K90" s="3"/>
    </row>
    <row r="91" spans="1:11" ht="18" customHeight="1" x14ac:dyDescent="0.25">
      <c r="A91" s="19"/>
      <c r="B91" s="57" t="s">
        <v>83</v>
      </c>
      <c r="C91" s="60">
        <v>1</v>
      </c>
      <c r="D91" s="16" t="s">
        <v>10</v>
      </c>
      <c r="E91" s="61">
        <v>1</v>
      </c>
      <c r="F91" s="62">
        <v>4</v>
      </c>
      <c r="G91" s="62">
        <v>3</v>
      </c>
      <c r="H91" s="63" t="s">
        <v>13</v>
      </c>
      <c r="I91" s="70">
        <f>(G91*F91*E91*C91)</f>
        <v>12</v>
      </c>
      <c r="J91" s="65"/>
      <c r="K91" s="3"/>
    </row>
    <row r="92" spans="1:11" ht="18" customHeight="1" x14ac:dyDescent="0.25">
      <c r="A92" s="19"/>
      <c r="B92" s="57" t="s">
        <v>84</v>
      </c>
      <c r="C92" s="60">
        <v>1</v>
      </c>
      <c r="D92" s="16" t="s">
        <v>10</v>
      </c>
      <c r="E92" s="61">
        <v>-1</v>
      </c>
      <c r="F92" s="62">
        <v>3</v>
      </c>
      <c r="G92" s="62">
        <v>0.23</v>
      </c>
      <c r="H92" s="63" t="s">
        <v>13</v>
      </c>
      <c r="I92" s="70">
        <f>(G92*F92*E92*C92)</f>
        <v>-0.69000000000000006</v>
      </c>
      <c r="J92" s="65"/>
      <c r="K92" s="3"/>
    </row>
    <row r="93" spans="1:11" ht="18" customHeight="1" x14ac:dyDescent="0.25">
      <c r="A93" s="19"/>
      <c r="B93" s="57"/>
      <c r="C93" s="60"/>
      <c r="D93" s="16"/>
      <c r="E93" s="61"/>
      <c r="F93" s="62"/>
      <c r="G93" s="62"/>
      <c r="H93" s="62" t="s">
        <v>11</v>
      </c>
      <c r="I93" s="70">
        <f>SUM(I89:I92)</f>
        <v>12.270000000000001</v>
      </c>
      <c r="J93" s="65"/>
      <c r="K93" s="3"/>
    </row>
    <row r="94" spans="1:11" ht="18" customHeight="1" x14ac:dyDescent="0.25">
      <c r="A94" s="19"/>
      <c r="B94" s="57"/>
      <c r="C94" s="60"/>
      <c r="D94" s="16"/>
      <c r="E94" s="61"/>
      <c r="F94" s="62"/>
      <c r="G94" s="62"/>
      <c r="H94" s="71" t="s">
        <v>12</v>
      </c>
      <c r="I94" s="64">
        <v>12.5</v>
      </c>
      <c r="J94" s="65" t="s">
        <v>116</v>
      </c>
      <c r="K94" s="3"/>
    </row>
    <row r="95" spans="1:11" ht="36" customHeight="1" x14ac:dyDescent="0.25">
      <c r="A95" s="19">
        <v>30</v>
      </c>
      <c r="B95" s="54" t="s">
        <v>85</v>
      </c>
      <c r="C95" s="59"/>
      <c r="D95" s="81"/>
      <c r="E95" s="74"/>
      <c r="F95" s="57"/>
      <c r="G95" s="57"/>
      <c r="H95" s="57"/>
      <c r="I95" s="59"/>
      <c r="J95" s="74"/>
      <c r="K95" s="3"/>
    </row>
    <row r="96" spans="1:11" ht="18" customHeight="1" x14ac:dyDescent="0.25">
      <c r="A96" s="19"/>
      <c r="B96" s="56" t="s">
        <v>86</v>
      </c>
      <c r="C96" s="60">
        <v>1</v>
      </c>
      <c r="D96" s="16" t="s">
        <v>10</v>
      </c>
      <c r="E96" s="61">
        <v>1</v>
      </c>
      <c r="F96" s="62">
        <v>4.46</v>
      </c>
      <c r="G96" s="62">
        <v>3.46</v>
      </c>
      <c r="H96" s="63" t="s">
        <v>13</v>
      </c>
      <c r="I96" s="70">
        <f>(G96*F96*E96*C96)</f>
        <v>15.4316</v>
      </c>
      <c r="J96" s="65"/>
      <c r="K96" s="3"/>
    </row>
    <row r="97" spans="1:11" ht="18" customHeight="1" x14ac:dyDescent="0.25">
      <c r="A97" s="19"/>
      <c r="B97" s="57" t="s">
        <v>56</v>
      </c>
      <c r="C97" s="60">
        <v>1</v>
      </c>
      <c r="D97" s="16" t="s">
        <v>10</v>
      </c>
      <c r="E97" s="61">
        <v>-2</v>
      </c>
      <c r="F97" s="62">
        <v>0.6</v>
      </c>
      <c r="G97" s="62">
        <v>0.6</v>
      </c>
      <c r="H97" s="63" t="s">
        <v>13</v>
      </c>
      <c r="I97" s="70">
        <f>(G97*F97*E97*C97)</f>
        <v>-0.72</v>
      </c>
      <c r="J97" s="65"/>
      <c r="K97" s="3"/>
    </row>
    <row r="98" spans="1:11" ht="18" customHeight="1" x14ac:dyDescent="0.25">
      <c r="A98" s="19"/>
      <c r="B98" s="57"/>
      <c r="C98" s="60"/>
      <c r="D98" s="16"/>
      <c r="E98" s="61"/>
      <c r="F98" s="62"/>
      <c r="G98" s="62"/>
      <c r="H98" s="62" t="s">
        <v>11</v>
      </c>
      <c r="I98" s="70">
        <f>SUM(I96:I97)</f>
        <v>14.711599999999999</v>
      </c>
      <c r="J98" s="65"/>
      <c r="K98" s="3"/>
    </row>
    <row r="99" spans="1:11" ht="18" customHeight="1" x14ac:dyDescent="0.25">
      <c r="A99" s="19"/>
      <c r="B99" s="57"/>
      <c r="C99" s="60"/>
      <c r="D99" s="16"/>
      <c r="E99" s="61"/>
      <c r="F99" s="62"/>
      <c r="G99" s="62"/>
      <c r="H99" s="71" t="s">
        <v>12</v>
      </c>
      <c r="I99" s="64">
        <v>15</v>
      </c>
      <c r="J99" s="65" t="s">
        <v>116</v>
      </c>
      <c r="K99" s="3"/>
    </row>
    <row r="100" spans="1:11" ht="33" customHeight="1" x14ac:dyDescent="0.25">
      <c r="A100" s="19">
        <v>33</v>
      </c>
      <c r="B100" s="54" t="s">
        <v>87</v>
      </c>
      <c r="C100" s="67"/>
      <c r="D100" s="82"/>
      <c r="E100" s="83"/>
      <c r="F100" s="71"/>
      <c r="G100" s="72"/>
      <c r="H100" s="71"/>
      <c r="I100" s="70" t="s">
        <v>13</v>
      </c>
      <c r="J100" s="65"/>
      <c r="K100" s="3"/>
    </row>
    <row r="101" spans="1:11" ht="18" customHeight="1" x14ac:dyDescent="0.25">
      <c r="A101" s="19"/>
      <c r="B101" s="54" t="s">
        <v>88</v>
      </c>
      <c r="C101" s="59"/>
      <c r="D101" s="81"/>
      <c r="E101" s="74"/>
      <c r="F101" s="71"/>
      <c r="G101" s="72"/>
      <c r="H101" s="71"/>
      <c r="I101" s="70"/>
      <c r="J101" s="65"/>
      <c r="K101" s="3"/>
    </row>
    <row r="102" spans="1:11" ht="18" customHeight="1" x14ac:dyDescent="0.25">
      <c r="A102" s="19"/>
      <c r="B102" s="54" t="s">
        <v>89</v>
      </c>
      <c r="C102" s="60">
        <v>1</v>
      </c>
      <c r="D102" s="16" t="s">
        <v>10</v>
      </c>
      <c r="E102" s="61">
        <v>1</v>
      </c>
      <c r="F102" s="62">
        <v>17.600000000000001</v>
      </c>
      <c r="G102" s="62"/>
      <c r="H102" s="63">
        <v>0.45</v>
      </c>
      <c r="I102" s="70">
        <f>(H102*F102*E102*C102)</f>
        <v>7.9200000000000008</v>
      </c>
      <c r="J102" s="65"/>
      <c r="K102" s="3"/>
    </row>
    <row r="103" spans="1:11" ht="18" customHeight="1" x14ac:dyDescent="0.25">
      <c r="A103" s="19"/>
      <c r="B103" s="54" t="s">
        <v>90</v>
      </c>
      <c r="C103" s="60">
        <v>1</v>
      </c>
      <c r="D103" s="16" t="s">
        <v>10</v>
      </c>
      <c r="E103" s="61">
        <v>1</v>
      </c>
      <c r="F103" s="62">
        <v>16.72</v>
      </c>
      <c r="G103" s="62"/>
      <c r="H103" s="63">
        <v>0.6</v>
      </c>
      <c r="I103" s="70">
        <f>(H103*F103*E103*C103)</f>
        <v>10.031999999999998</v>
      </c>
      <c r="J103" s="65"/>
      <c r="K103" s="3"/>
    </row>
    <row r="104" spans="1:11" ht="18" customHeight="1" x14ac:dyDescent="0.25">
      <c r="A104" s="19"/>
      <c r="B104" s="54" t="s">
        <v>91</v>
      </c>
      <c r="C104" s="60">
        <v>1</v>
      </c>
      <c r="D104" s="16" t="s">
        <v>10</v>
      </c>
      <c r="E104" s="61">
        <v>1</v>
      </c>
      <c r="F104" s="62">
        <v>15.84</v>
      </c>
      <c r="G104" s="62"/>
      <c r="H104" s="63">
        <v>1.3</v>
      </c>
      <c r="I104" s="70">
        <f>(H104*F104*E104*C104)</f>
        <v>20.591999999999999</v>
      </c>
      <c r="J104" s="65"/>
      <c r="K104" s="3"/>
    </row>
    <row r="105" spans="1:11" ht="18" customHeight="1" x14ac:dyDescent="0.25">
      <c r="A105" s="19"/>
      <c r="B105" s="57" t="s">
        <v>92</v>
      </c>
      <c r="C105" s="60">
        <v>1</v>
      </c>
      <c r="D105" s="16" t="s">
        <v>10</v>
      </c>
      <c r="E105" s="61">
        <v>2</v>
      </c>
      <c r="F105" s="62">
        <v>2.2599999999999998</v>
      </c>
      <c r="G105" s="62">
        <v>0.23</v>
      </c>
      <c r="H105" s="63"/>
      <c r="I105" s="70">
        <f>(G105*F105*E105*C105)</f>
        <v>1.0395999999999999</v>
      </c>
      <c r="J105" s="65"/>
      <c r="K105" s="3"/>
    </row>
    <row r="106" spans="1:11" ht="18" customHeight="1" x14ac:dyDescent="0.25">
      <c r="A106" s="19"/>
      <c r="B106" s="56" t="s">
        <v>93</v>
      </c>
      <c r="C106" s="60">
        <v>1</v>
      </c>
      <c r="D106" s="16" t="s">
        <v>10</v>
      </c>
      <c r="E106" s="61">
        <v>2</v>
      </c>
      <c r="F106" s="62">
        <v>2.72</v>
      </c>
      <c r="G106" s="62"/>
      <c r="H106" s="63">
        <v>0.75</v>
      </c>
      <c r="I106" s="70">
        <f>(H106*F106*E106*C106)</f>
        <v>4.08</v>
      </c>
      <c r="J106" s="65"/>
      <c r="K106" s="3"/>
    </row>
    <row r="107" spans="1:11" ht="18" customHeight="1" x14ac:dyDescent="0.25">
      <c r="A107" s="19"/>
      <c r="B107" s="57"/>
      <c r="C107" s="60"/>
      <c r="D107" s="16"/>
      <c r="E107" s="61"/>
      <c r="F107" s="62"/>
      <c r="G107" s="62"/>
      <c r="H107" s="62" t="s">
        <v>11</v>
      </c>
      <c r="I107" s="70">
        <f>SUM(I102:I106)</f>
        <v>43.663599999999995</v>
      </c>
      <c r="J107" s="65"/>
      <c r="K107" s="3"/>
    </row>
    <row r="108" spans="1:11" ht="18" customHeight="1" x14ac:dyDescent="0.25">
      <c r="A108" s="19"/>
      <c r="B108" s="57"/>
      <c r="C108" s="60"/>
      <c r="D108" s="16"/>
      <c r="E108" s="61"/>
      <c r="F108" s="62"/>
      <c r="G108" s="62"/>
      <c r="H108" s="71" t="s">
        <v>12</v>
      </c>
      <c r="I108" s="64">
        <v>44</v>
      </c>
      <c r="J108" s="65" t="s">
        <v>116</v>
      </c>
      <c r="K108" s="3"/>
    </row>
    <row r="109" spans="1:11" ht="33.75" customHeight="1" x14ac:dyDescent="0.25">
      <c r="A109" s="19">
        <v>34</v>
      </c>
      <c r="B109" s="54" t="s">
        <v>94</v>
      </c>
      <c r="C109" s="59"/>
      <c r="D109" s="81"/>
      <c r="E109" s="74"/>
      <c r="F109" s="71"/>
      <c r="G109" s="72"/>
      <c r="H109" s="71"/>
      <c r="I109" s="70" t="s">
        <v>13</v>
      </c>
      <c r="J109" s="75"/>
      <c r="K109" s="3"/>
    </row>
    <row r="110" spans="1:11" ht="18" customHeight="1" x14ac:dyDescent="0.25">
      <c r="A110" s="19"/>
      <c r="B110" s="54" t="s">
        <v>95</v>
      </c>
      <c r="C110" s="60">
        <v>1</v>
      </c>
      <c r="D110" s="16" t="s">
        <v>10</v>
      </c>
      <c r="E110" s="61">
        <v>1</v>
      </c>
      <c r="F110" s="62">
        <v>14</v>
      </c>
      <c r="G110" s="62"/>
      <c r="H110" s="63">
        <v>2</v>
      </c>
      <c r="I110" s="70">
        <f>(H110*F110*E110*C110)</f>
        <v>28</v>
      </c>
      <c r="J110" s="75"/>
      <c r="K110" s="3"/>
    </row>
    <row r="111" spans="1:11" ht="18" customHeight="1" x14ac:dyDescent="0.25">
      <c r="A111" s="19"/>
      <c r="B111" s="54" t="s">
        <v>96</v>
      </c>
      <c r="C111" s="60">
        <v>1</v>
      </c>
      <c r="D111" s="16" t="s">
        <v>10</v>
      </c>
      <c r="E111" s="61">
        <v>1</v>
      </c>
      <c r="F111" s="62">
        <v>5.66</v>
      </c>
      <c r="G111" s="62"/>
      <c r="H111" s="63">
        <v>0.15</v>
      </c>
      <c r="I111" s="70">
        <f>(H111*F111*E111*C111)</f>
        <v>0.84899999999999998</v>
      </c>
      <c r="J111" s="75"/>
      <c r="K111" s="3"/>
    </row>
    <row r="112" spans="1:11" ht="18" customHeight="1" x14ac:dyDescent="0.25">
      <c r="A112" s="19"/>
      <c r="B112" s="56" t="s">
        <v>97</v>
      </c>
      <c r="C112" s="60">
        <v>1</v>
      </c>
      <c r="D112" s="16" t="s">
        <v>10</v>
      </c>
      <c r="E112" s="61">
        <v>2</v>
      </c>
      <c r="F112" s="62">
        <v>3</v>
      </c>
      <c r="G112" s="62" t="s">
        <v>13</v>
      </c>
      <c r="H112" s="63">
        <v>1.8</v>
      </c>
      <c r="I112" s="70">
        <f>(H112*F112*E112*C112)</f>
        <v>10.8</v>
      </c>
      <c r="J112" s="75"/>
      <c r="K112" s="3"/>
    </row>
    <row r="113" spans="1:12" ht="18" customHeight="1" x14ac:dyDescent="0.25">
      <c r="A113" s="53"/>
      <c r="B113" s="118" t="s">
        <v>98</v>
      </c>
      <c r="C113" s="109">
        <v>1</v>
      </c>
      <c r="D113" s="110" t="s">
        <v>10</v>
      </c>
      <c r="E113" s="111">
        <v>1</v>
      </c>
      <c r="F113" s="103">
        <v>2</v>
      </c>
      <c r="G113" s="103">
        <v>0.23</v>
      </c>
      <c r="H113" s="119"/>
      <c r="I113" s="120">
        <f>(G113*F113*E113*C113)</f>
        <v>0.46</v>
      </c>
      <c r="J113" s="121"/>
      <c r="K113" s="3"/>
    </row>
    <row r="114" spans="1:12" ht="18" customHeight="1" x14ac:dyDescent="0.25">
      <c r="A114" s="19"/>
      <c r="B114" s="56" t="s">
        <v>97</v>
      </c>
      <c r="C114" s="60">
        <v>1</v>
      </c>
      <c r="D114" s="16" t="s">
        <v>10</v>
      </c>
      <c r="E114" s="61">
        <v>2</v>
      </c>
      <c r="F114" s="62">
        <v>3</v>
      </c>
      <c r="G114" s="62" t="s">
        <v>13</v>
      </c>
      <c r="H114" s="63">
        <v>0.6</v>
      </c>
      <c r="I114" s="70">
        <f>(H114*F114*E114*C114)</f>
        <v>3.5999999999999996</v>
      </c>
      <c r="J114" s="75"/>
      <c r="K114" s="3"/>
    </row>
    <row r="115" spans="1:12" ht="18" customHeight="1" x14ac:dyDescent="0.25">
      <c r="A115" s="19"/>
      <c r="B115" s="56" t="s">
        <v>98</v>
      </c>
      <c r="C115" s="60">
        <v>1</v>
      </c>
      <c r="D115" s="16" t="s">
        <v>10</v>
      </c>
      <c r="E115" s="61">
        <v>1</v>
      </c>
      <c r="F115" s="62">
        <v>3</v>
      </c>
      <c r="G115" s="71">
        <v>0.115</v>
      </c>
      <c r="H115" s="63"/>
      <c r="I115" s="70">
        <f>(G115*F115*E115*C115)</f>
        <v>0.34500000000000003</v>
      </c>
      <c r="J115" s="75"/>
      <c r="K115" s="3"/>
    </row>
    <row r="116" spans="1:12" ht="18" customHeight="1" x14ac:dyDescent="0.25">
      <c r="A116" s="19"/>
      <c r="B116" s="57" t="s">
        <v>99</v>
      </c>
      <c r="C116" s="60">
        <v>1</v>
      </c>
      <c r="D116" s="16" t="s">
        <v>10</v>
      </c>
      <c r="E116" s="61">
        <v>2</v>
      </c>
      <c r="F116" s="62">
        <v>2.4</v>
      </c>
      <c r="G116" s="62"/>
      <c r="H116" s="63">
        <v>0.75</v>
      </c>
      <c r="I116" s="70">
        <f>(H116*F116*E116*C116)</f>
        <v>3.5999999999999996</v>
      </c>
      <c r="J116" s="75"/>
      <c r="K116" s="3"/>
    </row>
    <row r="117" spans="1:12" ht="18" customHeight="1" x14ac:dyDescent="0.25">
      <c r="A117" s="19"/>
      <c r="B117" s="57"/>
      <c r="C117" s="60"/>
      <c r="D117" s="16"/>
      <c r="E117" s="61"/>
      <c r="F117" s="62"/>
      <c r="G117" s="62"/>
      <c r="H117" s="62" t="s">
        <v>11</v>
      </c>
      <c r="I117" s="70">
        <f>SUM(I110:I116)</f>
        <v>47.654000000000003</v>
      </c>
      <c r="J117" s="65"/>
      <c r="K117" s="4"/>
    </row>
    <row r="118" spans="1:12" ht="18" customHeight="1" x14ac:dyDescent="0.25">
      <c r="A118" s="19"/>
      <c r="B118" s="57"/>
      <c r="C118" s="60"/>
      <c r="D118" s="16"/>
      <c r="E118" s="61"/>
      <c r="F118" s="62"/>
      <c r="G118" s="62"/>
      <c r="H118" s="71" t="s">
        <v>12</v>
      </c>
      <c r="I118" s="64">
        <v>48</v>
      </c>
      <c r="J118" s="65" t="s">
        <v>116</v>
      </c>
      <c r="K118" s="4"/>
    </row>
    <row r="119" spans="1:12" ht="33" customHeight="1" x14ac:dyDescent="0.25">
      <c r="A119" s="19">
        <v>35</v>
      </c>
      <c r="B119" s="54" t="s">
        <v>100</v>
      </c>
      <c r="C119" s="59"/>
      <c r="D119" s="81"/>
      <c r="E119" s="74"/>
      <c r="F119" s="62"/>
      <c r="G119" s="62"/>
      <c r="H119" s="63"/>
      <c r="I119" s="70"/>
      <c r="J119" s="75"/>
      <c r="K119" s="3"/>
    </row>
    <row r="120" spans="1:12" ht="18" customHeight="1" x14ac:dyDescent="0.25">
      <c r="A120" s="19"/>
      <c r="B120" s="57" t="s">
        <v>101</v>
      </c>
      <c r="C120" s="60">
        <v>1</v>
      </c>
      <c r="D120" s="16" t="s">
        <v>10</v>
      </c>
      <c r="E120" s="61">
        <v>1</v>
      </c>
      <c r="F120" s="62">
        <v>4</v>
      </c>
      <c r="G120" s="62">
        <v>3</v>
      </c>
      <c r="H120" s="63" t="s">
        <v>13</v>
      </c>
      <c r="I120" s="64">
        <f>(G120*F120*E120*C120)</f>
        <v>12</v>
      </c>
      <c r="J120" s="65" t="s">
        <v>116</v>
      </c>
      <c r="K120" s="3" t="s">
        <v>13</v>
      </c>
    </row>
    <row r="121" spans="1:12" ht="18" customHeight="1" x14ac:dyDescent="0.25">
      <c r="A121" s="19"/>
      <c r="B121" s="57"/>
      <c r="C121" s="60"/>
      <c r="D121" s="16"/>
      <c r="E121" s="61"/>
      <c r="F121" s="71"/>
      <c r="G121" s="72"/>
      <c r="H121" s="71"/>
      <c r="I121" s="64"/>
      <c r="J121" s="65"/>
      <c r="K121" s="3"/>
    </row>
    <row r="122" spans="1:12" ht="51" customHeight="1" x14ac:dyDescent="0.25">
      <c r="A122" s="19">
        <v>42.1</v>
      </c>
      <c r="B122" s="54" t="s">
        <v>102</v>
      </c>
      <c r="C122" s="60"/>
      <c r="D122" s="16"/>
      <c r="E122" s="61"/>
      <c r="F122" s="71"/>
      <c r="G122" s="72"/>
      <c r="H122" s="71"/>
      <c r="I122" s="64"/>
      <c r="J122" s="65"/>
      <c r="K122" s="3"/>
    </row>
    <row r="123" spans="1:12" ht="18" customHeight="1" x14ac:dyDescent="0.25">
      <c r="A123" s="19"/>
      <c r="B123" s="57" t="s">
        <v>103</v>
      </c>
      <c r="C123" s="59"/>
      <c r="D123" s="16"/>
      <c r="E123" s="85">
        <v>4.0999999999999996</v>
      </c>
      <c r="F123" s="71"/>
      <c r="G123" s="62">
        <f>I47</f>
        <v>1.9</v>
      </c>
      <c r="H123" s="62" t="s">
        <v>13</v>
      </c>
      <c r="I123" s="64"/>
      <c r="J123" s="65"/>
      <c r="K123" s="3"/>
    </row>
    <row r="124" spans="1:12" ht="18" customHeight="1" x14ac:dyDescent="0.25">
      <c r="A124" s="19"/>
      <c r="B124" s="86" t="s">
        <v>104</v>
      </c>
      <c r="C124" s="87"/>
      <c r="D124" s="16"/>
      <c r="E124" s="88"/>
      <c r="F124" s="131" t="s">
        <v>142</v>
      </c>
      <c r="G124" s="62">
        <f>2.5*0.04</f>
        <v>0.1</v>
      </c>
      <c r="H124" s="71"/>
      <c r="I124" s="64"/>
      <c r="J124" s="65"/>
      <c r="K124" s="3"/>
      <c r="L124" s="4" t="s">
        <v>13</v>
      </c>
    </row>
    <row r="125" spans="1:12" ht="18" customHeight="1" x14ac:dyDescent="0.25">
      <c r="A125" s="19"/>
      <c r="B125" s="57" t="s">
        <v>11</v>
      </c>
      <c r="C125" s="60"/>
      <c r="D125" s="16"/>
      <c r="E125" s="61"/>
      <c r="F125" s="71"/>
      <c r="G125" s="62">
        <f>SUM(G123:G124)</f>
        <v>2</v>
      </c>
      <c r="H125" s="89" t="s">
        <v>13</v>
      </c>
      <c r="I125" s="59"/>
      <c r="J125" s="65"/>
      <c r="K125" s="3"/>
    </row>
    <row r="126" spans="1:12" ht="18" customHeight="1" x14ac:dyDescent="0.25">
      <c r="A126" s="19"/>
      <c r="B126" s="57"/>
      <c r="C126" s="60"/>
      <c r="D126" s="16"/>
      <c r="E126" s="61"/>
      <c r="F126" s="549" t="s">
        <v>105</v>
      </c>
      <c r="G126" s="549"/>
      <c r="H126" s="62">
        <f>G125*125</f>
        <v>250</v>
      </c>
      <c r="I126" s="64"/>
      <c r="J126" s="65"/>
      <c r="K126" s="3"/>
    </row>
    <row r="127" spans="1:12" ht="18" customHeight="1" x14ac:dyDescent="0.25">
      <c r="A127" s="19"/>
      <c r="B127" s="57"/>
      <c r="C127" s="60"/>
      <c r="D127" s="16"/>
      <c r="E127" s="61"/>
      <c r="F127" s="71"/>
      <c r="G127" s="72"/>
      <c r="H127" s="71" t="s">
        <v>11</v>
      </c>
      <c r="I127" s="64">
        <v>0.25</v>
      </c>
      <c r="J127" s="65" t="s">
        <v>26</v>
      </c>
      <c r="K127" s="3"/>
    </row>
    <row r="128" spans="1:12" ht="18" customHeight="1" x14ac:dyDescent="0.25">
      <c r="A128" s="19"/>
      <c r="B128" s="57"/>
      <c r="C128" s="60"/>
      <c r="D128" s="16"/>
      <c r="E128" s="61"/>
      <c r="F128" s="71"/>
      <c r="G128" s="72"/>
      <c r="H128" s="71"/>
      <c r="I128" s="97"/>
      <c r="J128" s="65"/>
      <c r="K128" s="3"/>
    </row>
    <row r="129" spans="1:11" ht="36" customHeight="1" x14ac:dyDescent="0.25">
      <c r="A129" s="19">
        <v>58.5</v>
      </c>
      <c r="B129" s="54" t="s">
        <v>106</v>
      </c>
      <c r="C129" s="60"/>
      <c r="D129" s="16"/>
      <c r="E129" s="61"/>
      <c r="F129" s="71"/>
      <c r="G129" s="72"/>
      <c r="H129" s="71"/>
      <c r="I129" s="64"/>
      <c r="J129" s="65"/>
      <c r="K129" s="3"/>
    </row>
    <row r="130" spans="1:11" ht="18" customHeight="1" x14ac:dyDescent="0.25">
      <c r="A130" s="19"/>
      <c r="B130" s="56" t="s">
        <v>107</v>
      </c>
      <c r="C130" s="60">
        <v>1</v>
      </c>
      <c r="D130" s="16" t="s">
        <v>10</v>
      </c>
      <c r="E130" s="61">
        <v>1</v>
      </c>
      <c r="F130" s="71"/>
      <c r="G130" s="72"/>
      <c r="H130" s="71"/>
      <c r="I130" s="64">
        <v>1</v>
      </c>
      <c r="J130" s="65" t="s">
        <v>28</v>
      </c>
      <c r="K130" s="3"/>
    </row>
    <row r="131" spans="1:11" ht="18" customHeight="1" x14ac:dyDescent="0.25">
      <c r="A131" s="19"/>
      <c r="B131" s="57"/>
      <c r="C131" s="60"/>
      <c r="D131" s="16"/>
      <c r="E131" s="61"/>
      <c r="F131" s="71"/>
      <c r="G131" s="72"/>
      <c r="H131" s="71"/>
      <c r="I131" s="64"/>
      <c r="J131" s="65"/>
      <c r="K131" s="3"/>
    </row>
    <row r="132" spans="1:11" ht="33" customHeight="1" x14ac:dyDescent="0.25">
      <c r="A132" s="19">
        <v>61.2</v>
      </c>
      <c r="B132" s="56" t="s">
        <v>108</v>
      </c>
      <c r="C132" s="59"/>
      <c r="D132" s="81"/>
      <c r="E132" s="74"/>
      <c r="F132" s="57"/>
      <c r="G132" s="57"/>
      <c r="H132" s="57"/>
      <c r="I132" s="59"/>
      <c r="J132" s="77"/>
    </row>
    <row r="133" spans="1:11" ht="18" customHeight="1" x14ac:dyDescent="0.25">
      <c r="A133" s="57"/>
      <c r="B133" s="56" t="s">
        <v>109</v>
      </c>
      <c r="C133" s="60">
        <v>1</v>
      </c>
      <c r="D133" s="16" t="s">
        <v>10</v>
      </c>
      <c r="E133" s="61">
        <v>1</v>
      </c>
      <c r="F133" s="62">
        <v>15</v>
      </c>
      <c r="G133" s="72"/>
      <c r="H133" s="71"/>
      <c r="I133" s="64">
        <v>15</v>
      </c>
      <c r="J133" s="90" t="s">
        <v>20</v>
      </c>
    </row>
    <row r="134" spans="1:11" ht="18" customHeight="1" x14ac:dyDescent="0.25">
      <c r="A134" s="57"/>
      <c r="B134" s="57"/>
      <c r="C134" s="59"/>
      <c r="D134" s="81"/>
      <c r="E134" s="74"/>
      <c r="F134" s="57"/>
      <c r="G134" s="57"/>
      <c r="H134" s="57"/>
      <c r="I134" s="59"/>
      <c r="J134" s="77"/>
    </row>
    <row r="135" spans="1:11" ht="34.5" customHeight="1" x14ac:dyDescent="0.25">
      <c r="A135" s="57">
        <v>62.2</v>
      </c>
      <c r="B135" s="56" t="s">
        <v>110</v>
      </c>
      <c r="C135" s="59"/>
      <c r="D135" s="81"/>
      <c r="E135" s="74"/>
      <c r="F135" s="57"/>
      <c r="G135" s="57"/>
      <c r="H135" s="57"/>
      <c r="I135" s="59"/>
      <c r="J135" s="77"/>
    </row>
    <row r="136" spans="1:11" ht="18" customHeight="1" x14ac:dyDescent="0.25">
      <c r="A136" s="57"/>
      <c r="B136" s="57" t="s">
        <v>111</v>
      </c>
      <c r="C136" s="60">
        <v>1</v>
      </c>
      <c r="D136" s="16" t="s">
        <v>10</v>
      </c>
      <c r="E136" s="61">
        <v>2</v>
      </c>
      <c r="F136" s="62" t="s">
        <v>24</v>
      </c>
      <c r="G136" s="72"/>
      <c r="H136" s="71"/>
      <c r="I136" s="64">
        <v>2</v>
      </c>
      <c r="J136" s="90" t="s">
        <v>25</v>
      </c>
    </row>
    <row r="137" spans="1:11" ht="18" customHeight="1" x14ac:dyDescent="0.25">
      <c r="A137" s="102"/>
      <c r="B137" s="102"/>
      <c r="C137" s="109"/>
      <c r="D137" s="110"/>
      <c r="E137" s="111"/>
      <c r="F137" s="103"/>
      <c r="G137" s="104"/>
      <c r="H137" s="105"/>
      <c r="I137" s="114"/>
      <c r="J137" s="115"/>
    </row>
    <row r="138" spans="1:11" ht="14.1" customHeight="1" x14ac:dyDescent="0.25">
      <c r="A138" s="91"/>
      <c r="B138" s="91"/>
      <c r="C138" s="16"/>
      <c r="D138" s="16"/>
      <c r="E138" s="16"/>
      <c r="F138" s="92"/>
      <c r="G138" s="93"/>
      <c r="H138" s="94"/>
      <c r="I138" s="95"/>
      <c r="J138" s="96"/>
    </row>
    <row r="139" spans="1:11" ht="14.1" customHeight="1" x14ac:dyDescent="0.25">
      <c r="A139" s="91"/>
      <c r="B139" s="91"/>
      <c r="C139" s="16"/>
      <c r="D139" s="16"/>
      <c r="E139" s="16"/>
      <c r="F139" s="92"/>
      <c r="G139" s="93"/>
      <c r="H139" s="94"/>
      <c r="I139" s="95"/>
      <c r="J139" s="96"/>
    </row>
    <row r="140" spans="1:11" ht="14.1" customHeight="1" x14ac:dyDescent="0.25">
      <c r="A140" s="91"/>
      <c r="B140" s="91"/>
      <c r="C140" s="16"/>
      <c r="D140" s="16"/>
      <c r="E140" s="16"/>
      <c r="F140" s="92"/>
      <c r="G140" s="93"/>
      <c r="H140" s="94"/>
      <c r="I140" s="95"/>
      <c r="J140" s="96"/>
    </row>
    <row r="141" spans="1:11" ht="14.1" customHeight="1" x14ac:dyDescent="0.25">
      <c r="A141" s="91"/>
      <c r="B141" s="91"/>
      <c r="C141" s="16"/>
      <c r="D141" s="16"/>
      <c r="E141" s="16"/>
      <c r="F141" s="92"/>
      <c r="G141" s="93"/>
      <c r="H141" s="94"/>
      <c r="I141" s="95"/>
      <c r="J141" s="96"/>
    </row>
    <row r="142" spans="1:11" ht="14.1" customHeight="1" x14ac:dyDescent="0.25">
      <c r="A142" s="91"/>
      <c r="B142" s="91"/>
      <c r="C142" s="16"/>
      <c r="D142" s="16"/>
      <c r="E142" s="16"/>
      <c r="F142" s="92"/>
      <c r="G142" s="93"/>
      <c r="H142" s="94"/>
      <c r="I142" s="95"/>
      <c r="J142" s="96"/>
    </row>
    <row r="143" spans="1:11" ht="14.1" customHeight="1" x14ac:dyDescent="0.25">
      <c r="A143" s="11"/>
      <c r="B143" s="12" t="s">
        <v>120</v>
      </c>
      <c r="C143" s="14" t="s">
        <v>29</v>
      </c>
      <c r="D143" s="15"/>
      <c r="E143" s="15"/>
      <c r="F143" s="15"/>
      <c r="G143" s="13"/>
      <c r="H143" s="539" t="s">
        <v>117</v>
      </c>
      <c r="I143" s="539"/>
      <c r="J143" s="539"/>
    </row>
    <row r="144" spans="1:11" ht="14.1" customHeight="1" x14ac:dyDescent="0.25">
      <c r="A144" s="137"/>
      <c r="B144" s="137"/>
      <c r="C144" s="137"/>
      <c r="D144" s="137"/>
      <c r="E144" s="137"/>
      <c r="F144" s="137"/>
      <c r="G144" s="137"/>
      <c r="H144" s="137"/>
      <c r="I144" s="137"/>
      <c r="J144" s="138"/>
    </row>
    <row r="145" spans="1:10" ht="14.1" customHeight="1" x14ac:dyDescent="0.25">
      <c r="A145" s="69"/>
      <c r="B145" s="69"/>
      <c r="C145" s="69"/>
      <c r="D145" s="69"/>
      <c r="E145" s="69"/>
      <c r="F145" s="69"/>
      <c r="G145" s="69"/>
      <c r="H145" s="69"/>
      <c r="I145" s="69"/>
      <c r="J145" s="139"/>
    </row>
  </sheetData>
  <mergeCells count="12">
    <mergeCell ref="H143:J143"/>
    <mergeCell ref="F126:G126"/>
    <mergeCell ref="B4:J4"/>
    <mergeCell ref="A1:J1"/>
    <mergeCell ref="A2:J2"/>
    <mergeCell ref="A3:J3"/>
    <mergeCell ref="B5:I5"/>
    <mergeCell ref="A6:A7"/>
    <mergeCell ref="B6:B7"/>
    <mergeCell ref="C6:E7"/>
    <mergeCell ref="F6:H6"/>
    <mergeCell ref="I6:J7"/>
  </mergeCells>
  <printOptions horizontalCentered="1"/>
  <pageMargins left="1" right="0.1" top="0.65" bottom="0.1" header="0.5" footer="0.5"/>
  <pageSetup paperSize="9" scale="87" orientation="portrait" verticalDpi="300" r:id="rId1"/>
  <headerFooter alignWithMargins="0">
    <oddHeader>Page &amp;P</oddHeader>
  </headerFooter>
  <rowBreaks count="2" manualBreakCount="2">
    <brk id="38" max="9" man="1"/>
    <brk id="74"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48"/>
  <sheetViews>
    <sheetView view="pageBreakPreview" topLeftCell="A25" zoomScaleSheetLayoutView="100" workbookViewId="0">
      <selection sqref="A1:J1"/>
    </sheetView>
  </sheetViews>
  <sheetFormatPr defaultRowHeight="14.1" customHeight="1" x14ac:dyDescent="0.25"/>
  <cols>
    <col min="1" max="1" width="6.7109375" style="4" customWidth="1"/>
    <col min="2" max="2" width="36.28515625" style="4" customWidth="1"/>
    <col min="3" max="3" width="4.7109375" style="4" customWidth="1"/>
    <col min="4" max="4" width="1.85546875" style="4" customWidth="1"/>
    <col min="5" max="5" width="4.7109375" style="4" customWidth="1"/>
    <col min="6" max="8" width="9.7109375" style="4" customWidth="1"/>
    <col min="9" max="9" width="10.7109375" style="4" customWidth="1"/>
    <col min="10" max="10" width="4.140625" style="8" customWidth="1"/>
    <col min="11" max="11" width="9.140625" style="7"/>
    <col min="12" max="256" width="9.140625" style="4"/>
    <col min="257" max="257" width="6.42578125" style="4" customWidth="1"/>
    <col min="258" max="258" width="26.42578125" style="4" customWidth="1"/>
    <col min="259" max="259" width="3.85546875" style="4" customWidth="1"/>
    <col min="260" max="260" width="1.85546875" style="4" customWidth="1"/>
    <col min="261" max="261" width="4.85546875" style="4" customWidth="1"/>
    <col min="262" max="264" width="9.140625" style="4"/>
    <col min="265" max="265" width="10.85546875" style="4" bestFit="1" customWidth="1"/>
    <col min="266" max="266" width="8.140625" style="4" customWidth="1"/>
    <col min="267" max="512" width="9.140625" style="4"/>
    <col min="513" max="513" width="6.42578125" style="4" customWidth="1"/>
    <col min="514" max="514" width="26.42578125" style="4" customWidth="1"/>
    <col min="515" max="515" width="3.85546875" style="4" customWidth="1"/>
    <col min="516" max="516" width="1.85546875" style="4" customWidth="1"/>
    <col min="517" max="517" width="4.85546875" style="4" customWidth="1"/>
    <col min="518" max="520" width="9.140625" style="4"/>
    <col min="521" max="521" width="10.85546875" style="4" bestFit="1" customWidth="1"/>
    <col min="522" max="522" width="8.140625" style="4" customWidth="1"/>
    <col min="523" max="768" width="9.140625" style="4"/>
    <col min="769" max="769" width="6.42578125" style="4" customWidth="1"/>
    <col min="770" max="770" width="26.42578125" style="4" customWidth="1"/>
    <col min="771" max="771" width="3.85546875" style="4" customWidth="1"/>
    <col min="772" max="772" width="1.85546875" style="4" customWidth="1"/>
    <col min="773" max="773" width="4.85546875" style="4" customWidth="1"/>
    <col min="774" max="776" width="9.140625" style="4"/>
    <col min="777" max="777" width="10.85546875" style="4" bestFit="1" customWidth="1"/>
    <col min="778" max="778" width="8.140625" style="4" customWidth="1"/>
    <col min="779" max="1024" width="9.140625" style="4"/>
    <col min="1025" max="1025" width="6.42578125" style="4" customWidth="1"/>
    <col min="1026" max="1026" width="26.42578125" style="4" customWidth="1"/>
    <col min="1027" max="1027" width="3.85546875" style="4" customWidth="1"/>
    <col min="1028" max="1028" width="1.85546875" style="4" customWidth="1"/>
    <col min="1029" max="1029" width="4.85546875" style="4" customWidth="1"/>
    <col min="1030" max="1032" width="9.140625" style="4"/>
    <col min="1033" max="1033" width="10.85546875" style="4" bestFit="1" customWidth="1"/>
    <col min="1034" max="1034" width="8.140625" style="4" customWidth="1"/>
    <col min="1035" max="1280" width="9.140625" style="4"/>
    <col min="1281" max="1281" width="6.42578125" style="4" customWidth="1"/>
    <col min="1282" max="1282" width="26.42578125" style="4" customWidth="1"/>
    <col min="1283" max="1283" width="3.85546875" style="4" customWidth="1"/>
    <col min="1284" max="1284" width="1.85546875" style="4" customWidth="1"/>
    <col min="1285" max="1285" width="4.85546875" style="4" customWidth="1"/>
    <col min="1286" max="1288" width="9.140625" style="4"/>
    <col min="1289" max="1289" width="10.85546875" style="4" bestFit="1" customWidth="1"/>
    <col min="1290" max="1290" width="8.140625" style="4" customWidth="1"/>
    <col min="1291" max="1536" width="9.140625" style="4"/>
    <col min="1537" max="1537" width="6.42578125" style="4" customWidth="1"/>
    <col min="1538" max="1538" width="26.42578125" style="4" customWidth="1"/>
    <col min="1539" max="1539" width="3.85546875" style="4" customWidth="1"/>
    <col min="1540" max="1540" width="1.85546875" style="4" customWidth="1"/>
    <col min="1541" max="1541" width="4.85546875" style="4" customWidth="1"/>
    <col min="1542" max="1544" width="9.140625" style="4"/>
    <col min="1545" max="1545" width="10.85546875" style="4" bestFit="1" customWidth="1"/>
    <col min="1546" max="1546" width="8.140625" style="4" customWidth="1"/>
    <col min="1547" max="1792" width="9.140625" style="4"/>
    <col min="1793" max="1793" width="6.42578125" style="4" customWidth="1"/>
    <col min="1794" max="1794" width="26.42578125" style="4" customWidth="1"/>
    <col min="1795" max="1795" width="3.85546875" style="4" customWidth="1"/>
    <col min="1796" max="1796" width="1.85546875" style="4" customWidth="1"/>
    <col min="1797" max="1797" width="4.85546875" style="4" customWidth="1"/>
    <col min="1798" max="1800" width="9.140625" style="4"/>
    <col min="1801" max="1801" width="10.85546875" style="4" bestFit="1" customWidth="1"/>
    <col min="1802" max="1802" width="8.140625" style="4" customWidth="1"/>
    <col min="1803" max="2048" width="9.140625" style="4"/>
    <col min="2049" max="2049" width="6.42578125" style="4" customWidth="1"/>
    <col min="2050" max="2050" width="26.42578125" style="4" customWidth="1"/>
    <col min="2051" max="2051" width="3.85546875" style="4" customWidth="1"/>
    <col min="2052" max="2052" width="1.85546875" style="4" customWidth="1"/>
    <col min="2053" max="2053" width="4.85546875" style="4" customWidth="1"/>
    <col min="2054" max="2056" width="9.140625" style="4"/>
    <col min="2057" max="2057" width="10.85546875" style="4" bestFit="1" customWidth="1"/>
    <col min="2058" max="2058" width="8.140625" style="4" customWidth="1"/>
    <col min="2059" max="2304" width="9.140625" style="4"/>
    <col min="2305" max="2305" width="6.42578125" style="4" customWidth="1"/>
    <col min="2306" max="2306" width="26.42578125" style="4" customWidth="1"/>
    <col min="2307" max="2307" width="3.85546875" style="4" customWidth="1"/>
    <col min="2308" max="2308" width="1.85546875" style="4" customWidth="1"/>
    <col min="2309" max="2309" width="4.85546875" style="4" customWidth="1"/>
    <col min="2310" max="2312" width="9.140625" style="4"/>
    <col min="2313" max="2313" width="10.85546875" style="4" bestFit="1" customWidth="1"/>
    <col min="2314" max="2314" width="8.140625" style="4" customWidth="1"/>
    <col min="2315" max="2560" width="9.140625" style="4"/>
    <col min="2561" max="2561" width="6.42578125" style="4" customWidth="1"/>
    <col min="2562" max="2562" width="26.42578125" style="4" customWidth="1"/>
    <col min="2563" max="2563" width="3.85546875" style="4" customWidth="1"/>
    <col min="2564" max="2564" width="1.85546875" style="4" customWidth="1"/>
    <col min="2565" max="2565" width="4.85546875" style="4" customWidth="1"/>
    <col min="2566" max="2568" width="9.140625" style="4"/>
    <col min="2569" max="2569" width="10.85546875" style="4" bestFit="1" customWidth="1"/>
    <col min="2570" max="2570" width="8.140625" style="4" customWidth="1"/>
    <col min="2571" max="2816" width="9.140625" style="4"/>
    <col min="2817" max="2817" width="6.42578125" style="4" customWidth="1"/>
    <col min="2818" max="2818" width="26.42578125" style="4" customWidth="1"/>
    <col min="2819" max="2819" width="3.85546875" style="4" customWidth="1"/>
    <col min="2820" max="2820" width="1.85546875" style="4" customWidth="1"/>
    <col min="2821" max="2821" width="4.85546875" style="4" customWidth="1"/>
    <col min="2822" max="2824" width="9.140625" style="4"/>
    <col min="2825" max="2825" width="10.85546875" style="4" bestFit="1" customWidth="1"/>
    <col min="2826" max="2826" width="8.140625" style="4" customWidth="1"/>
    <col min="2827" max="3072" width="9.140625" style="4"/>
    <col min="3073" max="3073" width="6.42578125" style="4" customWidth="1"/>
    <col min="3074" max="3074" width="26.42578125" style="4" customWidth="1"/>
    <col min="3075" max="3075" width="3.85546875" style="4" customWidth="1"/>
    <col min="3076" max="3076" width="1.85546875" style="4" customWidth="1"/>
    <col min="3077" max="3077" width="4.85546875" style="4" customWidth="1"/>
    <col min="3078" max="3080" width="9.140625" style="4"/>
    <col min="3081" max="3081" width="10.85546875" style="4" bestFit="1" customWidth="1"/>
    <col min="3082" max="3082" width="8.140625" style="4" customWidth="1"/>
    <col min="3083" max="3328" width="9.140625" style="4"/>
    <col min="3329" max="3329" width="6.42578125" style="4" customWidth="1"/>
    <col min="3330" max="3330" width="26.42578125" style="4" customWidth="1"/>
    <col min="3331" max="3331" width="3.85546875" style="4" customWidth="1"/>
    <col min="3332" max="3332" width="1.85546875" style="4" customWidth="1"/>
    <col min="3333" max="3333" width="4.85546875" style="4" customWidth="1"/>
    <col min="3334" max="3336" width="9.140625" style="4"/>
    <col min="3337" max="3337" width="10.85546875" style="4" bestFit="1" customWidth="1"/>
    <col min="3338" max="3338" width="8.140625" style="4" customWidth="1"/>
    <col min="3339" max="3584" width="9.140625" style="4"/>
    <col min="3585" max="3585" width="6.42578125" style="4" customWidth="1"/>
    <col min="3586" max="3586" width="26.42578125" style="4" customWidth="1"/>
    <col min="3587" max="3587" width="3.85546875" style="4" customWidth="1"/>
    <col min="3588" max="3588" width="1.85546875" style="4" customWidth="1"/>
    <col min="3589" max="3589" width="4.85546875" style="4" customWidth="1"/>
    <col min="3590" max="3592" width="9.140625" style="4"/>
    <col min="3593" max="3593" width="10.85546875" style="4" bestFit="1" customWidth="1"/>
    <col min="3594" max="3594" width="8.140625" style="4" customWidth="1"/>
    <col min="3595" max="3840" width="9.140625" style="4"/>
    <col min="3841" max="3841" width="6.42578125" style="4" customWidth="1"/>
    <col min="3842" max="3842" width="26.42578125" style="4" customWidth="1"/>
    <col min="3843" max="3843" width="3.85546875" style="4" customWidth="1"/>
    <col min="3844" max="3844" width="1.85546875" style="4" customWidth="1"/>
    <col min="3845" max="3845" width="4.85546875" style="4" customWidth="1"/>
    <col min="3846" max="3848" width="9.140625" style="4"/>
    <col min="3849" max="3849" width="10.85546875" style="4" bestFit="1" customWidth="1"/>
    <col min="3850" max="3850" width="8.140625" style="4" customWidth="1"/>
    <col min="3851" max="4096" width="9.140625" style="4"/>
    <col min="4097" max="4097" width="6.42578125" style="4" customWidth="1"/>
    <col min="4098" max="4098" width="26.42578125" style="4" customWidth="1"/>
    <col min="4099" max="4099" width="3.85546875" style="4" customWidth="1"/>
    <col min="4100" max="4100" width="1.85546875" style="4" customWidth="1"/>
    <col min="4101" max="4101" width="4.85546875" style="4" customWidth="1"/>
    <col min="4102" max="4104" width="9.140625" style="4"/>
    <col min="4105" max="4105" width="10.85546875" style="4" bestFit="1" customWidth="1"/>
    <col min="4106" max="4106" width="8.140625" style="4" customWidth="1"/>
    <col min="4107" max="4352" width="9.140625" style="4"/>
    <col min="4353" max="4353" width="6.42578125" style="4" customWidth="1"/>
    <col min="4354" max="4354" width="26.42578125" style="4" customWidth="1"/>
    <col min="4355" max="4355" width="3.85546875" style="4" customWidth="1"/>
    <col min="4356" max="4356" width="1.85546875" style="4" customWidth="1"/>
    <col min="4357" max="4357" width="4.85546875" style="4" customWidth="1"/>
    <col min="4358" max="4360" width="9.140625" style="4"/>
    <col min="4361" max="4361" width="10.85546875" style="4" bestFit="1" customWidth="1"/>
    <col min="4362" max="4362" width="8.140625" style="4" customWidth="1"/>
    <col min="4363" max="4608" width="9.140625" style="4"/>
    <col min="4609" max="4609" width="6.42578125" style="4" customWidth="1"/>
    <col min="4610" max="4610" width="26.42578125" style="4" customWidth="1"/>
    <col min="4611" max="4611" width="3.85546875" style="4" customWidth="1"/>
    <col min="4612" max="4612" width="1.85546875" style="4" customWidth="1"/>
    <col min="4613" max="4613" width="4.85546875" style="4" customWidth="1"/>
    <col min="4614" max="4616" width="9.140625" style="4"/>
    <col min="4617" max="4617" width="10.85546875" style="4" bestFit="1" customWidth="1"/>
    <col min="4618" max="4618" width="8.140625" style="4" customWidth="1"/>
    <col min="4619" max="4864" width="9.140625" style="4"/>
    <col min="4865" max="4865" width="6.42578125" style="4" customWidth="1"/>
    <col min="4866" max="4866" width="26.42578125" style="4" customWidth="1"/>
    <col min="4867" max="4867" width="3.85546875" style="4" customWidth="1"/>
    <col min="4868" max="4868" width="1.85546875" style="4" customWidth="1"/>
    <col min="4869" max="4869" width="4.85546875" style="4" customWidth="1"/>
    <col min="4870" max="4872" width="9.140625" style="4"/>
    <col min="4873" max="4873" width="10.85546875" style="4" bestFit="1" customWidth="1"/>
    <col min="4874" max="4874" width="8.140625" style="4" customWidth="1"/>
    <col min="4875" max="5120" width="9.140625" style="4"/>
    <col min="5121" max="5121" width="6.42578125" style="4" customWidth="1"/>
    <col min="5122" max="5122" width="26.42578125" style="4" customWidth="1"/>
    <col min="5123" max="5123" width="3.85546875" style="4" customWidth="1"/>
    <col min="5124" max="5124" width="1.85546875" style="4" customWidth="1"/>
    <col min="5125" max="5125" width="4.85546875" style="4" customWidth="1"/>
    <col min="5126" max="5128" width="9.140625" style="4"/>
    <col min="5129" max="5129" width="10.85546875" style="4" bestFit="1" customWidth="1"/>
    <col min="5130" max="5130" width="8.140625" style="4" customWidth="1"/>
    <col min="5131" max="5376" width="9.140625" style="4"/>
    <col min="5377" max="5377" width="6.42578125" style="4" customWidth="1"/>
    <col min="5378" max="5378" width="26.42578125" style="4" customWidth="1"/>
    <col min="5379" max="5379" width="3.85546875" style="4" customWidth="1"/>
    <col min="5380" max="5380" width="1.85546875" style="4" customWidth="1"/>
    <col min="5381" max="5381" width="4.85546875" style="4" customWidth="1"/>
    <col min="5382" max="5384" width="9.140625" style="4"/>
    <col min="5385" max="5385" width="10.85546875" style="4" bestFit="1" customWidth="1"/>
    <col min="5386" max="5386" width="8.140625" style="4" customWidth="1"/>
    <col min="5387" max="5632" width="9.140625" style="4"/>
    <col min="5633" max="5633" width="6.42578125" style="4" customWidth="1"/>
    <col min="5634" max="5634" width="26.42578125" style="4" customWidth="1"/>
    <col min="5635" max="5635" width="3.85546875" style="4" customWidth="1"/>
    <col min="5636" max="5636" width="1.85546875" style="4" customWidth="1"/>
    <col min="5637" max="5637" width="4.85546875" style="4" customWidth="1"/>
    <col min="5638" max="5640" width="9.140625" style="4"/>
    <col min="5641" max="5641" width="10.85546875" style="4" bestFit="1" customWidth="1"/>
    <col min="5642" max="5642" width="8.140625" style="4" customWidth="1"/>
    <col min="5643" max="5888" width="9.140625" style="4"/>
    <col min="5889" max="5889" width="6.42578125" style="4" customWidth="1"/>
    <col min="5890" max="5890" width="26.42578125" style="4" customWidth="1"/>
    <col min="5891" max="5891" width="3.85546875" style="4" customWidth="1"/>
    <col min="5892" max="5892" width="1.85546875" style="4" customWidth="1"/>
    <col min="5893" max="5893" width="4.85546875" style="4" customWidth="1"/>
    <col min="5894" max="5896" width="9.140625" style="4"/>
    <col min="5897" max="5897" width="10.85546875" style="4" bestFit="1" customWidth="1"/>
    <col min="5898" max="5898" width="8.140625" style="4" customWidth="1"/>
    <col min="5899" max="6144" width="9.140625" style="4"/>
    <col min="6145" max="6145" width="6.42578125" style="4" customWidth="1"/>
    <col min="6146" max="6146" width="26.42578125" style="4" customWidth="1"/>
    <col min="6147" max="6147" width="3.85546875" style="4" customWidth="1"/>
    <col min="6148" max="6148" width="1.85546875" style="4" customWidth="1"/>
    <col min="6149" max="6149" width="4.85546875" style="4" customWidth="1"/>
    <col min="6150" max="6152" width="9.140625" style="4"/>
    <col min="6153" max="6153" width="10.85546875" style="4" bestFit="1" customWidth="1"/>
    <col min="6154" max="6154" width="8.140625" style="4" customWidth="1"/>
    <col min="6155" max="6400" width="9.140625" style="4"/>
    <col min="6401" max="6401" width="6.42578125" style="4" customWidth="1"/>
    <col min="6402" max="6402" width="26.42578125" style="4" customWidth="1"/>
    <col min="6403" max="6403" width="3.85546875" style="4" customWidth="1"/>
    <col min="6404" max="6404" width="1.85546875" style="4" customWidth="1"/>
    <col min="6405" max="6405" width="4.85546875" style="4" customWidth="1"/>
    <col min="6406" max="6408" width="9.140625" style="4"/>
    <col min="6409" max="6409" width="10.85546875" style="4" bestFit="1" customWidth="1"/>
    <col min="6410" max="6410" width="8.140625" style="4" customWidth="1"/>
    <col min="6411" max="6656" width="9.140625" style="4"/>
    <col min="6657" max="6657" width="6.42578125" style="4" customWidth="1"/>
    <col min="6658" max="6658" width="26.42578125" style="4" customWidth="1"/>
    <col min="6659" max="6659" width="3.85546875" style="4" customWidth="1"/>
    <col min="6660" max="6660" width="1.85546875" style="4" customWidth="1"/>
    <col min="6661" max="6661" width="4.85546875" style="4" customWidth="1"/>
    <col min="6662" max="6664" width="9.140625" style="4"/>
    <col min="6665" max="6665" width="10.85546875" style="4" bestFit="1" customWidth="1"/>
    <col min="6666" max="6666" width="8.140625" style="4" customWidth="1"/>
    <col min="6667" max="6912" width="9.140625" style="4"/>
    <col min="6913" max="6913" width="6.42578125" style="4" customWidth="1"/>
    <col min="6914" max="6914" width="26.42578125" style="4" customWidth="1"/>
    <col min="6915" max="6915" width="3.85546875" style="4" customWidth="1"/>
    <col min="6916" max="6916" width="1.85546875" style="4" customWidth="1"/>
    <col min="6917" max="6917" width="4.85546875" style="4" customWidth="1"/>
    <col min="6918" max="6920" width="9.140625" style="4"/>
    <col min="6921" max="6921" width="10.85546875" style="4" bestFit="1" customWidth="1"/>
    <col min="6922" max="6922" width="8.140625" style="4" customWidth="1"/>
    <col min="6923" max="7168" width="9.140625" style="4"/>
    <col min="7169" max="7169" width="6.42578125" style="4" customWidth="1"/>
    <col min="7170" max="7170" width="26.42578125" style="4" customWidth="1"/>
    <col min="7171" max="7171" width="3.85546875" style="4" customWidth="1"/>
    <col min="7172" max="7172" width="1.85546875" style="4" customWidth="1"/>
    <col min="7173" max="7173" width="4.85546875" style="4" customWidth="1"/>
    <col min="7174" max="7176" width="9.140625" style="4"/>
    <col min="7177" max="7177" width="10.85546875" style="4" bestFit="1" customWidth="1"/>
    <col min="7178" max="7178" width="8.140625" style="4" customWidth="1"/>
    <col min="7179" max="7424" width="9.140625" style="4"/>
    <col min="7425" max="7425" width="6.42578125" style="4" customWidth="1"/>
    <col min="7426" max="7426" width="26.42578125" style="4" customWidth="1"/>
    <col min="7427" max="7427" width="3.85546875" style="4" customWidth="1"/>
    <col min="7428" max="7428" width="1.85546875" style="4" customWidth="1"/>
    <col min="7429" max="7429" width="4.85546875" style="4" customWidth="1"/>
    <col min="7430" max="7432" width="9.140625" style="4"/>
    <col min="7433" max="7433" width="10.85546875" style="4" bestFit="1" customWidth="1"/>
    <col min="7434" max="7434" width="8.140625" style="4" customWidth="1"/>
    <col min="7435" max="7680" width="9.140625" style="4"/>
    <col min="7681" max="7681" width="6.42578125" style="4" customWidth="1"/>
    <col min="7682" max="7682" width="26.42578125" style="4" customWidth="1"/>
    <col min="7683" max="7683" width="3.85546875" style="4" customWidth="1"/>
    <col min="7684" max="7684" width="1.85546875" style="4" customWidth="1"/>
    <col min="7685" max="7685" width="4.85546875" style="4" customWidth="1"/>
    <col min="7686" max="7688" width="9.140625" style="4"/>
    <col min="7689" max="7689" width="10.85546875" style="4" bestFit="1" customWidth="1"/>
    <col min="7690" max="7690" width="8.140625" style="4" customWidth="1"/>
    <col min="7691" max="7936" width="9.140625" style="4"/>
    <col min="7937" max="7937" width="6.42578125" style="4" customWidth="1"/>
    <col min="7938" max="7938" width="26.42578125" style="4" customWidth="1"/>
    <col min="7939" max="7939" width="3.85546875" style="4" customWidth="1"/>
    <col min="7940" max="7940" width="1.85546875" style="4" customWidth="1"/>
    <col min="7941" max="7941" width="4.85546875" style="4" customWidth="1"/>
    <col min="7942" max="7944" width="9.140625" style="4"/>
    <col min="7945" max="7945" width="10.85546875" style="4" bestFit="1" customWidth="1"/>
    <col min="7946" max="7946" width="8.140625" style="4" customWidth="1"/>
    <col min="7947" max="8192" width="9.140625" style="4"/>
    <col min="8193" max="8193" width="6.42578125" style="4" customWidth="1"/>
    <col min="8194" max="8194" width="26.42578125" style="4" customWidth="1"/>
    <col min="8195" max="8195" width="3.85546875" style="4" customWidth="1"/>
    <col min="8196" max="8196" width="1.85546875" style="4" customWidth="1"/>
    <col min="8197" max="8197" width="4.85546875" style="4" customWidth="1"/>
    <col min="8198" max="8200" width="9.140625" style="4"/>
    <col min="8201" max="8201" width="10.85546875" style="4" bestFit="1" customWidth="1"/>
    <col min="8202" max="8202" width="8.140625" style="4" customWidth="1"/>
    <col min="8203" max="8448" width="9.140625" style="4"/>
    <col min="8449" max="8449" width="6.42578125" style="4" customWidth="1"/>
    <col min="8450" max="8450" width="26.42578125" style="4" customWidth="1"/>
    <col min="8451" max="8451" width="3.85546875" style="4" customWidth="1"/>
    <col min="8452" max="8452" width="1.85546875" style="4" customWidth="1"/>
    <col min="8453" max="8453" width="4.85546875" style="4" customWidth="1"/>
    <col min="8454" max="8456" width="9.140625" style="4"/>
    <col min="8457" max="8457" width="10.85546875" style="4" bestFit="1" customWidth="1"/>
    <col min="8458" max="8458" width="8.140625" style="4" customWidth="1"/>
    <col min="8459" max="8704" width="9.140625" style="4"/>
    <col min="8705" max="8705" width="6.42578125" style="4" customWidth="1"/>
    <col min="8706" max="8706" width="26.42578125" style="4" customWidth="1"/>
    <col min="8707" max="8707" width="3.85546875" style="4" customWidth="1"/>
    <col min="8708" max="8708" width="1.85546875" style="4" customWidth="1"/>
    <col min="8709" max="8709" width="4.85546875" style="4" customWidth="1"/>
    <col min="8710" max="8712" width="9.140625" style="4"/>
    <col min="8713" max="8713" width="10.85546875" style="4" bestFit="1" customWidth="1"/>
    <col min="8714" max="8714" width="8.140625" style="4" customWidth="1"/>
    <col min="8715" max="8960" width="9.140625" style="4"/>
    <col min="8961" max="8961" width="6.42578125" style="4" customWidth="1"/>
    <col min="8962" max="8962" width="26.42578125" style="4" customWidth="1"/>
    <col min="8963" max="8963" width="3.85546875" style="4" customWidth="1"/>
    <col min="8964" max="8964" width="1.85546875" style="4" customWidth="1"/>
    <col min="8965" max="8965" width="4.85546875" style="4" customWidth="1"/>
    <col min="8966" max="8968" width="9.140625" style="4"/>
    <col min="8969" max="8969" width="10.85546875" style="4" bestFit="1" customWidth="1"/>
    <col min="8970" max="8970" width="8.140625" style="4" customWidth="1"/>
    <col min="8971" max="9216" width="9.140625" style="4"/>
    <col min="9217" max="9217" width="6.42578125" style="4" customWidth="1"/>
    <col min="9218" max="9218" width="26.42578125" style="4" customWidth="1"/>
    <col min="9219" max="9219" width="3.85546875" style="4" customWidth="1"/>
    <col min="9220" max="9220" width="1.85546875" style="4" customWidth="1"/>
    <col min="9221" max="9221" width="4.85546875" style="4" customWidth="1"/>
    <col min="9222" max="9224" width="9.140625" style="4"/>
    <col min="9225" max="9225" width="10.85546875" style="4" bestFit="1" customWidth="1"/>
    <col min="9226" max="9226" width="8.140625" style="4" customWidth="1"/>
    <col min="9227" max="9472" width="9.140625" style="4"/>
    <col min="9473" max="9473" width="6.42578125" style="4" customWidth="1"/>
    <col min="9474" max="9474" width="26.42578125" style="4" customWidth="1"/>
    <col min="9475" max="9475" width="3.85546875" style="4" customWidth="1"/>
    <col min="9476" max="9476" width="1.85546875" style="4" customWidth="1"/>
    <col min="9477" max="9477" width="4.85546875" style="4" customWidth="1"/>
    <col min="9478" max="9480" width="9.140625" style="4"/>
    <col min="9481" max="9481" width="10.85546875" style="4" bestFit="1" customWidth="1"/>
    <col min="9482" max="9482" width="8.140625" style="4" customWidth="1"/>
    <col min="9483" max="9728" width="9.140625" style="4"/>
    <col min="9729" max="9729" width="6.42578125" style="4" customWidth="1"/>
    <col min="9730" max="9730" width="26.42578125" style="4" customWidth="1"/>
    <col min="9731" max="9731" width="3.85546875" style="4" customWidth="1"/>
    <col min="9732" max="9732" width="1.85546875" style="4" customWidth="1"/>
    <col min="9733" max="9733" width="4.85546875" style="4" customWidth="1"/>
    <col min="9734" max="9736" width="9.140625" style="4"/>
    <col min="9737" max="9737" width="10.85546875" style="4" bestFit="1" customWidth="1"/>
    <col min="9738" max="9738" width="8.140625" style="4" customWidth="1"/>
    <col min="9739" max="9984" width="9.140625" style="4"/>
    <col min="9985" max="9985" width="6.42578125" style="4" customWidth="1"/>
    <col min="9986" max="9986" width="26.42578125" style="4" customWidth="1"/>
    <col min="9987" max="9987" width="3.85546875" style="4" customWidth="1"/>
    <col min="9988" max="9988" width="1.85546875" style="4" customWidth="1"/>
    <col min="9989" max="9989" width="4.85546875" style="4" customWidth="1"/>
    <col min="9990" max="9992" width="9.140625" style="4"/>
    <col min="9993" max="9993" width="10.85546875" style="4" bestFit="1" customWidth="1"/>
    <col min="9994" max="9994" width="8.140625" style="4" customWidth="1"/>
    <col min="9995" max="10240" width="9.140625" style="4"/>
    <col min="10241" max="10241" width="6.42578125" style="4" customWidth="1"/>
    <col min="10242" max="10242" width="26.42578125" style="4" customWidth="1"/>
    <col min="10243" max="10243" width="3.85546875" style="4" customWidth="1"/>
    <col min="10244" max="10244" width="1.85546875" style="4" customWidth="1"/>
    <col min="10245" max="10245" width="4.85546875" style="4" customWidth="1"/>
    <col min="10246" max="10248" width="9.140625" style="4"/>
    <col min="10249" max="10249" width="10.85546875" style="4" bestFit="1" customWidth="1"/>
    <col min="10250" max="10250" width="8.140625" style="4" customWidth="1"/>
    <col min="10251" max="10496" width="9.140625" style="4"/>
    <col min="10497" max="10497" width="6.42578125" style="4" customWidth="1"/>
    <col min="10498" max="10498" width="26.42578125" style="4" customWidth="1"/>
    <col min="10499" max="10499" width="3.85546875" style="4" customWidth="1"/>
    <col min="10500" max="10500" width="1.85546875" style="4" customWidth="1"/>
    <col min="10501" max="10501" width="4.85546875" style="4" customWidth="1"/>
    <col min="10502" max="10504" width="9.140625" style="4"/>
    <col min="10505" max="10505" width="10.85546875" style="4" bestFit="1" customWidth="1"/>
    <col min="10506" max="10506" width="8.140625" style="4" customWidth="1"/>
    <col min="10507" max="10752" width="9.140625" style="4"/>
    <col min="10753" max="10753" width="6.42578125" style="4" customWidth="1"/>
    <col min="10754" max="10754" width="26.42578125" style="4" customWidth="1"/>
    <col min="10755" max="10755" width="3.85546875" style="4" customWidth="1"/>
    <col min="10756" max="10756" width="1.85546875" style="4" customWidth="1"/>
    <col min="10757" max="10757" width="4.85546875" style="4" customWidth="1"/>
    <col min="10758" max="10760" width="9.140625" style="4"/>
    <col min="10761" max="10761" width="10.85546875" style="4" bestFit="1" customWidth="1"/>
    <col min="10762" max="10762" width="8.140625" style="4" customWidth="1"/>
    <col min="10763" max="11008" width="9.140625" style="4"/>
    <col min="11009" max="11009" width="6.42578125" style="4" customWidth="1"/>
    <col min="11010" max="11010" width="26.42578125" style="4" customWidth="1"/>
    <col min="11011" max="11011" width="3.85546875" style="4" customWidth="1"/>
    <col min="11012" max="11012" width="1.85546875" style="4" customWidth="1"/>
    <col min="11013" max="11013" width="4.85546875" style="4" customWidth="1"/>
    <col min="11014" max="11016" width="9.140625" style="4"/>
    <col min="11017" max="11017" width="10.85546875" style="4" bestFit="1" customWidth="1"/>
    <col min="11018" max="11018" width="8.140625" style="4" customWidth="1"/>
    <col min="11019" max="11264" width="9.140625" style="4"/>
    <col min="11265" max="11265" width="6.42578125" style="4" customWidth="1"/>
    <col min="11266" max="11266" width="26.42578125" style="4" customWidth="1"/>
    <col min="11267" max="11267" width="3.85546875" style="4" customWidth="1"/>
    <col min="11268" max="11268" width="1.85546875" style="4" customWidth="1"/>
    <col min="11269" max="11269" width="4.85546875" style="4" customWidth="1"/>
    <col min="11270" max="11272" width="9.140625" style="4"/>
    <col min="11273" max="11273" width="10.85546875" style="4" bestFit="1" customWidth="1"/>
    <col min="11274" max="11274" width="8.140625" style="4" customWidth="1"/>
    <col min="11275" max="11520" width="9.140625" style="4"/>
    <col min="11521" max="11521" width="6.42578125" style="4" customWidth="1"/>
    <col min="11522" max="11522" width="26.42578125" style="4" customWidth="1"/>
    <col min="11523" max="11523" width="3.85546875" style="4" customWidth="1"/>
    <col min="11524" max="11524" width="1.85546875" style="4" customWidth="1"/>
    <col min="11525" max="11525" width="4.85546875" style="4" customWidth="1"/>
    <col min="11526" max="11528" width="9.140625" style="4"/>
    <col min="11529" max="11529" width="10.85546875" style="4" bestFit="1" customWidth="1"/>
    <col min="11530" max="11530" width="8.140625" style="4" customWidth="1"/>
    <col min="11531" max="11776" width="9.140625" style="4"/>
    <col min="11777" max="11777" width="6.42578125" style="4" customWidth="1"/>
    <col min="11778" max="11778" width="26.42578125" style="4" customWidth="1"/>
    <col min="11779" max="11779" width="3.85546875" style="4" customWidth="1"/>
    <col min="11780" max="11780" width="1.85546875" style="4" customWidth="1"/>
    <col min="11781" max="11781" width="4.85546875" style="4" customWidth="1"/>
    <col min="11782" max="11784" width="9.140625" style="4"/>
    <col min="11785" max="11785" width="10.85546875" style="4" bestFit="1" customWidth="1"/>
    <col min="11786" max="11786" width="8.140625" style="4" customWidth="1"/>
    <col min="11787" max="12032" width="9.140625" style="4"/>
    <col min="12033" max="12033" width="6.42578125" style="4" customWidth="1"/>
    <col min="12034" max="12034" width="26.42578125" style="4" customWidth="1"/>
    <col min="12035" max="12035" width="3.85546875" style="4" customWidth="1"/>
    <col min="12036" max="12036" width="1.85546875" style="4" customWidth="1"/>
    <col min="12037" max="12037" width="4.85546875" style="4" customWidth="1"/>
    <col min="12038" max="12040" width="9.140625" style="4"/>
    <col min="12041" max="12041" width="10.85546875" style="4" bestFit="1" customWidth="1"/>
    <col min="12042" max="12042" width="8.140625" style="4" customWidth="1"/>
    <col min="12043" max="12288" width="9.140625" style="4"/>
    <col min="12289" max="12289" width="6.42578125" style="4" customWidth="1"/>
    <col min="12290" max="12290" width="26.42578125" style="4" customWidth="1"/>
    <col min="12291" max="12291" width="3.85546875" style="4" customWidth="1"/>
    <col min="12292" max="12292" width="1.85546875" style="4" customWidth="1"/>
    <col min="12293" max="12293" width="4.85546875" style="4" customWidth="1"/>
    <col min="12294" max="12296" width="9.140625" style="4"/>
    <col min="12297" max="12297" width="10.85546875" style="4" bestFit="1" customWidth="1"/>
    <col min="12298" max="12298" width="8.140625" style="4" customWidth="1"/>
    <col min="12299" max="12544" width="9.140625" style="4"/>
    <col min="12545" max="12545" width="6.42578125" style="4" customWidth="1"/>
    <col min="12546" max="12546" width="26.42578125" style="4" customWidth="1"/>
    <col min="12547" max="12547" width="3.85546875" style="4" customWidth="1"/>
    <col min="12548" max="12548" width="1.85546875" style="4" customWidth="1"/>
    <col min="12549" max="12549" width="4.85546875" style="4" customWidth="1"/>
    <col min="12550" max="12552" width="9.140625" style="4"/>
    <col min="12553" max="12553" width="10.85546875" style="4" bestFit="1" customWidth="1"/>
    <col min="12554" max="12554" width="8.140625" style="4" customWidth="1"/>
    <col min="12555" max="12800" width="9.140625" style="4"/>
    <col min="12801" max="12801" width="6.42578125" style="4" customWidth="1"/>
    <col min="12802" max="12802" width="26.42578125" style="4" customWidth="1"/>
    <col min="12803" max="12803" width="3.85546875" style="4" customWidth="1"/>
    <col min="12804" max="12804" width="1.85546875" style="4" customWidth="1"/>
    <col min="12805" max="12805" width="4.85546875" style="4" customWidth="1"/>
    <col min="12806" max="12808" width="9.140625" style="4"/>
    <col min="12809" max="12809" width="10.85546875" style="4" bestFit="1" customWidth="1"/>
    <col min="12810" max="12810" width="8.140625" style="4" customWidth="1"/>
    <col min="12811" max="13056" width="9.140625" style="4"/>
    <col min="13057" max="13057" width="6.42578125" style="4" customWidth="1"/>
    <col min="13058" max="13058" width="26.42578125" style="4" customWidth="1"/>
    <col min="13059" max="13059" width="3.85546875" style="4" customWidth="1"/>
    <col min="13060" max="13060" width="1.85546875" style="4" customWidth="1"/>
    <col min="13061" max="13061" width="4.85546875" style="4" customWidth="1"/>
    <col min="13062" max="13064" width="9.140625" style="4"/>
    <col min="13065" max="13065" width="10.85546875" style="4" bestFit="1" customWidth="1"/>
    <col min="13066" max="13066" width="8.140625" style="4" customWidth="1"/>
    <col min="13067" max="13312" width="9.140625" style="4"/>
    <col min="13313" max="13313" width="6.42578125" style="4" customWidth="1"/>
    <col min="13314" max="13314" width="26.42578125" style="4" customWidth="1"/>
    <col min="13315" max="13315" width="3.85546875" style="4" customWidth="1"/>
    <col min="13316" max="13316" width="1.85546875" style="4" customWidth="1"/>
    <col min="13317" max="13317" width="4.85546875" style="4" customWidth="1"/>
    <col min="13318" max="13320" width="9.140625" style="4"/>
    <col min="13321" max="13321" width="10.85546875" style="4" bestFit="1" customWidth="1"/>
    <col min="13322" max="13322" width="8.140625" style="4" customWidth="1"/>
    <col min="13323" max="13568" width="9.140625" style="4"/>
    <col min="13569" max="13569" width="6.42578125" style="4" customWidth="1"/>
    <col min="13570" max="13570" width="26.42578125" style="4" customWidth="1"/>
    <col min="13571" max="13571" width="3.85546875" style="4" customWidth="1"/>
    <col min="13572" max="13572" width="1.85546875" style="4" customWidth="1"/>
    <col min="13573" max="13573" width="4.85546875" style="4" customWidth="1"/>
    <col min="13574" max="13576" width="9.140625" style="4"/>
    <col min="13577" max="13577" width="10.85546875" style="4" bestFit="1" customWidth="1"/>
    <col min="13578" max="13578" width="8.140625" style="4" customWidth="1"/>
    <col min="13579" max="13824" width="9.140625" style="4"/>
    <col min="13825" max="13825" width="6.42578125" style="4" customWidth="1"/>
    <col min="13826" max="13826" width="26.42578125" style="4" customWidth="1"/>
    <col min="13827" max="13827" width="3.85546875" style="4" customWidth="1"/>
    <col min="13828" max="13828" width="1.85546875" style="4" customWidth="1"/>
    <col min="13829" max="13829" width="4.85546875" style="4" customWidth="1"/>
    <col min="13830" max="13832" width="9.140625" style="4"/>
    <col min="13833" max="13833" width="10.85546875" style="4" bestFit="1" customWidth="1"/>
    <col min="13834" max="13834" width="8.140625" style="4" customWidth="1"/>
    <col min="13835" max="14080" width="9.140625" style="4"/>
    <col min="14081" max="14081" width="6.42578125" style="4" customWidth="1"/>
    <col min="14082" max="14082" width="26.42578125" style="4" customWidth="1"/>
    <col min="14083" max="14083" width="3.85546875" style="4" customWidth="1"/>
    <col min="14084" max="14084" width="1.85546875" style="4" customWidth="1"/>
    <col min="14085" max="14085" width="4.85546875" style="4" customWidth="1"/>
    <col min="14086" max="14088" width="9.140625" style="4"/>
    <col min="14089" max="14089" width="10.85546875" style="4" bestFit="1" customWidth="1"/>
    <col min="14090" max="14090" width="8.140625" style="4" customWidth="1"/>
    <col min="14091" max="14336" width="9.140625" style="4"/>
    <col min="14337" max="14337" width="6.42578125" style="4" customWidth="1"/>
    <col min="14338" max="14338" width="26.42578125" style="4" customWidth="1"/>
    <col min="14339" max="14339" width="3.85546875" style="4" customWidth="1"/>
    <col min="14340" max="14340" width="1.85546875" style="4" customWidth="1"/>
    <col min="14341" max="14341" width="4.85546875" style="4" customWidth="1"/>
    <col min="14342" max="14344" width="9.140625" style="4"/>
    <col min="14345" max="14345" width="10.85546875" style="4" bestFit="1" customWidth="1"/>
    <col min="14346" max="14346" width="8.140625" style="4" customWidth="1"/>
    <col min="14347" max="14592" width="9.140625" style="4"/>
    <col min="14593" max="14593" width="6.42578125" style="4" customWidth="1"/>
    <col min="14594" max="14594" width="26.42578125" style="4" customWidth="1"/>
    <col min="14595" max="14595" width="3.85546875" style="4" customWidth="1"/>
    <col min="14596" max="14596" width="1.85546875" style="4" customWidth="1"/>
    <col min="14597" max="14597" width="4.85546875" style="4" customWidth="1"/>
    <col min="14598" max="14600" width="9.140625" style="4"/>
    <col min="14601" max="14601" width="10.85546875" style="4" bestFit="1" customWidth="1"/>
    <col min="14602" max="14602" width="8.140625" style="4" customWidth="1"/>
    <col min="14603" max="14848" width="9.140625" style="4"/>
    <col min="14849" max="14849" width="6.42578125" style="4" customWidth="1"/>
    <col min="14850" max="14850" width="26.42578125" style="4" customWidth="1"/>
    <col min="14851" max="14851" width="3.85546875" style="4" customWidth="1"/>
    <col min="14852" max="14852" width="1.85546875" style="4" customWidth="1"/>
    <col min="14853" max="14853" width="4.85546875" style="4" customWidth="1"/>
    <col min="14854" max="14856" width="9.140625" style="4"/>
    <col min="14857" max="14857" width="10.85546875" style="4" bestFit="1" customWidth="1"/>
    <col min="14858" max="14858" width="8.140625" style="4" customWidth="1"/>
    <col min="14859" max="15104" width="9.140625" style="4"/>
    <col min="15105" max="15105" width="6.42578125" style="4" customWidth="1"/>
    <col min="15106" max="15106" width="26.42578125" style="4" customWidth="1"/>
    <col min="15107" max="15107" width="3.85546875" style="4" customWidth="1"/>
    <col min="15108" max="15108" width="1.85546875" style="4" customWidth="1"/>
    <col min="15109" max="15109" width="4.85546875" style="4" customWidth="1"/>
    <col min="15110" max="15112" width="9.140625" style="4"/>
    <col min="15113" max="15113" width="10.85546875" style="4" bestFit="1" customWidth="1"/>
    <col min="15114" max="15114" width="8.140625" style="4" customWidth="1"/>
    <col min="15115" max="15360" width="9.140625" style="4"/>
    <col min="15361" max="15361" width="6.42578125" style="4" customWidth="1"/>
    <col min="15362" max="15362" width="26.42578125" style="4" customWidth="1"/>
    <col min="15363" max="15363" width="3.85546875" style="4" customWidth="1"/>
    <col min="15364" max="15364" width="1.85546875" style="4" customWidth="1"/>
    <col min="15365" max="15365" width="4.85546875" style="4" customWidth="1"/>
    <col min="15366" max="15368" width="9.140625" style="4"/>
    <col min="15369" max="15369" width="10.85546875" style="4" bestFit="1" customWidth="1"/>
    <col min="15370" max="15370" width="8.140625" style="4" customWidth="1"/>
    <col min="15371" max="15616" width="9.140625" style="4"/>
    <col min="15617" max="15617" width="6.42578125" style="4" customWidth="1"/>
    <col min="15618" max="15618" width="26.42578125" style="4" customWidth="1"/>
    <col min="15619" max="15619" width="3.85546875" style="4" customWidth="1"/>
    <col min="15620" max="15620" width="1.85546875" style="4" customWidth="1"/>
    <col min="15621" max="15621" width="4.85546875" style="4" customWidth="1"/>
    <col min="15622" max="15624" width="9.140625" style="4"/>
    <col min="15625" max="15625" width="10.85546875" style="4" bestFit="1" customWidth="1"/>
    <col min="15626" max="15626" width="8.140625" style="4" customWidth="1"/>
    <col min="15627" max="15872" width="9.140625" style="4"/>
    <col min="15873" max="15873" width="6.42578125" style="4" customWidth="1"/>
    <col min="15874" max="15874" width="26.42578125" style="4" customWidth="1"/>
    <col min="15875" max="15875" width="3.85546875" style="4" customWidth="1"/>
    <col min="15876" max="15876" width="1.85546875" style="4" customWidth="1"/>
    <col min="15877" max="15877" width="4.85546875" style="4" customWidth="1"/>
    <col min="15878" max="15880" width="9.140625" style="4"/>
    <col min="15881" max="15881" width="10.85546875" style="4" bestFit="1" customWidth="1"/>
    <col min="15882" max="15882" width="8.140625" style="4" customWidth="1"/>
    <col min="15883" max="16128" width="9.140625" style="4"/>
    <col min="16129" max="16129" width="6.42578125" style="4" customWidth="1"/>
    <col min="16130" max="16130" width="26.42578125" style="4" customWidth="1"/>
    <col min="16131" max="16131" width="3.85546875" style="4" customWidth="1"/>
    <col min="16132" max="16132" width="1.85546875" style="4" customWidth="1"/>
    <col min="16133" max="16133" width="4.85546875" style="4" customWidth="1"/>
    <col min="16134" max="16136" width="9.140625" style="4"/>
    <col min="16137" max="16137" width="10.85546875" style="4" bestFit="1" customWidth="1"/>
    <col min="16138" max="16138" width="8.140625" style="4" customWidth="1"/>
    <col min="16139" max="16384" width="9.140625" style="4"/>
  </cols>
  <sheetData>
    <row r="1" spans="1:11" ht="24.75" customHeight="1" x14ac:dyDescent="0.25">
      <c r="A1" s="556" t="s">
        <v>0</v>
      </c>
      <c r="B1" s="556"/>
      <c r="C1" s="556"/>
      <c r="D1" s="556"/>
      <c r="E1" s="556"/>
      <c r="F1" s="556"/>
      <c r="G1" s="556"/>
      <c r="H1" s="556"/>
      <c r="I1" s="556"/>
      <c r="J1" s="556"/>
      <c r="K1" s="3"/>
    </row>
    <row r="2" spans="1:11" ht="26.25" customHeight="1" x14ac:dyDescent="0.25">
      <c r="A2" s="556" t="s">
        <v>118</v>
      </c>
      <c r="B2" s="556"/>
      <c r="C2" s="556"/>
      <c r="D2" s="556"/>
      <c r="E2" s="556"/>
      <c r="F2" s="556"/>
      <c r="G2" s="556"/>
      <c r="H2" s="556"/>
      <c r="I2" s="556"/>
      <c r="J2" s="556"/>
      <c r="K2" s="3"/>
    </row>
    <row r="3" spans="1:11" ht="24.75" customHeight="1" x14ac:dyDescent="0.25">
      <c r="A3" s="555" t="s">
        <v>129</v>
      </c>
      <c r="B3" s="555"/>
      <c r="C3" s="555"/>
      <c r="D3" s="555"/>
      <c r="E3" s="555"/>
      <c r="F3" s="555"/>
      <c r="G3" s="555"/>
      <c r="H3" s="555"/>
      <c r="I3" s="555"/>
      <c r="J3" s="555"/>
      <c r="K3" s="3"/>
    </row>
    <row r="4" spans="1:11" ht="42.75" customHeight="1" x14ac:dyDescent="0.25">
      <c r="A4" s="22"/>
      <c r="B4" s="546" t="s">
        <v>153</v>
      </c>
      <c r="C4" s="546"/>
      <c r="D4" s="546"/>
      <c r="E4" s="546"/>
      <c r="F4" s="546"/>
      <c r="G4" s="546"/>
      <c r="H4" s="546"/>
      <c r="I4" s="546"/>
      <c r="J4" s="546"/>
      <c r="K4" s="3"/>
    </row>
    <row r="5" spans="1:11" ht="23.25" customHeight="1" x14ac:dyDescent="0.25">
      <c r="A5" s="24"/>
      <c r="B5" s="554" t="s">
        <v>39</v>
      </c>
      <c r="C5" s="554"/>
      <c r="D5" s="554"/>
      <c r="E5" s="554"/>
      <c r="F5" s="554"/>
      <c r="G5" s="554"/>
      <c r="H5" s="554"/>
      <c r="I5" s="554"/>
      <c r="J5" s="25"/>
      <c r="K5" s="3"/>
    </row>
    <row r="6" spans="1:11" s="2" customFormat="1" ht="17.100000000000001" customHeight="1" x14ac:dyDescent="0.25">
      <c r="A6" s="557" t="s">
        <v>1</v>
      </c>
      <c r="B6" s="557" t="s">
        <v>2</v>
      </c>
      <c r="C6" s="557" t="s">
        <v>3</v>
      </c>
      <c r="D6" s="557"/>
      <c r="E6" s="557"/>
      <c r="F6" s="542" t="s">
        <v>123</v>
      </c>
      <c r="G6" s="542"/>
      <c r="H6" s="542"/>
      <c r="I6" s="558" t="s">
        <v>7</v>
      </c>
      <c r="J6" s="558"/>
      <c r="K6" s="1"/>
    </row>
    <row r="7" spans="1:11" s="2" customFormat="1" ht="17.100000000000001" customHeight="1" x14ac:dyDescent="0.25">
      <c r="A7" s="557"/>
      <c r="B7" s="557"/>
      <c r="C7" s="557"/>
      <c r="D7" s="557"/>
      <c r="E7" s="557"/>
      <c r="F7" s="20" t="s">
        <v>4</v>
      </c>
      <c r="G7" s="21" t="s">
        <v>5</v>
      </c>
      <c r="H7" s="20" t="s">
        <v>6</v>
      </c>
      <c r="I7" s="558"/>
      <c r="J7" s="558"/>
      <c r="K7" s="1"/>
    </row>
    <row r="8" spans="1:11" ht="36" customHeight="1" x14ac:dyDescent="0.25">
      <c r="A8" s="26">
        <v>1.6</v>
      </c>
      <c r="B8" s="27" t="s">
        <v>31</v>
      </c>
      <c r="C8" s="28"/>
      <c r="D8" s="29"/>
      <c r="E8" s="30"/>
      <c r="F8" s="31"/>
      <c r="G8" s="32"/>
      <c r="H8" s="31"/>
      <c r="I8" s="122"/>
      <c r="J8" s="123"/>
      <c r="K8" s="3"/>
    </row>
    <row r="9" spans="1:11" ht="19.5" customHeight="1" x14ac:dyDescent="0.25">
      <c r="A9" s="26" t="s">
        <v>8</v>
      </c>
      <c r="B9" s="27" t="s">
        <v>151</v>
      </c>
      <c r="C9" s="28"/>
      <c r="D9" s="29"/>
      <c r="E9" s="30"/>
      <c r="F9" s="31"/>
      <c r="G9" s="32"/>
      <c r="H9" s="31"/>
      <c r="I9" s="124"/>
      <c r="J9" s="125"/>
      <c r="K9" s="3"/>
    </row>
    <row r="10" spans="1:11" ht="20.100000000000001" customHeight="1" x14ac:dyDescent="0.25">
      <c r="A10" s="26"/>
      <c r="B10" s="27" t="s">
        <v>149</v>
      </c>
      <c r="C10" s="34">
        <v>1</v>
      </c>
      <c r="D10" s="35" t="s">
        <v>10</v>
      </c>
      <c r="E10" s="36">
        <v>1</v>
      </c>
      <c r="F10" s="33">
        <v>36</v>
      </c>
      <c r="G10" s="33">
        <v>0.6</v>
      </c>
      <c r="H10" s="33">
        <v>0.3</v>
      </c>
      <c r="I10" s="124">
        <f>H10*G10*F10*E10*C10</f>
        <v>6.4799999999999995</v>
      </c>
      <c r="J10" s="125"/>
      <c r="K10" s="3"/>
    </row>
    <row r="11" spans="1:11" ht="20.100000000000001" customHeight="1" x14ac:dyDescent="0.25">
      <c r="A11" s="26"/>
      <c r="B11" s="27" t="s">
        <v>150</v>
      </c>
      <c r="C11" s="34">
        <v>1</v>
      </c>
      <c r="D11" s="35" t="s">
        <v>10</v>
      </c>
      <c r="E11" s="36">
        <v>1</v>
      </c>
      <c r="F11" s="33">
        <v>58</v>
      </c>
      <c r="G11" s="33">
        <v>0.9</v>
      </c>
      <c r="H11" s="33">
        <v>0.6</v>
      </c>
      <c r="I11" s="124">
        <f>H11*G11*F11*E11*C11</f>
        <v>31.32</v>
      </c>
      <c r="J11" s="125"/>
      <c r="K11" s="3"/>
    </row>
    <row r="12" spans="1:11" ht="20.100000000000001" customHeight="1" x14ac:dyDescent="0.25">
      <c r="A12" s="26"/>
      <c r="B12" s="28"/>
      <c r="C12" s="34"/>
      <c r="D12" s="35"/>
      <c r="E12" s="36"/>
      <c r="F12" s="33"/>
      <c r="G12" s="33"/>
      <c r="H12" s="33" t="s">
        <v>11</v>
      </c>
      <c r="I12" s="124">
        <f>SUM(I10:I11)</f>
        <v>37.799999999999997</v>
      </c>
      <c r="J12" s="125"/>
      <c r="K12" s="3"/>
    </row>
    <row r="13" spans="1:11" ht="20.100000000000001" customHeight="1" x14ac:dyDescent="0.25">
      <c r="A13" s="26"/>
      <c r="B13" s="28"/>
      <c r="C13" s="34"/>
      <c r="D13" s="35"/>
      <c r="E13" s="36"/>
      <c r="F13" s="31"/>
      <c r="G13" s="32"/>
      <c r="H13" s="55" t="s">
        <v>12</v>
      </c>
      <c r="I13" s="126">
        <v>38</v>
      </c>
      <c r="J13" s="127" t="s">
        <v>127</v>
      </c>
      <c r="K13" s="3"/>
    </row>
    <row r="14" spans="1:11" ht="36" customHeight="1" x14ac:dyDescent="0.25">
      <c r="A14" s="26">
        <v>2.1</v>
      </c>
      <c r="B14" s="37" t="s">
        <v>14</v>
      </c>
      <c r="C14" s="28"/>
      <c r="D14" s="29"/>
      <c r="E14" s="30"/>
      <c r="F14" s="31"/>
      <c r="G14" s="32"/>
      <c r="H14" s="31"/>
      <c r="I14" s="124"/>
      <c r="J14" s="125"/>
      <c r="K14" s="3"/>
    </row>
    <row r="15" spans="1:11" ht="20.100000000000001" customHeight="1" x14ac:dyDescent="0.25">
      <c r="A15" s="26"/>
      <c r="B15" s="27" t="s">
        <v>149</v>
      </c>
      <c r="C15" s="34">
        <v>1</v>
      </c>
      <c r="D15" s="35" t="s">
        <v>10</v>
      </c>
      <c r="E15" s="36">
        <v>1</v>
      </c>
      <c r="F15" s="33">
        <v>36</v>
      </c>
      <c r="G15" s="33">
        <v>0.6</v>
      </c>
      <c r="H15" s="33">
        <v>0.15</v>
      </c>
      <c r="I15" s="124">
        <f>H15*G15*F15*E15*C15</f>
        <v>3.2399999999999998</v>
      </c>
      <c r="J15" s="125"/>
      <c r="K15" s="3"/>
    </row>
    <row r="16" spans="1:11" ht="20.100000000000001" customHeight="1" x14ac:dyDescent="0.25">
      <c r="A16" s="26"/>
      <c r="B16" s="27" t="s">
        <v>150</v>
      </c>
      <c r="C16" s="34">
        <v>1</v>
      </c>
      <c r="D16" s="35" t="s">
        <v>10</v>
      </c>
      <c r="E16" s="36">
        <v>1</v>
      </c>
      <c r="F16" s="33">
        <v>58</v>
      </c>
      <c r="G16" s="33">
        <v>0.9</v>
      </c>
      <c r="H16" s="33">
        <v>0.15</v>
      </c>
      <c r="I16" s="124">
        <f>H16*G16*F16*E16*C16</f>
        <v>7.83</v>
      </c>
      <c r="J16" s="125"/>
      <c r="K16" s="3"/>
    </row>
    <row r="17" spans="1:11" ht="20.100000000000001" customHeight="1" x14ac:dyDescent="0.25">
      <c r="A17" s="26"/>
      <c r="B17" s="28"/>
      <c r="C17" s="34"/>
      <c r="D17" s="35"/>
      <c r="E17" s="36"/>
      <c r="F17" s="33"/>
      <c r="G17" s="33"/>
      <c r="H17" s="33" t="s">
        <v>11</v>
      </c>
      <c r="I17" s="124">
        <f>SUM(I15:I16)</f>
        <v>11.07</v>
      </c>
      <c r="J17" s="125"/>
      <c r="K17" s="3"/>
    </row>
    <row r="18" spans="1:11" ht="20.100000000000001" customHeight="1" x14ac:dyDescent="0.25">
      <c r="A18" s="26"/>
      <c r="B18" s="28"/>
      <c r="C18" s="34"/>
      <c r="D18" s="35"/>
      <c r="E18" s="36"/>
      <c r="F18" s="31"/>
      <c r="G18" s="32"/>
      <c r="H18" s="55" t="s">
        <v>12</v>
      </c>
      <c r="I18" s="126">
        <v>11.1</v>
      </c>
      <c r="J18" s="127" t="s">
        <v>127</v>
      </c>
      <c r="K18" s="3"/>
    </row>
    <row r="19" spans="1:11" ht="31.5" customHeight="1" x14ac:dyDescent="0.25">
      <c r="A19" s="26">
        <v>3.1</v>
      </c>
      <c r="B19" s="37" t="s">
        <v>35</v>
      </c>
      <c r="C19" s="28"/>
      <c r="D19" s="29"/>
      <c r="E19" s="30"/>
      <c r="F19" s="31"/>
      <c r="G19" s="32"/>
      <c r="H19" s="31"/>
      <c r="I19" s="124"/>
      <c r="J19" s="125"/>
      <c r="K19" s="3"/>
    </row>
    <row r="20" spans="1:11" ht="20.100000000000001" customHeight="1" x14ac:dyDescent="0.25">
      <c r="A20" s="26"/>
      <c r="B20" s="27" t="s">
        <v>149</v>
      </c>
      <c r="C20" s="34">
        <v>1</v>
      </c>
      <c r="D20" s="35" t="s">
        <v>10</v>
      </c>
      <c r="E20" s="36">
        <v>1</v>
      </c>
      <c r="F20" s="33">
        <v>36</v>
      </c>
      <c r="G20" s="33">
        <v>0.6</v>
      </c>
      <c r="H20" s="33">
        <v>0.15</v>
      </c>
      <c r="I20" s="124">
        <f>H20*G20*F20*E20*C20</f>
        <v>3.2399999999999998</v>
      </c>
      <c r="J20" s="125"/>
      <c r="K20" s="3"/>
    </row>
    <row r="21" spans="1:11" ht="20.100000000000001" customHeight="1" x14ac:dyDescent="0.25">
      <c r="A21" s="26"/>
      <c r="B21" s="27" t="s">
        <v>150</v>
      </c>
      <c r="C21" s="34">
        <v>1</v>
      </c>
      <c r="D21" s="35" t="s">
        <v>10</v>
      </c>
      <c r="E21" s="36">
        <v>1</v>
      </c>
      <c r="F21" s="33">
        <v>58</v>
      </c>
      <c r="G21" s="33">
        <v>0.9</v>
      </c>
      <c r="H21" s="33">
        <v>0.15</v>
      </c>
      <c r="I21" s="124">
        <f>H21*G21*F21*E21*C21</f>
        <v>7.83</v>
      </c>
      <c r="J21" s="125"/>
      <c r="K21" s="3"/>
    </row>
    <row r="22" spans="1:11" ht="20.100000000000001" customHeight="1" x14ac:dyDescent="0.25">
      <c r="A22" s="26"/>
      <c r="B22" s="28"/>
      <c r="C22" s="34"/>
      <c r="D22" s="35"/>
      <c r="E22" s="36"/>
      <c r="F22" s="33"/>
      <c r="G22" s="33"/>
      <c r="H22" s="33" t="s">
        <v>11</v>
      </c>
      <c r="I22" s="124">
        <f>SUM(I20:I21)</f>
        <v>11.07</v>
      </c>
      <c r="J22" s="125"/>
      <c r="K22" s="3"/>
    </row>
    <row r="23" spans="1:11" ht="20.100000000000001" customHeight="1" x14ac:dyDescent="0.25">
      <c r="A23" s="26"/>
      <c r="B23" s="28"/>
      <c r="C23" s="34"/>
      <c r="D23" s="35"/>
      <c r="E23" s="36"/>
      <c r="F23" s="31"/>
      <c r="G23" s="32"/>
      <c r="H23" s="55" t="s">
        <v>12</v>
      </c>
      <c r="I23" s="126">
        <v>11.1</v>
      </c>
      <c r="J23" s="127" t="s">
        <v>127</v>
      </c>
      <c r="K23" s="3"/>
    </row>
    <row r="24" spans="1:11" ht="33" customHeight="1" x14ac:dyDescent="0.25">
      <c r="A24" s="26">
        <v>6.5</v>
      </c>
      <c r="B24" s="132" t="s">
        <v>143</v>
      </c>
      <c r="C24" s="34"/>
      <c r="D24" s="35"/>
      <c r="E24" s="36"/>
      <c r="F24" s="31"/>
      <c r="G24" s="32"/>
      <c r="H24" s="55"/>
      <c r="I24" s="126"/>
      <c r="J24" s="127"/>
      <c r="K24" s="3"/>
    </row>
    <row r="25" spans="1:11" ht="20.100000000000001" customHeight="1" x14ac:dyDescent="0.25">
      <c r="A25" s="26"/>
      <c r="B25" s="27" t="s">
        <v>150</v>
      </c>
      <c r="C25" s="34">
        <v>1</v>
      </c>
      <c r="D25" s="35" t="s">
        <v>10</v>
      </c>
      <c r="E25" s="36">
        <v>2</v>
      </c>
      <c r="F25" s="33">
        <v>58</v>
      </c>
      <c r="G25" s="33">
        <v>0.23</v>
      </c>
      <c r="H25" s="33">
        <v>0.75</v>
      </c>
      <c r="I25" s="124">
        <f>H25*G25*F25*E25*C25</f>
        <v>20.010000000000002</v>
      </c>
      <c r="J25" s="125"/>
      <c r="K25" s="3"/>
    </row>
    <row r="26" spans="1:11" ht="20.100000000000001" customHeight="1" x14ac:dyDescent="0.25">
      <c r="A26" s="26"/>
      <c r="B26" s="28"/>
      <c r="C26" s="34"/>
      <c r="D26" s="35"/>
      <c r="E26" s="36"/>
      <c r="F26" s="31"/>
      <c r="G26" s="32"/>
      <c r="H26" s="55" t="s">
        <v>12</v>
      </c>
      <c r="I26" s="126">
        <v>20.100000000000001</v>
      </c>
      <c r="J26" s="127" t="s">
        <v>127</v>
      </c>
      <c r="K26" s="3"/>
    </row>
    <row r="27" spans="1:11" ht="65.25" customHeight="1" x14ac:dyDescent="0.25">
      <c r="A27" s="26">
        <v>10.5</v>
      </c>
      <c r="B27" s="27" t="s">
        <v>40</v>
      </c>
      <c r="C27" s="28"/>
      <c r="D27" s="29"/>
      <c r="E27" s="30"/>
      <c r="F27" s="33"/>
      <c r="G27" s="33"/>
      <c r="H27" s="31"/>
      <c r="I27" s="126"/>
      <c r="J27" s="127"/>
      <c r="K27" s="3"/>
    </row>
    <row r="28" spans="1:11" ht="20.100000000000001" customHeight="1" x14ac:dyDescent="0.25">
      <c r="A28" s="26" t="s">
        <v>8</v>
      </c>
      <c r="B28" s="38" t="s">
        <v>19</v>
      </c>
      <c r="C28" s="34"/>
      <c r="D28" s="29"/>
      <c r="E28" s="36"/>
      <c r="F28" s="33"/>
      <c r="G28" s="33"/>
      <c r="H28" s="31"/>
      <c r="I28" s="126"/>
      <c r="J28" s="127"/>
      <c r="K28" s="3"/>
    </row>
    <row r="29" spans="1:11" ht="20.100000000000001" customHeight="1" x14ac:dyDescent="0.25">
      <c r="A29" s="26"/>
      <c r="B29" s="27" t="s">
        <v>149</v>
      </c>
      <c r="C29" s="34">
        <v>1</v>
      </c>
      <c r="D29" s="35" t="s">
        <v>10</v>
      </c>
      <c r="E29" s="36">
        <v>2</v>
      </c>
      <c r="F29" s="33">
        <v>36</v>
      </c>
      <c r="G29" s="33" t="s">
        <v>13</v>
      </c>
      <c r="H29" s="33">
        <v>0.6</v>
      </c>
      <c r="I29" s="124">
        <f>(H29*F29*E29*C29)</f>
        <v>43.199999999999996</v>
      </c>
      <c r="J29" s="125"/>
      <c r="K29" s="3"/>
    </row>
    <row r="30" spans="1:11" ht="20.100000000000001" customHeight="1" x14ac:dyDescent="0.25">
      <c r="A30" s="26"/>
      <c r="B30" s="28"/>
      <c r="C30" s="34"/>
      <c r="D30" s="35"/>
      <c r="E30" s="36"/>
      <c r="F30" s="33"/>
      <c r="G30" s="33"/>
      <c r="H30" s="39" t="s">
        <v>12</v>
      </c>
      <c r="I30" s="128">
        <v>43.5</v>
      </c>
      <c r="J30" s="127" t="s">
        <v>128</v>
      </c>
      <c r="K30" s="3"/>
    </row>
    <row r="31" spans="1:11" ht="35.25" customHeight="1" x14ac:dyDescent="0.25">
      <c r="A31" s="26">
        <v>28</v>
      </c>
      <c r="B31" s="27" t="s">
        <v>41</v>
      </c>
      <c r="C31" s="28"/>
      <c r="D31" s="29"/>
      <c r="E31" s="30"/>
      <c r="F31" s="31"/>
      <c r="G31" s="32"/>
      <c r="H31" s="31"/>
      <c r="I31" s="124" t="s">
        <v>13</v>
      </c>
      <c r="J31" s="125"/>
      <c r="K31" s="3"/>
    </row>
    <row r="32" spans="1:11" ht="20.100000000000001" customHeight="1" x14ac:dyDescent="0.25">
      <c r="A32" s="26"/>
      <c r="B32" s="27" t="s">
        <v>149</v>
      </c>
      <c r="C32" s="34">
        <v>1</v>
      </c>
      <c r="D32" s="35" t="s">
        <v>10</v>
      </c>
      <c r="E32" s="36">
        <v>1</v>
      </c>
      <c r="F32" s="33">
        <v>36</v>
      </c>
      <c r="G32" s="33" t="s">
        <v>13</v>
      </c>
      <c r="H32" s="33">
        <v>0.23</v>
      </c>
      <c r="I32" s="124">
        <f>(H32*F32*E32*C32)</f>
        <v>8.2800000000000011</v>
      </c>
      <c r="J32" s="125"/>
      <c r="K32" s="3"/>
    </row>
    <row r="33" spans="1:11" ht="20.100000000000001" customHeight="1" x14ac:dyDescent="0.25">
      <c r="A33" s="26"/>
      <c r="B33" s="27" t="s">
        <v>150</v>
      </c>
      <c r="C33" s="34">
        <v>1</v>
      </c>
      <c r="D33" s="35" t="s">
        <v>10</v>
      </c>
      <c r="E33" s="36">
        <v>1</v>
      </c>
      <c r="F33" s="33">
        <v>58</v>
      </c>
      <c r="G33" s="33" t="s">
        <v>13</v>
      </c>
      <c r="H33" s="33">
        <v>0.3</v>
      </c>
      <c r="I33" s="124">
        <f>(H33*F33*E33*C33)</f>
        <v>17.399999999999999</v>
      </c>
      <c r="J33" s="125"/>
      <c r="K33" s="3"/>
    </row>
    <row r="34" spans="1:11" ht="20.100000000000001" customHeight="1" x14ac:dyDescent="0.25">
      <c r="A34" s="26"/>
      <c r="B34" s="28"/>
      <c r="C34" s="34"/>
      <c r="D34" s="35"/>
      <c r="E34" s="36"/>
      <c r="F34" s="33"/>
      <c r="G34" s="33"/>
      <c r="H34" s="33" t="s">
        <v>11</v>
      </c>
      <c r="I34" s="124">
        <f>SUM(I32:I33)</f>
        <v>25.68</v>
      </c>
      <c r="J34" s="125"/>
      <c r="K34" s="3"/>
    </row>
    <row r="35" spans="1:11" ht="20.100000000000001" customHeight="1" x14ac:dyDescent="0.25">
      <c r="A35" s="26"/>
      <c r="B35" s="28"/>
      <c r="C35" s="34"/>
      <c r="D35" s="35"/>
      <c r="E35" s="36"/>
      <c r="F35" s="31"/>
      <c r="G35" s="32"/>
      <c r="H35" s="55" t="s">
        <v>12</v>
      </c>
      <c r="I35" s="126">
        <v>26</v>
      </c>
      <c r="J35" s="127" t="s">
        <v>128</v>
      </c>
      <c r="K35" s="3"/>
    </row>
    <row r="36" spans="1:11" ht="33" customHeight="1" x14ac:dyDescent="0.25">
      <c r="A36" s="26">
        <v>33</v>
      </c>
      <c r="B36" s="27" t="s">
        <v>42</v>
      </c>
      <c r="C36" s="28"/>
      <c r="D36" s="29"/>
      <c r="E36" s="30"/>
      <c r="F36" s="31"/>
      <c r="G36" s="32"/>
      <c r="H36" s="31"/>
      <c r="I36" s="124" t="s">
        <v>13</v>
      </c>
      <c r="J36" s="125"/>
      <c r="K36" s="3"/>
    </row>
    <row r="37" spans="1:11" ht="20.100000000000001" customHeight="1" x14ac:dyDescent="0.25">
      <c r="A37" s="26"/>
      <c r="B37" s="27" t="s">
        <v>149</v>
      </c>
      <c r="C37" s="34">
        <v>1</v>
      </c>
      <c r="D37" s="35" t="s">
        <v>10</v>
      </c>
      <c r="E37" s="36">
        <v>2</v>
      </c>
      <c r="F37" s="33">
        <v>36</v>
      </c>
      <c r="G37" s="33" t="s">
        <v>13</v>
      </c>
      <c r="H37" s="31">
        <v>0.71499999999999997</v>
      </c>
      <c r="I37" s="124">
        <f>(H37*F37*E37*C37)</f>
        <v>51.48</v>
      </c>
      <c r="J37" s="125"/>
      <c r="K37" s="3"/>
    </row>
    <row r="38" spans="1:11" ht="20.100000000000001" customHeight="1" x14ac:dyDescent="0.25">
      <c r="A38" s="26"/>
      <c r="B38" s="27" t="s">
        <v>150</v>
      </c>
      <c r="C38" s="34">
        <v>1</v>
      </c>
      <c r="D38" s="35" t="s">
        <v>10</v>
      </c>
      <c r="E38" s="36">
        <v>2</v>
      </c>
      <c r="F38" s="33">
        <v>58</v>
      </c>
      <c r="G38" s="33" t="s">
        <v>13</v>
      </c>
      <c r="H38" s="33">
        <v>0.98</v>
      </c>
      <c r="I38" s="124">
        <f>(H38*F38*E38*C38)</f>
        <v>113.67999999999999</v>
      </c>
      <c r="J38" s="125"/>
      <c r="K38" s="3"/>
    </row>
    <row r="39" spans="1:11" ht="20.100000000000001" customHeight="1" x14ac:dyDescent="0.25">
      <c r="A39" s="26"/>
      <c r="B39" s="28"/>
      <c r="C39" s="34"/>
      <c r="D39" s="35"/>
      <c r="E39" s="36"/>
      <c r="F39" s="33"/>
      <c r="G39" s="33"/>
      <c r="H39" s="33" t="s">
        <v>11</v>
      </c>
      <c r="I39" s="124">
        <f>SUM(I37:I38)</f>
        <v>165.16</v>
      </c>
      <c r="J39" s="127"/>
      <c r="K39" s="3"/>
    </row>
    <row r="40" spans="1:11" ht="20.100000000000001" customHeight="1" x14ac:dyDescent="0.25">
      <c r="A40" s="26"/>
      <c r="B40" s="28"/>
      <c r="C40" s="34"/>
      <c r="D40" s="35"/>
      <c r="E40" s="36"/>
      <c r="F40" s="31"/>
      <c r="G40" s="32"/>
      <c r="H40" s="55" t="s">
        <v>12</v>
      </c>
      <c r="I40" s="126">
        <v>165.5</v>
      </c>
      <c r="J40" s="127" t="s">
        <v>128</v>
      </c>
      <c r="K40" s="3"/>
    </row>
    <row r="41" spans="1:11" ht="33" customHeight="1" x14ac:dyDescent="0.25">
      <c r="A41" s="26">
        <v>34</v>
      </c>
      <c r="B41" s="27" t="s">
        <v>134</v>
      </c>
      <c r="C41" s="34"/>
      <c r="D41" s="35"/>
      <c r="E41" s="36"/>
      <c r="F41" s="33"/>
      <c r="G41" s="33"/>
      <c r="H41" s="31"/>
      <c r="I41" s="126"/>
      <c r="J41" s="127"/>
      <c r="K41" s="3"/>
    </row>
    <row r="42" spans="1:11" ht="20.100000000000001" customHeight="1" x14ac:dyDescent="0.25">
      <c r="A42" s="26"/>
      <c r="B42" s="27" t="s">
        <v>135</v>
      </c>
      <c r="C42" s="34">
        <v>1</v>
      </c>
      <c r="D42" s="35" t="s">
        <v>10</v>
      </c>
      <c r="E42" s="36">
        <v>2</v>
      </c>
      <c r="F42" s="33">
        <v>36</v>
      </c>
      <c r="G42" s="33"/>
      <c r="H42" s="33">
        <v>0.6</v>
      </c>
      <c r="I42" s="124">
        <f>(H42*F42*E42*C42)</f>
        <v>43.199999999999996</v>
      </c>
      <c r="J42" s="127"/>
      <c r="K42" s="3"/>
    </row>
    <row r="43" spans="1:11" ht="20.100000000000001" customHeight="1" x14ac:dyDescent="0.25">
      <c r="A43" s="26"/>
      <c r="B43" s="27" t="s">
        <v>150</v>
      </c>
      <c r="C43" s="34">
        <v>1</v>
      </c>
      <c r="D43" s="35" t="s">
        <v>10</v>
      </c>
      <c r="E43" s="36">
        <v>2</v>
      </c>
      <c r="F43" s="33">
        <v>58</v>
      </c>
      <c r="G43" s="33" t="s">
        <v>13</v>
      </c>
      <c r="H43" s="33">
        <v>0.75</v>
      </c>
      <c r="I43" s="124">
        <f>(H43*F43*E43*C43)</f>
        <v>87</v>
      </c>
      <c r="J43" s="125"/>
      <c r="K43" s="3"/>
    </row>
    <row r="44" spans="1:11" ht="20.100000000000001" customHeight="1" x14ac:dyDescent="0.25">
      <c r="A44" s="26"/>
      <c r="B44" s="28"/>
      <c r="C44" s="34"/>
      <c r="D44" s="35"/>
      <c r="E44" s="36"/>
      <c r="F44" s="33"/>
      <c r="G44" s="33"/>
      <c r="H44" s="33" t="s">
        <v>11</v>
      </c>
      <c r="I44" s="124">
        <f>SUM(I42:I43)</f>
        <v>130.19999999999999</v>
      </c>
      <c r="J44" s="133"/>
      <c r="K44" s="3"/>
    </row>
    <row r="45" spans="1:11" ht="20.100000000000001" customHeight="1" x14ac:dyDescent="0.25">
      <c r="A45" s="40"/>
      <c r="B45" s="41"/>
      <c r="C45" s="42"/>
      <c r="D45" s="43"/>
      <c r="E45" s="44"/>
      <c r="F45" s="45"/>
      <c r="G45" s="45"/>
      <c r="H45" s="46" t="s">
        <v>12</v>
      </c>
      <c r="I45" s="129">
        <v>130.5</v>
      </c>
      <c r="J45" s="127" t="s">
        <v>128</v>
      </c>
      <c r="K45" s="3"/>
    </row>
    <row r="46" spans="1:11" ht="20.25" customHeight="1" x14ac:dyDescent="0.25">
      <c r="A46" s="47"/>
      <c r="B46" s="29"/>
      <c r="C46" s="35"/>
      <c r="D46" s="35"/>
      <c r="E46" s="35"/>
      <c r="F46" s="48"/>
      <c r="G46" s="48"/>
      <c r="H46" s="49"/>
      <c r="I46" s="50"/>
      <c r="J46" s="51"/>
      <c r="K46" s="3"/>
    </row>
    <row r="47" spans="1:11" ht="20.25" customHeight="1" x14ac:dyDescent="0.25">
      <c r="A47" s="47"/>
      <c r="B47" s="29"/>
      <c r="C47" s="35"/>
      <c r="D47" s="35"/>
      <c r="E47" s="35"/>
      <c r="F47" s="48"/>
      <c r="G47" s="48"/>
      <c r="H47" s="48"/>
      <c r="I47" s="48"/>
      <c r="J47" s="52"/>
      <c r="K47" s="3"/>
    </row>
    <row r="48" spans="1:11" ht="20.25" customHeight="1" x14ac:dyDescent="0.25">
      <c r="A48" s="11"/>
      <c r="B48" s="12" t="s">
        <v>120</v>
      </c>
      <c r="C48" s="14" t="s">
        <v>29</v>
      </c>
      <c r="D48" s="23"/>
      <c r="E48" s="23"/>
      <c r="F48" s="23"/>
      <c r="G48" s="13"/>
      <c r="H48" s="539" t="s">
        <v>117</v>
      </c>
      <c r="I48" s="539"/>
      <c r="J48" s="539"/>
      <c r="K48" s="3"/>
    </row>
  </sheetData>
  <mergeCells count="11">
    <mergeCell ref="B5:I5"/>
    <mergeCell ref="A3:J3"/>
    <mergeCell ref="B4:J4"/>
    <mergeCell ref="H48:J48"/>
    <mergeCell ref="A1:J1"/>
    <mergeCell ref="A2:J2"/>
    <mergeCell ref="A6:A7"/>
    <mergeCell ref="B6:B7"/>
    <mergeCell ref="C6:E7"/>
    <mergeCell ref="F6:H6"/>
    <mergeCell ref="I6:J7"/>
  </mergeCells>
  <printOptions horizontalCentered="1"/>
  <pageMargins left="1" right="0.1" top="0.65" bottom="0.1" header="0.5" footer="0.26"/>
  <pageSetup paperSize="9" scale="90" orientation="portrait" verticalDpi="300" r:id="rId1"/>
  <headerFooter alignWithMargins="0">
    <oddHeader>Page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51"/>
  <sheetViews>
    <sheetView view="pageBreakPreview" topLeftCell="A26" zoomScaleSheetLayoutView="100" workbookViewId="0">
      <selection activeCell="M55" sqref="M55"/>
    </sheetView>
  </sheetViews>
  <sheetFormatPr defaultRowHeight="15.75" x14ac:dyDescent="0.25"/>
  <cols>
    <col min="1" max="1" width="6.42578125" style="4" customWidth="1"/>
    <col min="2" max="2" width="29.140625" style="4" customWidth="1"/>
    <col min="3" max="3" width="4.28515625" style="4" customWidth="1"/>
    <col min="4" max="4" width="1.85546875" style="4" customWidth="1"/>
    <col min="5" max="5" width="5.85546875" style="4" customWidth="1"/>
    <col min="6" max="8" width="9.140625" style="4"/>
    <col min="9" max="9" width="10.140625" style="4" bestFit="1" customWidth="1"/>
    <col min="10" max="10" width="4.7109375" style="8" customWidth="1"/>
    <col min="11" max="11" width="9.140625" style="7"/>
    <col min="12" max="256" width="9.140625" style="4"/>
    <col min="257" max="257" width="6.42578125" style="4" customWidth="1"/>
    <col min="258" max="258" width="29.140625" style="4" customWidth="1"/>
    <col min="259" max="259" width="4.28515625" style="4" customWidth="1"/>
    <col min="260" max="260" width="1.85546875" style="4" customWidth="1"/>
    <col min="261" max="261" width="5.85546875" style="4" customWidth="1"/>
    <col min="262" max="264" width="9.140625" style="4"/>
    <col min="265" max="265" width="10.140625" style="4" bestFit="1" customWidth="1"/>
    <col min="266" max="266" width="8.140625" style="4" customWidth="1"/>
    <col min="267" max="512" width="9.140625" style="4"/>
    <col min="513" max="513" width="6.42578125" style="4" customWidth="1"/>
    <col min="514" max="514" width="29.140625" style="4" customWidth="1"/>
    <col min="515" max="515" width="4.28515625" style="4" customWidth="1"/>
    <col min="516" max="516" width="1.85546875" style="4" customWidth="1"/>
    <col min="517" max="517" width="5.85546875" style="4" customWidth="1"/>
    <col min="518" max="520" width="9.140625" style="4"/>
    <col min="521" max="521" width="10.140625" style="4" bestFit="1" customWidth="1"/>
    <col min="522" max="522" width="8.140625" style="4" customWidth="1"/>
    <col min="523" max="768" width="9.140625" style="4"/>
    <col min="769" max="769" width="6.42578125" style="4" customWidth="1"/>
    <col min="770" max="770" width="29.140625" style="4" customWidth="1"/>
    <col min="771" max="771" width="4.28515625" style="4" customWidth="1"/>
    <col min="772" max="772" width="1.85546875" style="4" customWidth="1"/>
    <col min="773" max="773" width="5.85546875" style="4" customWidth="1"/>
    <col min="774" max="776" width="9.140625" style="4"/>
    <col min="777" max="777" width="10.140625" style="4" bestFit="1" customWidth="1"/>
    <col min="778" max="778" width="8.140625" style="4" customWidth="1"/>
    <col min="779" max="1024" width="9.140625" style="4"/>
    <col min="1025" max="1025" width="6.42578125" style="4" customWidth="1"/>
    <col min="1026" max="1026" width="29.140625" style="4" customWidth="1"/>
    <col min="1027" max="1027" width="4.28515625" style="4" customWidth="1"/>
    <col min="1028" max="1028" width="1.85546875" style="4" customWidth="1"/>
    <col min="1029" max="1029" width="5.85546875" style="4" customWidth="1"/>
    <col min="1030" max="1032" width="9.140625" style="4"/>
    <col min="1033" max="1033" width="10.140625" style="4" bestFit="1" customWidth="1"/>
    <col min="1034" max="1034" width="8.140625" style="4" customWidth="1"/>
    <col min="1035" max="1280" width="9.140625" style="4"/>
    <col min="1281" max="1281" width="6.42578125" style="4" customWidth="1"/>
    <col min="1282" max="1282" width="29.140625" style="4" customWidth="1"/>
    <col min="1283" max="1283" width="4.28515625" style="4" customWidth="1"/>
    <col min="1284" max="1284" width="1.85546875" style="4" customWidth="1"/>
    <col min="1285" max="1285" width="5.85546875" style="4" customWidth="1"/>
    <col min="1286" max="1288" width="9.140625" style="4"/>
    <col min="1289" max="1289" width="10.140625" style="4" bestFit="1" customWidth="1"/>
    <col min="1290" max="1290" width="8.140625" style="4" customWidth="1"/>
    <col min="1291" max="1536" width="9.140625" style="4"/>
    <col min="1537" max="1537" width="6.42578125" style="4" customWidth="1"/>
    <col min="1538" max="1538" width="29.140625" style="4" customWidth="1"/>
    <col min="1539" max="1539" width="4.28515625" style="4" customWidth="1"/>
    <col min="1540" max="1540" width="1.85546875" style="4" customWidth="1"/>
    <col min="1541" max="1541" width="5.85546875" style="4" customWidth="1"/>
    <col min="1542" max="1544" width="9.140625" style="4"/>
    <col min="1545" max="1545" width="10.140625" style="4" bestFit="1" customWidth="1"/>
    <col min="1546" max="1546" width="8.140625" style="4" customWidth="1"/>
    <col min="1547" max="1792" width="9.140625" style="4"/>
    <col min="1793" max="1793" width="6.42578125" style="4" customWidth="1"/>
    <col min="1794" max="1794" width="29.140625" style="4" customWidth="1"/>
    <col min="1795" max="1795" width="4.28515625" style="4" customWidth="1"/>
    <col min="1796" max="1796" width="1.85546875" style="4" customWidth="1"/>
    <col min="1797" max="1797" width="5.85546875" style="4" customWidth="1"/>
    <col min="1798" max="1800" width="9.140625" style="4"/>
    <col min="1801" max="1801" width="10.140625" style="4" bestFit="1" customWidth="1"/>
    <col min="1802" max="1802" width="8.140625" style="4" customWidth="1"/>
    <col min="1803" max="2048" width="9.140625" style="4"/>
    <col min="2049" max="2049" width="6.42578125" style="4" customWidth="1"/>
    <col min="2050" max="2050" width="29.140625" style="4" customWidth="1"/>
    <col min="2051" max="2051" width="4.28515625" style="4" customWidth="1"/>
    <col min="2052" max="2052" width="1.85546875" style="4" customWidth="1"/>
    <col min="2053" max="2053" width="5.85546875" style="4" customWidth="1"/>
    <col min="2054" max="2056" width="9.140625" style="4"/>
    <col min="2057" max="2057" width="10.140625" style="4" bestFit="1" customWidth="1"/>
    <col min="2058" max="2058" width="8.140625" style="4" customWidth="1"/>
    <col min="2059" max="2304" width="9.140625" style="4"/>
    <col min="2305" max="2305" width="6.42578125" style="4" customWidth="1"/>
    <col min="2306" max="2306" width="29.140625" style="4" customWidth="1"/>
    <col min="2307" max="2307" width="4.28515625" style="4" customWidth="1"/>
    <col min="2308" max="2308" width="1.85546875" style="4" customWidth="1"/>
    <col min="2309" max="2309" width="5.85546875" style="4" customWidth="1"/>
    <col min="2310" max="2312" width="9.140625" style="4"/>
    <col min="2313" max="2313" width="10.140625" style="4" bestFit="1" customWidth="1"/>
    <col min="2314" max="2314" width="8.140625" style="4" customWidth="1"/>
    <col min="2315" max="2560" width="9.140625" style="4"/>
    <col min="2561" max="2561" width="6.42578125" style="4" customWidth="1"/>
    <col min="2562" max="2562" width="29.140625" style="4" customWidth="1"/>
    <col min="2563" max="2563" width="4.28515625" style="4" customWidth="1"/>
    <col min="2564" max="2564" width="1.85546875" style="4" customWidth="1"/>
    <col min="2565" max="2565" width="5.85546875" style="4" customWidth="1"/>
    <col min="2566" max="2568" width="9.140625" style="4"/>
    <col min="2569" max="2569" width="10.140625" style="4" bestFit="1" customWidth="1"/>
    <col min="2570" max="2570" width="8.140625" style="4" customWidth="1"/>
    <col min="2571" max="2816" width="9.140625" style="4"/>
    <col min="2817" max="2817" width="6.42578125" style="4" customWidth="1"/>
    <col min="2818" max="2818" width="29.140625" style="4" customWidth="1"/>
    <col min="2819" max="2819" width="4.28515625" style="4" customWidth="1"/>
    <col min="2820" max="2820" width="1.85546875" style="4" customWidth="1"/>
    <col min="2821" max="2821" width="5.85546875" style="4" customWidth="1"/>
    <col min="2822" max="2824" width="9.140625" style="4"/>
    <col min="2825" max="2825" width="10.140625" style="4" bestFit="1" customWidth="1"/>
    <col min="2826" max="2826" width="8.140625" style="4" customWidth="1"/>
    <col min="2827" max="3072" width="9.140625" style="4"/>
    <col min="3073" max="3073" width="6.42578125" style="4" customWidth="1"/>
    <col min="3074" max="3074" width="29.140625" style="4" customWidth="1"/>
    <col min="3075" max="3075" width="4.28515625" style="4" customWidth="1"/>
    <col min="3076" max="3076" width="1.85546875" style="4" customWidth="1"/>
    <col min="3077" max="3077" width="5.85546875" style="4" customWidth="1"/>
    <col min="3078" max="3080" width="9.140625" style="4"/>
    <col min="3081" max="3081" width="10.140625" style="4" bestFit="1" customWidth="1"/>
    <col min="3082" max="3082" width="8.140625" style="4" customWidth="1"/>
    <col min="3083" max="3328" width="9.140625" style="4"/>
    <col min="3329" max="3329" width="6.42578125" style="4" customWidth="1"/>
    <col min="3330" max="3330" width="29.140625" style="4" customWidth="1"/>
    <col min="3331" max="3331" width="4.28515625" style="4" customWidth="1"/>
    <col min="3332" max="3332" width="1.85546875" style="4" customWidth="1"/>
    <col min="3333" max="3333" width="5.85546875" style="4" customWidth="1"/>
    <col min="3334" max="3336" width="9.140625" style="4"/>
    <col min="3337" max="3337" width="10.140625" style="4" bestFit="1" customWidth="1"/>
    <col min="3338" max="3338" width="8.140625" style="4" customWidth="1"/>
    <col min="3339" max="3584" width="9.140625" style="4"/>
    <col min="3585" max="3585" width="6.42578125" style="4" customWidth="1"/>
    <col min="3586" max="3586" width="29.140625" style="4" customWidth="1"/>
    <col min="3587" max="3587" width="4.28515625" style="4" customWidth="1"/>
    <col min="3588" max="3588" width="1.85546875" style="4" customWidth="1"/>
    <col min="3589" max="3589" width="5.85546875" style="4" customWidth="1"/>
    <col min="3590" max="3592" width="9.140625" style="4"/>
    <col min="3593" max="3593" width="10.140625" style="4" bestFit="1" customWidth="1"/>
    <col min="3594" max="3594" width="8.140625" style="4" customWidth="1"/>
    <col min="3595" max="3840" width="9.140625" style="4"/>
    <col min="3841" max="3841" width="6.42578125" style="4" customWidth="1"/>
    <col min="3842" max="3842" width="29.140625" style="4" customWidth="1"/>
    <col min="3843" max="3843" width="4.28515625" style="4" customWidth="1"/>
    <col min="3844" max="3844" width="1.85546875" style="4" customWidth="1"/>
    <col min="3845" max="3845" width="5.85546875" style="4" customWidth="1"/>
    <col min="3846" max="3848" width="9.140625" style="4"/>
    <col min="3849" max="3849" width="10.140625" style="4" bestFit="1" customWidth="1"/>
    <col min="3850" max="3850" width="8.140625" style="4" customWidth="1"/>
    <col min="3851" max="4096" width="9.140625" style="4"/>
    <col min="4097" max="4097" width="6.42578125" style="4" customWidth="1"/>
    <col min="4098" max="4098" width="29.140625" style="4" customWidth="1"/>
    <col min="4099" max="4099" width="4.28515625" style="4" customWidth="1"/>
    <col min="4100" max="4100" width="1.85546875" style="4" customWidth="1"/>
    <col min="4101" max="4101" width="5.85546875" style="4" customWidth="1"/>
    <col min="4102" max="4104" width="9.140625" style="4"/>
    <col min="4105" max="4105" width="10.140625" style="4" bestFit="1" customWidth="1"/>
    <col min="4106" max="4106" width="8.140625" style="4" customWidth="1"/>
    <col min="4107" max="4352" width="9.140625" style="4"/>
    <col min="4353" max="4353" width="6.42578125" style="4" customWidth="1"/>
    <col min="4354" max="4354" width="29.140625" style="4" customWidth="1"/>
    <col min="4355" max="4355" width="4.28515625" style="4" customWidth="1"/>
    <col min="4356" max="4356" width="1.85546875" style="4" customWidth="1"/>
    <col min="4357" max="4357" width="5.85546875" style="4" customWidth="1"/>
    <col min="4358" max="4360" width="9.140625" style="4"/>
    <col min="4361" max="4361" width="10.140625" style="4" bestFit="1" customWidth="1"/>
    <col min="4362" max="4362" width="8.140625" style="4" customWidth="1"/>
    <col min="4363" max="4608" width="9.140625" style="4"/>
    <col min="4609" max="4609" width="6.42578125" style="4" customWidth="1"/>
    <col min="4610" max="4610" width="29.140625" style="4" customWidth="1"/>
    <col min="4611" max="4611" width="4.28515625" style="4" customWidth="1"/>
    <col min="4612" max="4612" width="1.85546875" style="4" customWidth="1"/>
    <col min="4613" max="4613" width="5.85546875" style="4" customWidth="1"/>
    <col min="4614" max="4616" width="9.140625" style="4"/>
    <col min="4617" max="4617" width="10.140625" style="4" bestFit="1" customWidth="1"/>
    <col min="4618" max="4618" width="8.140625" style="4" customWidth="1"/>
    <col min="4619" max="4864" width="9.140625" style="4"/>
    <col min="4865" max="4865" width="6.42578125" style="4" customWidth="1"/>
    <col min="4866" max="4866" width="29.140625" style="4" customWidth="1"/>
    <col min="4867" max="4867" width="4.28515625" style="4" customWidth="1"/>
    <col min="4868" max="4868" width="1.85546875" style="4" customWidth="1"/>
    <col min="4869" max="4869" width="5.85546875" style="4" customWidth="1"/>
    <col min="4870" max="4872" width="9.140625" style="4"/>
    <col min="4873" max="4873" width="10.140625" style="4" bestFit="1" customWidth="1"/>
    <col min="4874" max="4874" width="8.140625" style="4" customWidth="1"/>
    <col min="4875" max="5120" width="9.140625" style="4"/>
    <col min="5121" max="5121" width="6.42578125" style="4" customWidth="1"/>
    <col min="5122" max="5122" width="29.140625" style="4" customWidth="1"/>
    <col min="5123" max="5123" width="4.28515625" style="4" customWidth="1"/>
    <col min="5124" max="5124" width="1.85546875" style="4" customWidth="1"/>
    <col min="5125" max="5125" width="5.85546875" style="4" customWidth="1"/>
    <col min="5126" max="5128" width="9.140625" style="4"/>
    <col min="5129" max="5129" width="10.140625" style="4" bestFit="1" customWidth="1"/>
    <col min="5130" max="5130" width="8.140625" style="4" customWidth="1"/>
    <col min="5131" max="5376" width="9.140625" style="4"/>
    <col min="5377" max="5377" width="6.42578125" style="4" customWidth="1"/>
    <col min="5378" max="5378" width="29.140625" style="4" customWidth="1"/>
    <col min="5379" max="5379" width="4.28515625" style="4" customWidth="1"/>
    <col min="5380" max="5380" width="1.85546875" style="4" customWidth="1"/>
    <col min="5381" max="5381" width="5.85546875" style="4" customWidth="1"/>
    <col min="5382" max="5384" width="9.140625" style="4"/>
    <col min="5385" max="5385" width="10.140625" style="4" bestFit="1" customWidth="1"/>
    <col min="5386" max="5386" width="8.140625" style="4" customWidth="1"/>
    <col min="5387" max="5632" width="9.140625" style="4"/>
    <col min="5633" max="5633" width="6.42578125" style="4" customWidth="1"/>
    <col min="5634" max="5634" width="29.140625" style="4" customWidth="1"/>
    <col min="5635" max="5635" width="4.28515625" style="4" customWidth="1"/>
    <col min="5636" max="5636" width="1.85546875" style="4" customWidth="1"/>
    <col min="5637" max="5637" width="5.85546875" style="4" customWidth="1"/>
    <col min="5638" max="5640" width="9.140625" style="4"/>
    <col min="5641" max="5641" width="10.140625" style="4" bestFit="1" customWidth="1"/>
    <col min="5642" max="5642" width="8.140625" style="4" customWidth="1"/>
    <col min="5643" max="5888" width="9.140625" style="4"/>
    <col min="5889" max="5889" width="6.42578125" style="4" customWidth="1"/>
    <col min="5890" max="5890" width="29.140625" style="4" customWidth="1"/>
    <col min="5891" max="5891" width="4.28515625" style="4" customWidth="1"/>
    <col min="5892" max="5892" width="1.85546875" style="4" customWidth="1"/>
    <col min="5893" max="5893" width="5.85546875" style="4" customWidth="1"/>
    <col min="5894" max="5896" width="9.140625" style="4"/>
    <col min="5897" max="5897" width="10.140625" style="4" bestFit="1" customWidth="1"/>
    <col min="5898" max="5898" width="8.140625" style="4" customWidth="1"/>
    <col min="5899" max="6144" width="9.140625" style="4"/>
    <col min="6145" max="6145" width="6.42578125" style="4" customWidth="1"/>
    <col min="6146" max="6146" width="29.140625" style="4" customWidth="1"/>
    <col min="6147" max="6147" width="4.28515625" style="4" customWidth="1"/>
    <col min="6148" max="6148" width="1.85546875" style="4" customWidth="1"/>
    <col min="6149" max="6149" width="5.85546875" style="4" customWidth="1"/>
    <col min="6150" max="6152" width="9.140625" style="4"/>
    <col min="6153" max="6153" width="10.140625" style="4" bestFit="1" customWidth="1"/>
    <col min="6154" max="6154" width="8.140625" style="4" customWidth="1"/>
    <col min="6155" max="6400" width="9.140625" style="4"/>
    <col min="6401" max="6401" width="6.42578125" style="4" customWidth="1"/>
    <col min="6402" max="6402" width="29.140625" style="4" customWidth="1"/>
    <col min="6403" max="6403" width="4.28515625" style="4" customWidth="1"/>
    <col min="6404" max="6404" width="1.85546875" style="4" customWidth="1"/>
    <col min="6405" max="6405" width="5.85546875" style="4" customWidth="1"/>
    <col min="6406" max="6408" width="9.140625" style="4"/>
    <col min="6409" max="6409" width="10.140625" style="4" bestFit="1" customWidth="1"/>
    <col min="6410" max="6410" width="8.140625" style="4" customWidth="1"/>
    <col min="6411" max="6656" width="9.140625" style="4"/>
    <col min="6657" max="6657" width="6.42578125" style="4" customWidth="1"/>
    <col min="6658" max="6658" width="29.140625" style="4" customWidth="1"/>
    <col min="6659" max="6659" width="4.28515625" style="4" customWidth="1"/>
    <col min="6660" max="6660" width="1.85546875" style="4" customWidth="1"/>
    <col min="6661" max="6661" width="5.85546875" style="4" customWidth="1"/>
    <col min="6662" max="6664" width="9.140625" style="4"/>
    <col min="6665" max="6665" width="10.140625" style="4" bestFit="1" customWidth="1"/>
    <col min="6666" max="6666" width="8.140625" style="4" customWidth="1"/>
    <col min="6667" max="6912" width="9.140625" style="4"/>
    <col min="6913" max="6913" width="6.42578125" style="4" customWidth="1"/>
    <col min="6914" max="6914" width="29.140625" style="4" customWidth="1"/>
    <col min="6915" max="6915" width="4.28515625" style="4" customWidth="1"/>
    <col min="6916" max="6916" width="1.85546875" style="4" customWidth="1"/>
    <col min="6917" max="6917" width="5.85546875" style="4" customWidth="1"/>
    <col min="6918" max="6920" width="9.140625" style="4"/>
    <col min="6921" max="6921" width="10.140625" style="4" bestFit="1" customWidth="1"/>
    <col min="6922" max="6922" width="8.140625" style="4" customWidth="1"/>
    <col min="6923" max="7168" width="9.140625" style="4"/>
    <col min="7169" max="7169" width="6.42578125" style="4" customWidth="1"/>
    <col min="7170" max="7170" width="29.140625" style="4" customWidth="1"/>
    <col min="7171" max="7171" width="4.28515625" style="4" customWidth="1"/>
    <col min="7172" max="7172" width="1.85546875" style="4" customWidth="1"/>
    <col min="7173" max="7173" width="5.85546875" style="4" customWidth="1"/>
    <col min="7174" max="7176" width="9.140625" style="4"/>
    <col min="7177" max="7177" width="10.140625" style="4" bestFit="1" customWidth="1"/>
    <col min="7178" max="7178" width="8.140625" style="4" customWidth="1"/>
    <col min="7179" max="7424" width="9.140625" style="4"/>
    <col min="7425" max="7425" width="6.42578125" style="4" customWidth="1"/>
    <col min="7426" max="7426" width="29.140625" style="4" customWidth="1"/>
    <col min="7427" max="7427" width="4.28515625" style="4" customWidth="1"/>
    <col min="7428" max="7428" width="1.85546875" style="4" customWidth="1"/>
    <col min="7429" max="7429" width="5.85546875" style="4" customWidth="1"/>
    <col min="7430" max="7432" width="9.140625" style="4"/>
    <col min="7433" max="7433" width="10.140625" style="4" bestFit="1" customWidth="1"/>
    <col min="7434" max="7434" width="8.140625" style="4" customWidth="1"/>
    <col min="7435" max="7680" width="9.140625" style="4"/>
    <col min="7681" max="7681" width="6.42578125" style="4" customWidth="1"/>
    <col min="7682" max="7682" width="29.140625" style="4" customWidth="1"/>
    <col min="7683" max="7683" width="4.28515625" style="4" customWidth="1"/>
    <col min="7684" max="7684" width="1.85546875" style="4" customWidth="1"/>
    <col min="7685" max="7685" width="5.85546875" style="4" customWidth="1"/>
    <col min="7686" max="7688" width="9.140625" style="4"/>
    <col min="7689" max="7689" width="10.140625" style="4" bestFit="1" customWidth="1"/>
    <col min="7690" max="7690" width="8.140625" style="4" customWidth="1"/>
    <col min="7691" max="7936" width="9.140625" style="4"/>
    <col min="7937" max="7937" width="6.42578125" style="4" customWidth="1"/>
    <col min="7938" max="7938" width="29.140625" style="4" customWidth="1"/>
    <col min="7939" max="7939" width="4.28515625" style="4" customWidth="1"/>
    <col min="7940" max="7940" width="1.85546875" style="4" customWidth="1"/>
    <col min="7941" max="7941" width="5.85546875" style="4" customWidth="1"/>
    <col min="7942" max="7944" width="9.140625" style="4"/>
    <col min="7945" max="7945" width="10.140625" style="4" bestFit="1" customWidth="1"/>
    <col min="7946" max="7946" width="8.140625" style="4" customWidth="1"/>
    <col min="7947" max="8192" width="9.140625" style="4"/>
    <col min="8193" max="8193" width="6.42578125" style="4" customWidth="1"/>
    <col min="8194" max="8194" width="29.140625" style="4" customWidth="1"/>
    <col min="8195" max="8195" width="4.28515625" style="4" customWidth="1"/>
    <col min="8196" max="8196" width="1.85546875" style="4" customWidth="1"/>
    <col min="8197" max="8197" width="5.85546875" style="4" customWidth="1"/>
    <col min="8198" max="8200" width="9.140625" style="4"/>
    <col min="8201" max="8201" width="10.140625" style="4" bestFit="1" customWidth="1"/>
    <col min="8202" max="8202" width="8.140625" style="4" customWidth="1"/>
    <col min="8203" max="8448" width="9.140625" style="4"/>
    <col min="8449" max="8449" width="6.42578125" style="4" customWidth="1"/>
    <col min="8450" max="8450" width="29.140625" style="4" customWidth="1"/>
    <col min="8451" max="8451" width="4.28515625" style="4" customWidth="1"/>
    <col min="8452" max="8452" width="1.85546875" style="4" customWidth="1"/>
    <col min="8453" max="8453" width="5.85546875" style="4" customWidth="1"/>
    <col min="8454" max="8456" width="9.140625" style="4"/>
    <col min="8457" max="8457" width="10.140625" style="4" bestFit="1" customWidth="1"/>
    <col min="8458" max="8458" width="8.140625" style="4" customWidth="1"/>
    <col min="8459" max="8704" width="9.140625" style="4"/>
    <col min="8705" max="8705" width="6.42578125" style="4" customWidth="1"/>
    <col min="8706" max="8706" width="29.140625" style="4" customWidth="1"/>
    <col min="8707" max="8707" width="4.28515625" style="4" customWidth="1"/>
    <col min="8708" max="8708" width="1.85546875" style="4" customWidth="1"/>
    <col min="8709" max="8709" width="5.85546875" style="4" customWidth="1"/>
    <col min="8710" max="8712" width="9.140625" style="4"/>
    <col min="8713" max="8713" width="10.140625" style="4" bestFit="1" customWidth="1"/>
    <col min="8714" max="8714" width="8.140625" style="4" customWidth="1"/>
    <col min="8715" max="8960" width="9.140625" style="4"/>
    <col min="8961" max="8961" width="6.42578125" style="4" customWidth="1"/>
    <col min="8962" max="8962" width="29.140625" style="4" customWidth="1"/>
    <col min="8963" max="8963" width="4.28515625" style="4" customWidth="1"/>
    <col min="8964" max="8964" width="1.85546875" style="4" customWidth="1"/>
    <col min="8965" max="8965" width="5.85546875" style="4" customWidth="1"/>
    <col min="8966" max="8968" width="9.140625" style="4"/>
    <col min="8969" max="8969" width="10.140625" style="4" bestFit="1" customWidth="1"/>
    <col min="8970" max="8970" width="8.140625" style="4" customWidth="1"/>
    <col min="8971" max="9216" width="9.140625" style="4"/>
    <col min="9217" max="9217" width="6.42578125" style="4" customWidth="1"/>
    <col min="9218" max="9218" width="29.140625" style="4" customWidth="1"/>
    <col min="9219" max="9219" width="4.28515625" style="4" customWidth="1"/>
    <col min="9220" max="9220" width="1.85546875" style="4" customWidth="1"/>
    <col min="9221" max="9221" width="5.85546875" style="4" customWidth="1"/>
    <col min="9222" max="9224" width="9.140625" style="4"/>
    <col min="9225" max="9225" width="10.140625" style="4" bestFit="1" customWidth="1"/>
    <col min="9226" max="9226" width="8.140625" style="4" customWidth="1"/>
    <col min="9227" max="9472" width="9.140625" style="4"/>
    <col min="9473" max="9473" width="6.42578125" style="4" customWidth="1"/>
    <col min="9474" max="9474" width="29.140625" style="4" customWidth="1"/>
    <col min="9475" max="9475" width="4.28515625" style="4" customWidth="1"/>
    <col min="9476" max="9476" width="1.85546875" style="4" customWidth="1"/>
    <col min="9477" max="9477" width="5.85546875" style="4" customWidth="1"/>
    <col min="9478" max="9480" width="9.140625" style="4"/>
    <col min="9481" max="9481" width="10.140625" style="4" bestFit="1" customWidth="1"/>
    <col min="9482" max="9482" width="8.140625" style="4" customWidth="1"/>
    <col min="9483" max="9728" width="9.140625" style="4"/>
    <col min="9729" max="9729" width="6.42578125" style="4" customWidth="1"/>
    <col min="9730" max="9730" width="29.140625" style="4" customWidth="1"/>
    <col min="9731" max="9731" width="4.28515625" style="4" customWidth="1"/>
    <col min="9732" max="9732" width="1.85546875" style="4" customWidth="1"/>
    <col min="9733" max="9733" width="5.85546875" style="4" customWidth="1"/>
    <col min="9734" max="9736" width="9.140625" style="4"/>
    <col min="9737" max="9737" width="10.140625" style="4" bestFit="1" customWidth="1"/>
    <col min="9738" max="9738" width="8.140625" style="4" customWidth="1"/>
    <col min="9739" max="9984" width="9.140625" style="4"/>
    <col min="9985" max="9985" width="6.42578125" style="4" customWidth="1"/>
    <col min="9986" max="9986" width="29.140625" style="4" customWidth="1"/>
    <col min="9987" max="9987" width="4.28515625" style="4" customWidth="1"/>
    <col min="9988" max="9988" width="1.85546875" style="4" customWidth="1"/>
    <col min="9989" max="9989" width="5.85546875" style="4" customWidth="1"/>
    <col min="9990" max="9992" width="9.140625" style="4"/>
    <col min="9993" max="9993" width="10.140625" style="4" bestFit="1" customWidth="1"/>
    <col min="9994" max="9994" width="8.140625" style="4" customWidth="1"/>
    <col min="9995" max="10240" width="9.140625" style="4"/>
    <col min="10241" max="10241" width="6.42578125" style="4" customWidth="1"/>
    <col min="10242" max="10242" width="29.140625" style="4" customWidth="1"/>
    <col min="10243" max="10243" width="4.28515625" style="4" customWidth="1"/>
    <col min="10244" max="10244" width="1.85546875" style="4" customWidth="1"/>
    <col min="10245" max="10245" width="5.85546875" style="4" customWidth="1"/>
    <col min="10246" max="10248" width="9.140625" style="4"/>
    <col min="10249" max="10249" width="10.140625" style="4" bestFit="1" customWidth="1"/>
    <col min="10250" max="10250" width="8.140625" style="4" customWidth="1"/>
    <col min="10251" max="10496" width="9.140625" style="4"/>
    <col min="10497" max="10497" width="6.42578125" style="4" customWidth="1"/>
    <col min="10498" max="10498" width="29.140625" style="4" customWidth="1"/>
    <col min="10499" max="10499" width="4.28515625" style="4" customWidth="1"/>
    <col min="10500" max="10500" width="1.85546875" style="4" customWidth="1"/>
    <col min="10501" max="10501" width="5.85546875" style="4" customWidth="1"/>
    <col min="10502" max="10504" width="9.140625" style="4"/>
    <col min="10505" max="10505" width="10.140625" style="4" bestFit="1" customWidth="1"/>
    <col min="10506" max="10506" width="8.140625" style="4" customWidth="1"/>
    <col min="10507" max="10752" width="9.140625" style="4"/>
    <col min="10753" max="10753" width="6.42578125" style="4" customWidth="1"/>
    <col min="10754" max="10754" width="29.140625" style="4" customWidth="1"/>
    <col min="10755" max="10755" width="4.28515625" style="4" customWidth="1"/>
    <col min="10756" max="10756" width="1.85546875" style="4" customWidth="1"/>
    <col min="10757" max="10757" width="5.85546875" style="4" customWidth="1"/>
    <col min="10758" max="10760" width="9.140625" style="4"/>
    <col min="10761" max="10761" width="10.140625" style="4" bestFit="1" customWidth="1"/>
    <col min="10762" max="10762" width="8.140625" style="4" customWidth="1"/>
    <col min="10763" max="11008" width="9.140625" style="4"/>
    <col min="11009" max="11009" width="6.42578125" style="4" customWidth="1"/>
    <col min="11010" max="11010" width="29.140625" style="4" customWidth="1"/>
    <col min="11011" max="11011" width="4.28515625" style="4" customWidth="1"/>
    <col min="11012" max="11012" width="1.85546875" style="4" customWidth="1"/>
    <col min="11013" max="11013" width="5.85546875" style="4" customWidth="1"/>
    <col min="11014" max="11016" width="9.140625" style="4"/>
    <col min="11017" max="11017" width="10.140625" style="4" bestFit="1" customWidth="1"/>
    <col min="11018" max="11018" width="8.140625" style="4" customWidth="1"/>
    <col min="11019" max="11264" width="9.140625" style="4"/>
    <col min="11265" max="11265" width="6.42578125" style="4" customWidth="1"/>
    <col min="11266" max="11266" width="29.140625" style="4" customWidth="1"/>
    <col min="11267" max="11267" width="4.28515625" style="4" customWidth="1"/>
    <col min="11268" max="11268" width="1.85546875" style="4" customWidth="1"/>
    <col min="11269" max="11269" width="5.85546875" style="4" customWidth="1"/>
    <col min="11270" max="11272" width="9.140625" style="4"/>
    <col min="11273" max="11273" width="10.140625" style="4" bestFit="1" customWidth="1"/>
    <col min="11274" max="11274" width="8.140625" style="4" customWidth="1"/>
    <col min="11275" max="11520" width="9.140625" style="4"/>
    <col min="11521" max="11521" width="6.42578125" style="4" customWidth="1"/>
    <col min="11522" max="11522" width="29.140625" style="4" customWidth="1"/>
    <col min="11523" max="11523" width="4.28515625" style="4" customWidth="1"/>
    <col min="11524" max="11524" width="1.85546875" style="4" customWidth="1"/>
    <col min="11525" max="11525" width="5.85546875" style="4" customWidth="1"/>
    <col min="11526" max="11528" width="9.140625" style="4"/>
    <col min="11529" max="11529" width="10.140625" style="4" bestFit="1" customWidth="1"/>
    <col min="11530" max="11530" width="8.140625" style="4" customWidth="1"/>
    <col min="11531" max="11776" width="9.140625" style="4"/>
    <col min="11777" max="11777" width="6.42578125" style="4" customWidth="1"/>
    <col min="11778" max="11778" width="29.140625" style="4" customWidth="1"/>
    <col min="11779" max="11779" width="4.28515625" style="4" customWidth="1"/>
    <col min="11780" max="11780" width="1.85546875" style="4" customWidth="1"/>
    <col min="11781" max="11781" width="5.85546875" style="4" customWidth="1"/>
    <col min="11782" max="11784" width="9.140625" style="4"/>
    <col min="11785" max="11785" width="10.140625" style="4" bestFit="1" customWidth="1"/>
    <col min="11786" max="11786" width="8.140625" style="4" customWidth="1"/>
    <col min="11787" max="12032" width="9.140625" style="4"/>
    <col min="12033" max="12033" width="6.42578125" style="4" customWidth="1"/>
    <col min="12034" max="12034" width="29.140625" style="4" customWidth="1"/>
    <col min="12035" max="12035" width="4.28515625" style="4" customWidth="1"/>
    <col min="12036" max="12036" width="1.85546875" style="4" customWidth="1"/>
    <col min="12037" max="12037" width="5.85546875" style="4" customWidth="1"/>
    <col min="12038" max="12040" width="9.140625" style="4"/>
    <col min="12041" max="12041" width="10.140625" style="4" bestFit="1" customWidth="1"/>
    <col min="12042" max="12042" width="8.140625" style="4" customWidth="1"/>
    <col min="12043" max="12288" width="9.140625" style="4"/>
    <col min="12289" max="12289" width="6.42578125" style="4" customWidth="1"/>
    <col min="12290" max="12290" width="29.140625" style="4" customWidth="1"/>
    <col min="12291" max="12291" width="4.28515625" style="4" customWidth="1"/>
    <col min="12292" max="12292" width="1.85546875" style="4" customWidth="1"/>
    <col min="12293" max="12293" width="5.85546875" style="4" customWidth="1"/>
    <col min="12294" max="12296" width="9.140625" style="4"/>
    <col min="12297" max="12297" width="10.140625" style="4" bestFit="1" customWidth="1"/>
    <col min="12298" max="12298" width="8.140625" style="4" customWidth="1"/>
    <col min="12299" max="12544" width="9.140625" style="4"/>
    <col min="12545" max="12545" width="6.42578125" style="4" customWidth="1"/>
    <col min="12546" max="12546" width="29.140625" style="4" customWidth="1"/>
    <col min="12547" max="12547" width="4.28515625" style="4" customWidth="1"/>
    <col min="12548" max="12548" width="1.85546875" style="4" customWidth="1"/>
    <col min="12549" max="12549" width="5.85546875" style="4" customWidth="1"/>
    <col min="12550" max="12552" width="9.140625" style="4"/>
    <col min="12553" max="12553" width="10.140625" style="4" bestFit="1" customWidth="1"/>
    <col min="12554" max="12554" width="8.140625" style="4" customWidth="1"/>
    <col min="12555" max="12800" width="9.140625" style="4"/>
    <col min="12801" max="12801" width="6.42578125" style="4" customWidth="1"/>
    <col min="12802" max="12802" width="29.140625" style="4" customWidth="1"/>
    <col min="12803" max="12803" width="4.28515625" style="4" customWidth="1"/>
    <col min="12804" max="12804" width="1.85546875" style="4" customWidth="1"/>
    <col min="12805" max="12805" width="5.85546875" style="4" customWidth="1"/>
    <col min="12806" max="12808" width="9.140625" style="4"/>
    <col min="12809" max="12809" width="10.140625" style="4" bestFit="1" customWidth="1"/>
    <col min="12810" max="12810" width="8.140625" style="4" customWidth="1"/>
    <col min="12811" max="13056" width="9.140625" style="4"/>
    <col min="13057" max="13057" width="6.42578125" style="4" customWidth="1"/>
    <col min="13058" max="13058" width="29.140625" style="4" customWidth="1"/>
    <col min="13059" max="13059" width="4.28515625" style="4" customWidth="1"/>
    <col min="13060" max="13060" width="1.85546875" style="4" customWidth="1"/>
    <col min="13061" max="13061" width="5.85546875" style="4" customWidth="1"/>
    <col min="13062" max="13064" width="9.140625" style="4"/>
    <col min="13065" max="13065" width="10.140625" style="4" bestFit="1" customWidth="1"/>
    <col min="13066" max="13066" width="8.140625" style="4" customWidth="1"/>
    <col min="13067" max="13312" width="9.140625" style="4"/>
    <col min="13313" max="13313" width="6.42578125" style="4" customWidth="1"/>
    <col min="13314" max="13314" width="29.140625" style="4" customWidth="1"/>
    <col min="13315" max="13315" width="4.28515625" style="4" customWidth="1"/>
    <col min="13316" max="13316" width="1.85546875" style="4" customWidth="1"/>
    <col min="13317" max="13317" width="5.85546875" style="4" customWidth="1"/>
    <col min="13318" max="13320" width="9.140625" style="4"/>
    <col min="13321" max="13321" width="10.140625" style="4" bestFit="1" customWidth="1"/>
    <col min="13322" max="13322" width="8.140625" style="4" customWidth="1"/>
    <col min="13323" max="13568" width="9.140625" style="4"/>
    <col min="13569" max="13569" width="6.42578125" style="4" customWidth="1"/>
    <col min="13570" max="13570" width="29.140625" style="4" customWidth="1"/>
    <col min="13571" max="13571" width="4.28515625" style="4" customWidth="1"/>
    <col min="13572" max="13572" width="1.85546875" style="4" customWidth="1"/>
    <col min="13573" max="13573" width="5.85546875" style="4" customWidth="1"/>
    <col min="13574" max="13576" width="9.140625" style="4"/>
    <col min="13577" max="13577" width="10.140625" style="4" bestFit="1" customWidth="1"/>
    <col min="13578" max="13578" width="8.140625" style="4" customWidth="1"/>
    <col min="13579" max="13824" width="9.140625" style="4"/>
    <col min="13825" max="13825" width="6.42578125" style="4" customWidth="1"/>
    <col min="13826" max="13826" width="29.140625" style="4" customWidth="1"/>
    <col min="13827" max="13827" width="4.28515625" style="4" customWidth="1"/>
    <col min="13828" max="13828" width="1.85546875" style="4" customWidth="1"/>
    <col min="13829" max="13829" width="5.85546875" style="4" customWidth="1"/>
    <col min="13830" max="13832" width="9.140625" style="4"/>
    <col min="13833" max="13833" width="10.140625" style="4" bestFit="1" customWidth="1"/>
    <col min="13834" max="13834" width="8.140625" style="4" customWidth="1"/>
    <col min="13835" max="14080" width="9.140625" style="4"/>
    <col min="14081" max="14081" width="6.42578125" style="4" customWidth="1"/>
    <col min="14082" max="14082" width="29.140625" style="4" customWidth="1"/>
    <col min="14083" max="14083" width="4.28515625" style="4" customWidth="1"/>
    <col min="14084" max="14084" width="1.85546875" style="4" customWidth="1"/>
    <col min="14085" max="14085" width="5.85546875" style="4" customWidth="1"/>
    <col min="14086" max="14088" width="9.140625" style="4"/>
    <col min="14089" max="14089" width="10.140625" style="4" bestFit="1" customWidth="1"/>
    <col min="14090" max="14090" width="8.140625" style="4" customWidth="1"/>
    <col min="14091" max="14336" width="9.140625" style="4"/>
    <col min="14337" max="14337" width="6.42578125" style="4" customWidth="1"/>
    <col min="14338" max="14338" width="29.140625" style="4" customWidth="1"/>
    <col min="14339" max="14339" width="4.28515625" style="4" customWidth="1"/>
    <col min="14340" max="14340" width="1.85546875" style="4" customWidth="1"/>
    <col min="14341" max="14341" width="5.85546875" style="4" customWidth="1"/>
    <col min="14342" max="14344" width="9.140625" style="4"/>
    <col min="14345" max="14345" width="10.140625" style="4" bestFit="1" customWidth="1"/>
    <col min="14346" max="14346" width="8.140625" style="4" customWidth="1"/>
    <col min="14347" max="14592" width="9.140625" style="4"/>
    <col min="14593" max="14593" width="6.42578125" style="4" customWidth="1"/>
    <col min="14594" max="14594" width="29.140625" style="4" customWidth="1"/>
    <col min="14595" max="14595" width="4.28515625" style="4" customWidth="1"/>
    <col min="14596" max="14596" width="1.85546875" style="4" customWidth="1"/>
    <col min="14597" max="14597" width="5.85546875" style="4" customWidth="1"/>
    <col min="14598" max="14600" width="9.140625" style="4"/>
    <col min="14601" max="14601" width="10.140625" style="4" bestFit="1" customWidth="1"/>
    <col min="14602" max="14602" width="8.140625" style="4" customWidth="1"/>
    <col min="14603" max="14848" width="9.140625" style="4"/>
    <col min="14849" max="14849" width="6.42578125" style="4" customWidth="1"/>
    <col min="14850" max="14850" width="29.140625" style="4" customWidth="1"/>
    <col min="14851" max="14851" width="4.28515625" style="4" customWidth="1"/>
    <col min="14852" max="14852" width="1.85546875" style="4" customWidth="1"/>
    <col min="14853" max="14853" width="5.85546875" style="4" customWidth="1"/>
    <col min="14854" max="14856" width="9.140625" style="4"/>
    <col min="14857" max="14857" width="10.140625" style="4" bestFit="1" customWidth="1"/>
    <col min="14858" max="14858" width="8.140625" style="4" customWidth="1"/>
    <col min="14859" max="15104" width="9.140625" style="4"/>
    <col min="15105" max="15105" width="6.42578125" style="4" customWidth="1"/>
    <col min="15106" max="15106" width="29.140625" style="4" customWidth="1"/>
    <col min="15107" max="15107" width="4.28515625" style="4" customWidth="1"/>
    <col min="15108" max="15108" width="1.85546875" style="4" customWidth="1"/>
    <col min="15109" max="15109" width="5.85546875" style="4" customWidth="1"/>
    <col min="15110" max="15112" width="9.140625" style="4"/>
    <col min="15113" max="15113" width="10.140625" style="4" bestFit="1" customWidth="1"/>
    <col min="15114" max="15114" width="8.140625" style="4" customWidth="1"/>
    <col min="15115" max="15360" width="9.140625" style="4"/>
    <col min="15361" max="15361" width="6.42578125" style="4" customWidth="1"/>
    <col min="15362" max="15362" width="29.140625" style="4" customWidth="1"/>
    <col min="15363" max="15363" width="4.28515625" style="4" customWidth="1"/>
    <col min="15364" max="15364" width="1.85546875" style="4" customWidth="1"/>
    <col min="15365" max="15365" width="5.85546875" style="4" customWidth="1"/>
    <col min="15366" max="15368" width="9.140625" style="4"/>
    <col min="15369" max="15369" width="10.140625" style="4" bestFit="1" customWidth="1"/>
    <col min="15370" max="15370" width="8.140625" style="4" customWidth="1"/>
    <col min="15371" max="15616" width="9.140625" style="4"/>
    <col min="15617" max="15617" width="6.42578125" style="4" customWidth="1"/>
    <col min="15618" max="15618" width="29.140625" style="4" customWidth="1"/>
    <col min="15619" max="15619" width="4.28515625" style="4" customWidth="1"/>
    <col min="15620" max="15620" width="1.85546875" style="4" customWidth="1"/>
    <col min="15621" max="15621" width="5.85546875" style="4" customWidth="1"/>
    <col min="15622" max="15624" width="9.140625" style="4"/>
    <col min="15625" max="15625" width="10.140625" style="4" bestFit="1" customWidth="1"/>
    <col min="15626" max="15626" width="8.140625" style="4" customWidth="1"/>
    <col min="15627" max="15872" width="9.140625" style="4"/>
    <col min="15873" max="15873" width="6.42578125" style="4" customWidth="1"/>
    <col min="15874" max="15874" width="29.140625" style="4" customWidth="1"/>
    <col min="15875" max="15875" width="4.28515625" style="4" customWidth="1"/>
    <col min="15876" max="15876" width="1.85546875" style="4" customWidth="1"/>
    <col min="15877" max="15877" width="5.85546875" style="4" customWidth="1"/>
    <col min="15878" max="15880" width="9.140625" style="4"/>
    <col min="15881" max="15881" width="10.140625" style="4" bestFit="1" customWidth="1"/>
    <col min="15882" max="15882" width="8.140625" style="4" customWidth="1"/>
    <col min="15883" max="16128" width="9.140625" style="4"/>
    <col min="16129" max="16129" width="6.42578125" style="4" customWidth="1"/>
    <col min="16130" max="16130" width="29.140625" style="4" customWidth="1"/>
    <col min="16131" max="16131" width="4.28515625" style="4" customWidth="1"/>
    <col min="16132" max="16132" width="1.85546875" style="4" customWidth="1"/>
    <col min="16133" max="16133" width="5.85546875" style="4" customWidth="1"/>
    <col min="16134" max="16136" width="9.140625" style="4"/>
    <col min="16137" max="16137" width="10.140625" style="4" bestFit="1" customWidth="1"/>
    <col min="16138" max="16138" width="8.140625" style="4" customWidth="1"/>
    <col min="16139" max="16384" width="9.140625" style="4"/>
  </cols>
  <sheetData>
    <row r="1" spans="1:11" ht="18.75" x14ac:dyDescent="0.25">
      <c r="A1" s="547" t="s">
        <v>0</v>
      </c>
      <c r="B1" s="547"/>
      <c r="C1" s="547"/>
      <c r="D1" s="547"/>
      <c r="E1" s="547"/>
      <c r="F1" s="547"/>
      <c r="G1" s="547"/>
      <c r="H1" s="547"/>
      <c r="I1" s="547"/>
      <c r="J1" s="547"/>
      <c r="K1" s="3"/>
    </row>
    <row r="2" spans="1:11" ht="18.75" customHeight="1" x14ac:dyDescent="0.25">
      <c r="A2" s="550" t="s">
        <v>118</v>
      </c>
      <c r="B2" s="550"/>
      <c r="C2" s="550"/>
      <c r="D2" s="550"/>
      <c r="E2" s="550"/>
      <c r="F2" s="550"/>
      <c r="G2" s="550"/>
      <c r="H2" s="550"/>
      <c r="I2" s="550"/>
      <c r="J2" s="550"/>
      <c r="K2" s="3"/>
    </row>
    <row r="3" spans="1:11" ht="21.75" customHeight="1" x14ac:dyDescent="0.25">
      <c r="A3" s="555" t="s">
        <v>129</v>
      </c>
      <c r="B3" s="555"/>
      <c r="C3" s="555"/>
      <c r="D3" s="555"/>
      <c r="E3" s="555"/>
      <c r="F3" s="555"/>
      <c r="G3" s="555"/>
      <c r="H3" s="555"/>
      <c r="I3" s="555"/>
      <c r="J3" s="555"/>
      <c r="K3" s="3"/>
    </row>
    <row r="4" spans="1:11" ht="43.5" customHeight="1" x14ac:dyDescent="0.25">
      <c r="A4" s="22"/>
      <c r="B4" s="546" t="s">
        <v>153</v>
      </c>
      <c r="C4" s="546"/>
      <c r="D4" s="546"/>
      <c r="E4" s="546"/>
      <c r="F4" s="546"/>
      <c r="G4" s="546"/>
      <c r="H4" s="546"/>
      <c r="I4" s="546"/>
      <c r="J4" s="546"/>
      <c r="K4" s="3"/>
    </row>
    <row r="5" spans="1:11" ht="21.75" customHeight="1" x14ac:dyDescent="0.25">
      <c r="A5" s="18"/>
      <c r="B5" s="559" t="s">
        <v>30</v>
      </c>
      <c r="C5" s="559"/>
      <c r="D5" s="559"/>
      <c r="E5" s="559"/>
      <c r="F5" s="559"/>
      <c r="G5" s="559"/>
      <c r="H5" s="559"/>
      <c r="I5" s="559"/>
      <c r="J5" s="10"/>
      <c r="K5" s="3"/>
    </row>
    <row r="6" spans="1:11" s="2" customFormat="1" ht="17.100000000000001" customHeight="1" x14ac:dyDescent="0.25">
      <c r="A6" s="540" t="s">
        <v>1</v>
      </c>
      <c r="B6" s="540" t="s">
        <v>2</v>
      </c>
      <c r="C6" s="540" t="s">
        <v>3</v>
      </c>
      <c r="D6" s="540"/>
      <c r="E6" s="540"/>
      <c r="F6" s="542" t="s">
        <v>123</v>
      </c>
      <c r="G6" s="542"/>
      <c r="H6" s="542"/>
      <c r="I6" s="543" t="s">
        <v>7</v>
      </c>
      <c r="J6" s="543"/>
      <c r="K6" s="1"/>
    </row>
    <row r="7" spans="1:11" s="2" customFormat="1" ht="17.100000000000001" customHeight="1" x14ac:dyDescent="0.25">
      <c r="A7" s="541"/>
      <c r="B7" s="541"/>
      <c r="C7" s="541"/>
      <c r="D7" s="541"/>
      <c r="E7" s="541"/>
      <c r="F7" s="20" t="s">
        <v>4</v>
      </c>
      <c r="G7" s="21" t="s">
        <v>5</v>
      </c>
      <c r="H7" s="20" t="s">
        <v>6</v>
      </c>
      <c r="I7" s="544"/>
      <c r="J7" s="544"/>
      <c r="K7" s="1"/>
    </row>
    <row r="8" spans="1:11" ht="32.25" customHeight="1" x14ac:dyDescent="0.25">
      <c r="A8" s="147">
        <v>1.1000000000000001</v>
      </c>
      <c r="B8" s="187" t="s">
        <v>31</v>
      </c>
      <c r="C8" s="188"/>
      <c r="D8" s="189"/>
      <c r="E8" s="190"/>
      <c r="F8" s="149"/>
      <c r="G8" s="150"/>
      <c r="H8" s="149"/>
      <c r="I8" s="178"/>
      <c r="J8" s="179"/>
      <c r="K8" s="3"/>
    </row>
    <row r="9" spans="1:11" ht="18" customHeight="1" x14ac:dyDescent="0.25">
      <c r="A9" s="151" t="s">
        <v>8</v>
      </c>
      <c r="B9" s="156" t="s">
        <v>32</v>
      </c>
      <c r="C9" s="172"/>
      <c r="D9" s="173"/>
      <c r="E9" s="174"/>
      <c r="F9" s="156"/>
      <c r="G9" s="156"/>
      <c r="H9" s="156"/>
      <c r="I9" s="172"/>
      <c r="J9" s="181"/>
      <c r="K9" s="3"/>
    </row>
    <row r="10" spans="1:11" ht="18" customHeight="1" x14ac:dyDescent="0.25">
      <c r="A10" s="151"/>
      <c r="B10" s="156" t="s">
        <v>33</v>
      </c>
      <c r="C10" s="169">
        <v>1</v>
      </c>
      <c r="D10" s="170" t="s">
        <v>10</v>
      </c>
      <c r="E10" s="171">
        <v>1</v>
      </c>
      <c r="F10" s="155">
        <v>64</v>
      </c>
      <c r="G10" s="155">
        <v>4.95</v>
      </c>
      <c r="H10" s="155">
        <v>0.3</v>
      </c>
      <c r="I10" s="180">
        <f>H10*G10*F10*E10*C10</f>
        <v>95.04</v>
      </c>
      <c r="J10" s="181"/>
      <c r="K10" s="3"/>
    </row>
    <row r="11" spans="1:11" ht="18" customHeight="1" x14ac:dyDescent="0.25">
      <c r="A11" s="151"/>
      <c r="B11" s="156" t="s">
        <v>34</v>
      </c>
      <c r="C11" s="169">
        <v>2</v>
      </c>
      <c r="D11" s="170" t="s">
        <v>10</v>
      </c>
      <c r="E11" s="171">
        <v>0.5</v>
      </c>
      <c r="F11" s="155">
        <v>3</v>
      </c>
      <c r="G11" s="155">
        <v>3</v>
      </c>
      <c r="H11" s="155">
        <v>0.3</v>
      </c>
      <c r="I11" s="180">
        <f>H11*G11*F11*E11*C11</f>
        <v>2.6999999999999997</v>
      </c>
      <c r="J11" s="181"/>
      <c r="K11" s="3"/>
    </row>
    <row r="12" spans="1:11" ht="18" customHeight="1" x14ac:dyDescent="0.25">
      <c r="A12" s="151"/>
      <c r="B12" s="156"/>
      <c r="C12" s="169"/>
      <c r="D12" s="170"/>
      <c r="E12" s="171"/>
      <c r="F12" s="155"/>
      <c r="G12" s="155"/>
      <c r="H12" s="155" t="s">
        <v>11</v>
      </c>
      <c r="I12" s="180">
        <f>SUM(I10:I11)</f>
        <v>97.740000000000009</v>
      </c>
      <c r="J12" s="184"/>
      <c r="K12" s="3"/>
    </row>
    <row r="13" spans="1:11" ht="18" customHeight="1" x14ac:dyDescent="0.25">
      <c r="A13" s="151"/>
      <c r="B13" s="156"/>
      <c r="C13" s="169"/>
      <c r="D13" s="170"/>
      <c r="E13" s="171"/>
      <c r="F13" s="155"/>
      <c r="G13" s="155"/>
      <c r="H13" s="191" t="s">
        <v>12</v>
      </c>
      <c r="I13" s="192">
        <v>98</v>
      </c>
      <c r="J13" s="184" t="s">
        <v>115</v>
      </c>
      <c r="K13" s="3"/>
    </row>
    <row r="14" spans="1:11" ht="18" customHeight="1" x14ac:dyDescent="0.25">
      <c r="A14" s="151"/>
      <c r="B14" s="156"/>
      <c r="C14" s="169"/>
      <c r="D14" s="170"/>
      <c r="E14" s="171"/>
      <c r="F14" s="155"/>
      <c r="G14" s="155"/>
      <c r="H14" s="155"/>
      <c r="I14" s="180"/>
      <c r="J14" s="184"/>
      <c r="K14" s="3"/>
    </row>
    <row r="15" spans="1:11" ht="45.75" customHeight="1" x14ac:dyDescent="0.25">
      <c r="A15" s="151">
        <v>2.1</v>
      </c>
      <c r="B15" s="193" t="s">
        <v>14</v>
      </c>
      <c r="C15" s="169"/>
      <c r="D15" s="170"/>
      <c r="E15" s="171"/>
      <c r="F15" s="153"/>
      <c r="G15" s="154"/>
      <c r="H15" s="153"/>
      <c r="I15" s="180"/>
      <c r="J15" s="181"/>
      <c r="K15" s="3"/>
    </row>
    <row r="16" spans="1:11" ht="18" customHeight="1" x14ac:dyDescent="0.25">
      <c r="A16" s="151"/>
      <c r="B16" s="156" t="s">
        <v>33</v>
      </c>
      <c r="C16" s="169">
        <v>1</v>
      </c>
      <c r="D16" s="170" t="s">
        <v>10</v>
      </c>
      <c r="E16" s="171">
        <v>1</v>
      </c>
      <c r="F16" s="155">
        <v>64</v>
      </c>
      <c r="G16" s="155">
        <v>4.95</v>
      </c>
      <c r="H16" s="155">
        <v>0.15</v>
      </c>
      <c r="I16" s="180">
        <f>H16*G16*F16*E16*C16</f>
        <v>47.52</v>
      </c>
      <c r="J16" s="181"/>
      <c r="K16" s="3"/>
    </row>
    <row r="17" spans="1:11" ht="18" customHeight="1" x14ac:dyDescent="0.25">
      <c r="A17" s="151"/>
      <c r="B17" s="156" t="s">
        <v>34</v>
      </c>
      <c r="C17" s="169">
        <v>2</v>
      </c>
      <c r="D17" s="170" t="s">
        <v>10</v>
      </c>
      <c r="E17" s="171">
        <v>0.5</v>
      </c>
      <c r="F17" s="155">
        <v>3</v>
      </c>
      <c r="G17" s="155">
        <v>3</v>
      </c>
      <c r="H17" s="155">
        <v>0.15</v>
      </c>
      <c r="I17" s="180">
        <f>H17*G17*F17*E17*C17</f>
        <v>1.3499999999999999</v>
      </c>
      <c r="J17" s="181"/>
      <c r="K17" s="3"/>
    </row>
    <row r="18" spans="1:11" ht="18" customHeight="1" x14ac:dyDescent="0.25">
      <c r="A18" s="151"/>
      <c r="B18" s="156"/>
      <c r="C18" s="169"/>
      <c r="D18" s="170"/>
      <c r="E18" s="171"/>
      <c r="F18" s="155"/>
      <c r="G18" s="155"/>
      <c r="H18" s="155" t="s">
        <v>11</v>
      </c>
      <c r="I18" s="180">
        <f>SUM(I16:I17)</f>
        <v>48.870000000000005</v>
      </c>
      <c r="J18" s="181"/>
      <c r="K18" s="3"/>
    </row>
    <row r="19" spans="1:11" ht="18" customHeight="1" x14ac:dyDescent="0.25">
      <c r="A19" s="151"/>
      <c r="B19" s="156"/>
      <c r="C19" s="169"/>
      <c r="D19" s="170"/>
      <c r="E19" s="171"/>
      <c r="F19" s="155"/>
      <c r="G19" s="155"/>
      <c r="H19" s="194" t="s">
        <v>12</v>
      </c>
      <c r="I19" s="195">
        <v>49</v>
      </c>
      <c r="J19" s="184" t="s">
        <v>115</v>
      </c>
      <c r="K19" s="3"/>
    </row>
    <row r="20" spans="1:11" ht="18" customHeight="1" x14ac:dyDescent="0.25">
      <c r="A20" s="151"/>
      <c r="B20" s="156"/>
      <c r="C20" s="169"/>
      <c r="D20" s="170"/>
      <c r="E20" s="171"/>
      <c r="F20" s="155"/>
      <c r="G20" s="155"/>
      <c r="H20" s="194"/>
      <c r="I20" s="195"/>
      <c r="J20" s="184"/>
      <c r="K20" s="3"/>
    </row>
    <row r="21" spans="1:11" ht="31.5" x14ac:dyDescent="0.25">
      <c r="A21" s="151">
        <v>3.1</v>
      </c>
      <c r="B21" s="193" t="s">
        <v>35</v>
      </c>
      <c r="C21" s="169"/>
      <c r="D21" s="170"/>
      <c r="E21" s="171"/>
      <c r="F21" s="153"/>
      <c r="G21" s="154"/>
      <c r="H21" s="153"/>
      <c r="I21" s="180"/>
      <c r="J21" s="181"/>
      <c r="K21" s="3"/>
    </row>
    <row r="22" spans="1:11" ht="18" customHeight="1" x14ac:dyDescent="0.25">
      <c r="A22" s="151"/>
      <c r="B22" s="156" t="s">
        <v>33</v>
      </c>
      <c r="C22" s="169">
        <v>1</v>
      </c>
      <c r="D22" s="170" t="s">
        <v>10</v>
      </c>
      <c r="E22" s="171">
        <v>1</v>
      </c>
      <c r="F22" s="155">
        <v>64</v>
      </c>
      <c r="G22" s="155">
        <v>4.95</v>
      </c>
      <c r="H22" s="155">
        <v>0.15</v>
      </c>
      <c r="I22" s="180">
        <f>H22*G22*F22*E22*C22</f>
        <v>47.52</v>
      </c>
      <c r="J22" s="181"/>
      <c r="K22" s="3"/>
    </row>
    <row r="23" spans="1:11" ht="18" customHeight="1" x14ac:dyDescent="0.25">
      <c r="A23" s="151"/>
      <c r="B23" s="156" t="s">
        <v>34</v>
      </c>
      <c r="C23" s="169">
        <v>2</v>
      </c>
      <c r="D23" s="170" t="s">
        <v>10</v>
      </c>
      <c r="E23" s="171">
        <v>0.5</v>
      </c>
      <c r="F23" s="155">
        <v>3</v>
      </c>
      <c r="G23" s="155">
        <v>3</v>
      </c>
      <c r="H23" s="155">
        <v>0.15</v>
      </c>
      <c r="I23" s="180">
        <f>H23*G23*F23*E23*C23</f>
        <v>1.3499999999999999</v>
      </c>
      <c r="J23" s="181"/>
      <c r="K23" s="3"/>
    </row>
    <row r="24" spans="1:11" ht="18" customHeight="1" x14ac:dyDescent="0.25">
      <c r="A24" s="151"/>
      <c r="B24" s="156"/>
      <c r="C24" s="169"/>
      <c r="D24" s="170"/>
      <c r="E24" s="171"/>
      <c r="F24" s="155"/>
      <c r="G24" s="155"/>
      <c r="H24" s="155" t="s">
        <v>11</v>
      </c>
      <c r="I24" s="180">
        <f>SUM(I22:I23)</f>
        <v>48.870000000000005</v>
      </c>
      <c r="J24" s="181"/>
      <c r="K24" s="3"/>
    </row>
    <row r="25" spans="1:11" ht="18" customHeight="1" x14ac:dyDescent="0.25">
      <c r="A25" s="151"/>
      <c r="B25" s="156"/>
      <c r="C25" s="169"/>
      <c r="D25" s="170"/>
      <c r="E25" s="171"/>
      <c r="F25" s="155"/>
      <c r="G25" s="155"/>
      <c r="H25" s="194" t="s">
        <v>12</v>
      </c>
      <c r="I25" s="195">
        <v>49</v>
      </c>
      <c r="J25" s="184" t="s">
        <v>115</v>
      </c>
      <c r="K25" s="3"/>
    </row>
    <row r="26" spans="1:11" ht="18" customHeight="1" x14ac:dyDescent="0.25">
      <c r="A26" s="151"/>
      <c r="B26" s="156"/>
      <c r="C26" s="169"/>
      <c r="D26" s="170"/>
      <c r="E26" s="171"/>
      <c r="F26" s="155"/>
      <c r="G26" s="155"/>
      <c r="H26" s="194"/>
      <c r="I26" s="195"/>
      <c r="J26" s="184"/>
      <c r="K26" s="3"/>
    </row>
    <row r="27" spans="1:11" ht="47.25" x14ac:dyDescent="0.25">
      <c r="A27" s="151">
        <v>3.2</v>
      </c>
      <c r="B27" s="193" t="s">
        <v>36</v>
      </c>
      <c r="C27" s="169"/>
      <c r="D27" s="170"/>
      <c r="E27" s="171"/>
      <c r="F27" s="153"/>
      <c r="G27" s="154"/>
      <c r="H27" s="153"/>
      <c r="I27" s="180"/>
      <c r="J27" s="181"/>
      <c r="K27" s="3"/>
    </row>
    <row r="28" spans="1:11" ht="18" customHeight="1" x14ac:dyDescent="0.25">
      <c r="A28" s="151"/>
      <c r="B28" s="156" t="s">
        <v>33</v>
      </c>
      <c r="C28" s="169">
        <v>1</v>
      </c>
      <c r="D28" s="170" t="s">
        <v>10</v>
      </c>
      <c r="E28" s="171">
        <v>1</v>
      </c>
      <c r="F28" s="155">
        <v>64</v>
      </c>
      <c r="G28" s="155">
        <v>4.5</v>
      </c>
      <c r="H28" s="155">
        <v>0.05</v>
      </c>
      <c r="I28" s="180">
        <f>H28*G28*F28*E28*C28</f>
        <v>14.4</v>
      </c>
      <c r="J28" s="181"/>
      <c r="K28" s="3"/>
    </row>
    <row r="29" spans="1:11" ht="18" customHeight="1" x14ac:dyDescent="0.25">
      <c r="A29" s="151"/>
      <c r="B29" s="156" t="s">
        <v>34</v>
      </c>
      <c r="C29" s="169">
        <v>2</v>
      </c>
      <c r="D29" s="170" t="s">
        <v>10</v>
      </c>
      <c r="E29" s="171">
        <v>0.5</v>
      </c>
      <c r="F29" s="155">
        <v>3</v>
      </c>
      <c r="G29" s="155">
        <v>3</v>
      </c>
      <c r="H29" s="155">
        <v>0.05</v>
      </c>
      <c r="I29" s="180">
        <f>H29*G29*F29*E29*C29</f>
        <v>0.45000000000000007</v>
      </c>
      <c r="J29" s="181"/>
      <c r="K29" s="3"/>
    </row>
    <row r="30" spans="1:11" ht="18" customHeight="1" x14ac:dyDescent="0.25">
      <c r="A30" s="151"/>
      <c r="B30" s="156"/>
      <c r="C30" s="169"/>
      <c r="D30" s="170"/>
      <c r="E30" s="171"/>
      <c r="F30" s="155"/>
      <c r="G30" s="155"/>
      <c r="H30" s="155" t="s">
        <v>11</v>
      </c>
      <c r="I30" s="180">
        <f>SUM(I28:I29)</f>
        <v>14.85</v>
      </c>
      <c r="J30" s="181"/>
      <c r="K30" s="3"/>
    </row>
    <row r="31" spans="1:11" ht="18" customHeight="1" x14ac:dyDescent="0.25">
      <c r="A31" s="151"/>
      <c r="B31" s="156"/>
      <c r="C31" s="169"/>
      <c r="D31" s="170"/>
      <c r="E31" s="171"/>
      <c r="F31" s="155"/>
      <c r="G31" s="155"/>
      <c r="H31" s="194" t="s">
        <v>12</v>
      </c>
      <c r="I31" s="195">
        <v>15</v>
      </c>
      <c r="J31" s="184" t="s">
        <v>115</v>
      </c>
      <c r="K31" s="3"/>
    </row>
    <row r="32" spans="1:11" ht="18" customHeight="1" x14ac:dyDescent="0.25">
      <c r="A32" s="151"/>
      <c r="B32" s="156"/>
      <c r="C32" s="169"/>
      <c r="D32" s="170"/>
      <c r="E32" s="171"/>
      <c r="F32" s="155"/>
      <c r="G32" s="155"/>
      <c r="H32" s="194"/>
      <c r="I32" s="195"/>
      <c r="J32" s="184"/>
      <c r="K32" s="3"/>
    </row>
    <row r="33" spans="1:12" ht="47.25" x14ac:dyDescent="0.25">
      <c r="A33" s="151">
        <v>7.2</v>
      </c>
      <c r="B33" s="196" t="s">
        <v>131</v>
      </c>
      <c r="C33" s="169"/>
      <c r="D33" s="170"/>
      <c r="E33" s="171"/>
      <c r="F33" s="155"/>
      <c r="G33" s="155"/>
      <c r="H33" s="155"/>
      <c r="I33" s="180"/>
      <c r="J33" s="181"/>
      <c r="K33" s="3"/>
    </row>
    <row r="34" spans="1:12" ht="18" customHeight="1" x14ac:dyDescent="0.25">
      <c r="A34" s="151"/>
      <c r="B34" s="156" t="s">
        <v>132</v>
      </c>
      <c r="C34" s="169">
        <v>1</v>
      </c>
      <c r="D34" s="170" t="s">
        <v>10</v>
      </c>
      <c r="E34" s="171">
        <v>22</v>
      </c>
      <c r="F34" s="155">
        <v>4.5</v>
      </c>
      <c r="G34" s="155"/>
      <c r="H34" s="155">
        <v>0.2</v>
      </c>
      <c r="I34" s="180">
        <f>H34*F34*E34*C34</f>
        <v>19.8</v>
      </c>
      <c r="J34" s="181"/>
      <c r="K34" s="3"/>
    </row>
    <row r="35" spans="1:12" ht="18" customHeight="1" x14ac:dyDescent="0.25">
      <c r="A35" s="151"/>
      <c r="B35" s="156"/>
      <c r="C35" s="169"/>
      <c r="D35" s="170"/>
      <c r="E35" s="171"/>
      <c r="F35" s="155"/>
      <c r="G35" s="155"/>
      <c r="H35" s="191" t="s">
        <v>12</v>
      </c>
      <c r="I35" s="183">
        <v>20</v>
      </c>
      <c r="J35" s="184" t="s">
        <v>133</v>
      </c>
      <c r="K35" s="3"/>
    </row>
    <row r="36" spans="1:12" ht="18" customHeight="1" x14ac:dyDescent="0.25">
      <c r="A36" s="151"/>
      <c r="B36" s="156"/>
      <c r="C36" s="169"/>
      <c r="D36" s="170"/>
      <c r="E36" s="171"/>
      <c r="F36" s="155"/>
      <c r="G36" s="155"/>
      <c r="H36" s="191"/>
      <c r="I36" s="183"/>
      <c r="J36" s="184"/>
      <c r="K36" s="3"/>
    </row>
    <row r="37" spans="1:12" ht="31.5" x14ac:dyDescent="0.25">
      <c r="A37" s="151">
        <v>41</v>
      </c>
      <c r="B37" s="193" t="s">
        <v>37</v>
      </c>
      <c r="C37" s="169"/>
      <c r="D37" s="170"/>
      <c r="E37" s="171"/>
      <c r="F37" s="153"/>
      <c r="G37" s="154"/>
      <c r="H37" s="153"/>
      <c r="I37" s="180"/>
      <c r="J37" s="181"/>
      <c r="K37" s="3"/>
    </row>
    <row r="38" spans="1:12" ht="18" customHeight="1" x14ac:dyDescent="0.25">
      <c r="A38" s="151"/>
      <c r="B38" s="156" t="s">
        <v>33</v>
      </c>
      <c r="C38" s="169">
        <v>1</v>
      </c>
      <c r="D38" s="170" t="s">
        <v>10</v>
      </c>
      <c r="E38" s="171">
        <v>2</v>
      </c>
      <c r="F38" s="155">
        <v>64</v>
      </c>
      <c r="G38" s="155"/>
      <c r="H38" s="155">
        <v>0.3</v>
      </c>
      <c r="I38" s="180">
        <f>H38*F38*E38*C38</f>
        <v>38.4</v>
      </c>
      <c r="J38" s="181"/>
      <c r="K38" s="3"/>
    </row>
    <row r="39" spans="1:12" ht="18" customHeight="1" x14ac:dyDescent="0.25">
      <c r="A39" s="151"/>
      <c r="B39" s="156" t="s">
        <v>34</v>
      </c>
      <c r="C39" s="169">
        <v>1</v>
      </c>
      <c r="D39" s="170" t="s">
        <v>10</v>
      </c>
      <c r="E39" s="171">
        <v>2</v>
      </c>
      <c r="F39" s="155">
        <v>3.5</v>
      </c>
      <c r="G39" s="155"/>
      <c r="H39" s="155">
        <v>0.3</v>
      </c>
      <c r="I39" s="180">
        <f>H39*F39*E39*C39</f>
        <v>2.1</v>
      </c>
      <c r="J39" s="181"/>
      <c r="K39" s="3"/>
    </row>
    <row r="40" spans="1:12" ht="18" customHeight="1" x14ac:dyDescent="0.25">
      <c r="A40" s="151"/>
      <c r="B40" s="193"/>
      <c r="C40" s="169"/>
      <c r="D40" s="170"/>
      <c r="E40" s="171"/>
      <c r="F40" s="153"/>
      <c r="G40" s="154"/>
      <c r="H40" s="191" t="s">
        <v>11</v>
      </c>
      <c r="I40" s="192">
        <f>SUM(I38:I39)</f>
        <v>40.5</v>
      </c>
      <c r="J40" s="184" t="s">
        <v>133</v>
      </c>
      <c r="K40" s="3"/>
    </row>
    <row r="41" spans="1:12" ht="18" customHeight="1" x14ac:dyDescent="0.25">
      <c r="A41" s="151"/>
      <c r="B41" s="193"/>
      <c r="C41" s="169"/>
      <c r="D41" s="170"/>
      <c r="E41" s="171"/>
      <c r="F41" s="153"/>
      <c r="G41" s="154"/>
      <c r="H41" s="155"/>
      <c r="I41" s="197"/>
      <c r="J41" s="198"/>
      <c r="K41" s="3"/>
    </row>
    <row r="42" spans="1:12" ht="31.5" customHeight="1" x14ac:dyDescent="0.25">
      <c r="A42" s="151">
        <v>50.2</v>
      </c>
      <c r="B42" s="196" t="s">
        <v>38</v>
      </c>
      <c r="C42" s="169"/>
      <c r="D42" s="170"/>
      <c r="E42" s="171"/>
      <c r="F42" s="153"/>
      <c r="G42" s="154"/>
      <c r="H42" s="153"/>
      <c r="I42" s="180"/>
      <c r="J42" s="199"/>
      <c r="L42" s="3"/>
    </row>
    <row r="43" spans="1:12" ht="18" customHeight="1" x14ac:dyDescent="0.25">
      <c r="A43" s="151"/>
      <c r="B43" s="156" t="s">
        <v>33</v>
      </c>
      <c r="C43" s="169">
        <v>1</v>
      </c>
      <c r="D43" s="170" t="s">
        <v>10</v>
      </c>
      <c r="E43" s="171">
        <v>2</v>
      </c>
      <c r="F43" s="155">
        <v>64</v>
      </c>
      <c r="G43" s="155"/>
      <c r="H43" s="155"/>
      <c r="I43" s="180">
        <f>F43*E43*C43</f>
        <v>128</v>
      </c>
      <c r="J43" s="181"/>
      <c r="K43" s="3"/>
    </row>
    <row r="44" spans="1:12" ht="18" customHeight="1" x14ac:dyDescent="0.25">
      <c r="A44" s="151"/>
      <c r="B44" s="156" t="s">
        <v>34</v>
      </c>
      <c r="C44" s="169">
        <v>1</v>
      </c>
      <c r="D44" s="170" t="s">
        <v>10</v>
      </c>
      <c r="E44" s="171">
        <v>2</v>
      </c>
      <c r="F44" s="155">
        <v>3.5</v>
      </c>
      <c r="G44" s="155"/>
      <c r="H44" s="155"/>
      <c r="I44" s="180">
        <f>F44*E44*C44</f>
        <v>7</v>
      </c>
      <c r="J44" s="181"/>
      <c r="K44" s="3"/>
    </row>
    <row r="45" spans="1:12" ht="18" customHeight="1" x14ac:dyDescent="0.25">
      <c r="A45" s="151"/>
      <c r="B45" s="156"/>
      <c r="C45" s="169"/>
      <c r="D45" s="170"/>
      <c r="E45" s="171"/>
      <c r="F45" s="155"/>
      <c r="G45" s="155"/>
      <c r="H45" s="191" t="s">
        <v>11</v>
      </c>
      <c r="I45" s="192">
        <f>SUM(I43:I44)</f>
        <v>135</v>
      </c>
      <c r="J45" s="181" t="s">
        <v>27</v>
      </c>
      <c r="K45" s="3"/>
    </row>
    <row r="46" spans="1:12" ht="18" customHeight="1" x14ac:dyDescent="0.25">
      <c r="A46" s="151"/>
      <c r="B46" s="156"/>
      <c r="C46" s="169"/>
      <c r="D46" s="170"/>
      <c r="E46" s="171"/>
      <c r="F46" s="155"/>
      <c r="G46" s="155"/>
      <c r="H46" s="155"/>
      <c r="I46" s="180"/>
      <c r="J46" s="181"/>
      <c r="K46" s="3"/>
    </row>
    <row r="47" spans="1:12" ht="18" customHeight="1" x14ac:dyDescent="0.25">
      <c r="A47" s="200"/>
      <c r="B47" s="201"/>
      <c r="C47" s="202"/>
      <c r="D47" s="203"/>
      <c r="E47" s="204"/>
      <c r="F47" s="205"/>
      <c r="G47" s="206"/>
      <c r="H47" s="162"/>
      <c r="I47" s="207"/>
      <c r="J47" s="208"/>
      <c r="L47" s="3"/>
    </row>
    <row r="48" spans="1:12" ht="20.100000000000001" customHeight="1" x14ac:dyDescent="0.25">
      <c r="A48" s="9"/>
      <c r="B48" s="140"/>
      <c r="C48" s="16"/>
      <c r="D48" s="16"/>
      <c r="E48" s="16"/>
      <c r="F48" s="94"/>
      <c r="G48" s="93"/>
      <c r="H48" s="92"/>
      <c r="I48" s="141"/>
      <c r="J48" s="142"/>
      <c r="L48" s="3"/>
    </row>
    <row r="49" spans="1:12" ht="20.100000000000001" customHeight="1" x14ac:dyDescent="0.25">
      <c r="A49" s="9"/>
      <c r="B49" s="140"/>
      <c r="C49" s="16"/>
      <c r="D49" s="16"/>
      <c r="E49" s="16"/>
      <c r="F49" s="94"/>
      <c r="G49" s="93"/>
      <c r="H49" s="92"/>
      <c r="I49" s="141"/>
      <c r="J49" s="142"/>
      <c r="L49" s="3"/>
    </row>
    <row r="50" spans="1:12" ht="20.100000000000001" customHeight="1" x14ac:dyDescent="0.25">
      <c r="A50" s="9"/>
      <c r="B50" s="81"/>
      <c r="C50" s="16"/>
      <c r="D50" s="16"/>
      <c r="E50" s="16"/>
      <c r="F50" s="92"/>
      <c r="G50" s="93"/>
      <c r="H50" s="94"/>
      <c r="I50" s="143"/>
      <c r="J50" s="144"/>
      <c r="L50" s="3"/>
    </row>
    <row r="51" spans="1:12" ht="20.100000000000001" customHeight="1" x14ac:dyDescent="0.25">
      <c r="A51" s="11"/>
      <c r="B51" s="12" t="s">
        <v>120</v>
      </c>
      <c r="C51" s="14" t="s">
        <v>29</v>
      </c>
      <c r="D51" s="15"/>
      <c r="E51" s="15"/>
      <c r="F51" s="15"/>
      <c r="G51" s="13"/>
      <c r="H51" s="539" t="s">
        <v>117</v>
      </c>
      <c r="I51" s="539"/>
      <c r="J51" s="539"/>
      <c r="L51" s="3"/>
    </row>
  </sheetData>
  <mergeCells count="11">
    <mergeCell ref="H51:J51"/>
    <mergeCell ref="A1:J1"/>
    <mergeCell ref="A2:J2"/>
    <mergeCell ref="B5:I5"/>
    <mergeCell ref="A3:J3"/>
    <mergeCell ref="B4:J4"/>
    <mergeCell ref="A6:A7"/>
    <mergeCell ref="B6:B7"/>
    <mergeCell ref="C6:E7"/>
    <mergeCell ref="F6:H6"/>
    <mergeCell ref="I6:J7"/>
  </mergeCells>
  <printOptions horizontalCentered="1"/>
  <pageMargins left="1" right="0.1" top="0.65" bottom="0.1" header="0.3" footer="0.3"/>
  <pageSetup paperSize="9" orientation="portrait" verticalDpi="300" r:id="rId1"/>
  <headerFooter alignWithMargins="0">
    <oddHeader>Page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75"/>
  <sheetViews>
    <sheetView view="pageBreakPreview" topLeftCell="A140" zoomScaleSheetLayoutView="100" workbookViewId="0">
      <selection activeCell="D107" sqref="D107"/>
    </sheetView>
  </sheetViews>
  <sheetFormatPr defaultColWidth="9.7109375" defaultRowHeight="15" x14ac:dyDescent="0.25"/>
  <cols>
    <col min="1" max="2" width="9.7109375" style="481" customWidth="1"/>
    <col min="3" max="3" width="46.140625" style="481" customWidth="1"/>
    <col min="4" max="4" width="11.5703125" style="481" bestFit="1" customWidth="1"/>
    <col min="5" max="5" width="7.140625" style="481" customWidth="1"/>
    <col min="6" max="6" width="10.42578125" style="481" bestFit="1" customWidth="1"/>
    <col min="7" max="256" width="9.7109375" style="481"/>
    <col min="257" max="258" width="9.7109375" style="481" customWidth="1"/>
    <col min="259" max="259" width="38.42578125" style="481" customWidth="1"/>
    <col min="260" max="512" width="9.7109375" style="481"/>
    <col min="513" max="514" width="9.7109375" style="481" customWidth="1"/>
    <col min="515" max="515" width="38.42578125" style="481" customWidth="1"/>
    <col min="516" max="768" width="9.7109375" style="481"/>
    <col min="769" max="770" width="9.7109375" style="481" customWidth="1"/>
    <col min="771" max="771" width="38.42578125" style="481" customWidth="1"/>
    <col min="772" max="1024" width="9.7109375" style="481"/>
    <col min="1025" max="1026" width="9.7109375" style="481" customWidth="1"/>
    <col min="1027" max="1027" width="38.42578125" style="481" customWidth="1"/>
    <col min="1028" max="1280" width="9.7109375" style="481"/>
    <col min="1281" max="1282" width="9.7109375" style="481" customWidth="1"/>
    <col min="1283" max="1283" width="38.42578125" style="481" customWidth="1"/>
    <col min="1284" max="1536" width="9.7109375" style="481"/>
    <col min="1537" max="1538" width="9.7109375" style="481" customWidth="1"/>
    <col min="1539" max="1539" width="38.42578125" style="481" customWidth="1"/>
    <col min="1540" max="1792" width="9.7109375" style="481"/>
    <col min="1793" max="1794" width="9.7109375" style="481" customWidth="1"/>
    <col min="1795" max="1795" width="38.42578125" style="481" customWidth="1"/>
    <col min="1796" max="2048" width="9.7109375" style="481"/>
    <col min="2049" max="2050" width="9.7109375" style="481" customWidth="1"/>
    <col min="2051" max="2051" width="38.42578125" style="481" customWidth="1"/>
    <col min="2052" max="2304" width="9.7109375" style="481"/>
    <col min="2305" max="2306" width="9.7109375" style="481" customWidth="1"/>
    <col min="2307" max="2307" width="38.42578125" style="481" customWidth="1"/>
    <col min="2308" max="2560" width="9.7109375" style="481"/>
    <col min="2561" max="2562" width="9.7109375" style="481" customWidth="1"/>
    <col min="2563" max="2563" width="38.42578125" style="481" customWidth="1"/>
    <col min="2564" max="2816" width="9.7109375" style="481"/>
    <col min="2817" max="2818" width="9.7109375" style="481" customWidth="1"/>
    <col min="2819" max="2819" width="38.42578125" style="481" customWidth="1"/>
    <col min="2820" max="3072" width="9.7109375" style="481"/>
    <col min="3073" max="3074" width="9.7109375" style="481" customWidth="1"/>
    <col min="3075" max="3075" width="38.42578125" style="481" customWidth="1"/>
    <col min="3076" max="3328" width="9.7109375" style="481"/>
    <col min="3329" max="3330" width="9.7109375" style="481" customWidth="1"/>
    <col min="3331" max="3331" width="38.42578125" style="481" customWidth="1"/>
    <col min="3332" max="3584" width="9.7109375" style="481"/>
    <col min="3585" max="3586" width="9.7109375" style="481" customWidth="1"/>
    <col min="3587" max="3587" width="38.42578125" style="481" customWidth="1"/>
    <col min="3588" max="3840" width="9.7109375" style="481"/>
    <col min="3841" max="3842" width="9.7109375" style="481" customWidth="1"/>
    <col min="3843" max="3843" width="38.42578125" style="481" customWidth="1"/>
    <col min="3844" max="4096" width="9.7109375" style="481"/>
    <col min="4097" max="4098" width="9.7109375" style="481" customWidth="1"/>
    <col min="4099" max="4099" width="38.42578125" style="481" customWidth="1"/>
    <col min="4100" max="4352" width="9.7109375" style="481"/>
    <col min="4353" max="4354" width="9.7109375" style="481" customWidth="1"/>
    <col min="4355" max="4355" width="38.42578125" style="481" customWidth="1"/>
    <col min="4356" max="4608" width="9.7109375" style="481"/>
    <col min="4609" max="4610" width="9.7109375" style="481" customWidth="1"/>
    <col min="4611" max="4611" width="38.42578125" style="481" customWidth="1"/>
    <col min="4612" max="4864" width="9.7109375" style="481"/>
    <col min="4865" max="4866" width="9.7109375" style="481" customWidth="1"/>
    <col min="4867" max="4867" width="38.42578125" style="481" customWidth="1"/>
    <col min="4868" max="5120" width="9.7109375" style="481"/>
    <col min="5121" max="5122" width="9.7109375" style="481" customWidth="1"/>
    <col min="5123" max="5123" width="38.42578125" style="481" customWidth="1"/>
    <col min="5124" max="5376" width="9.7109375" style="481"/>
    <col min="5377" max="5378" width="9.7109375" style="481" customWidth="1"/>
    <col min="5379" max="5379" width="38.42578125" style="481" customWidth="1"/>
    <col min="5380" max="5632" width="9.7109375" style="481"/>
    <col min="5633" max="5634" width="9.7109375" style="481" customWidth="1"/>
    <col min="5635" max="5635" width="38.42578125" style="481" customWidth="1"/>
    <col min="5636" max="5888" width="9.7109375" style="481"/>
    <col min="5889" max="5890" width="9.7109375" style="481" customWidth="1"/>
    <col min="5891" max="5891" width="38.42578125" style="481" customWidth="1"/>
    <col min="5892" max="6144" width="9.7109375" style="481"/>
    <col min="6145" max="6146" width="9.7109375" style="481" customWidth="1"/>
    <col min="6147" max="6147" width="38.42578125" style="481" customWidth="1"/>
    <col min="6148" max="6400" width="9.7109375" style="481"/>
    <col min="6401" max="6402" width="9.7109375" style="481" customWidth="1"/>
    <col min="6403" max="6403" width="38.42578125" style="481" customWidth="1"/>
    <col min="6404" max="6656" width="9.7109375" style="481"/>
    <col min="6657" max="6658" width="9.7109375" style="481" customWidth="1"/>
    <col min="6659" max="6659" width="38.42578125" style="481" customWidth="1"/>
    <col min="6660" max="6912" width="9.7109375" style="481"/>
    <col min="6913" max="6914" width="9.7109375" style="481" customWidth="1"/>
    <col min="6915" max="6915" width="38.42578125" style="481" customWidth="1"/>
    <col min="6916" max="7168" width="9.7109375" style="481"/>
    <col min="7169" max="7170" width="9.7109375" style="481" customWidth="1"/>
    <col min="7171" max="7171" width="38.42578125" style="481" customWidth="1"/>
    <col min="7172" max="7424" width="9.7109375" style="481"/>
    <col min="7425" max="7426" width="9.7109375" style="481" customWidth="1"/>
    <col min="7427" max="7427" width="38.42578125" style="481" customWidth="1"/>
    <col min="7428" max="7680" width="9.7109375" style="481"/>
    <col min="7681" max="7682" width="9.7109375" style="481" customWidth="1"/>
    <col min="7683" max="7683" width="38.42578125" style="481" customWidth="1"/>
    <col min="7684" max="7936" width="9.7109375" style="481"/>
    <col min="7937" max="7938" width="9.7109375" style="481" customWidth="1"/>
    <col min="7939" max="7939" width="38.42578125" style="481" customWidth="1"/>
    <col min="7940" max="8192" width="9.7109375" style="481"/>
    <col min="8193" max="8194" width="9.7109375" style="481" customWidth="1"/>
    <col min="8195" max="8195" width="38.42578125" style="481" customWidth="1"/>
    <col min="8196" max="8448" width="9.7109375" style="481"/>
    <col min="8449" max="8450" width="9.7109375" style="481" customWidth="1"/>
    <col min="8451" max="8451" width="38.42578125" style="481" customWidth="1"/>
    <col min="8452" max="8704" width="9.7109375" style="481"/>
    <col min="8705" max="8706" width="9.7109375" style="481" customWidth="1"/>
    <col min="8707" max="8707" width="38.42578125" style="481" customWidth="1"/>
    <col min="8708" max="8960" width="9.7109375" style="481"/>
    <col min="8961" max="8962" width="9.7109375" style="481" customWidth="1"/>
    <col min="8963" max="8963" width="38.42578125" style="481" customWidth="1"/>
    <col min="8964" max="9216" width="9.7109375" style="481"/>
    <col min="9217" max="9218" width="9.7109375" style="481" customWidth="1"/>
    <col min="9219" max="9219" width="38.42578125" style="481" customWidth="1"/>
    <col min="9220" max="9472" width="9.7109375" style="481"/>
    <col min="9473" max="9474" width="9.7109375" style="481" customWidth="1"/>
    <col min="9475" max="9475" width="38.42578125" style="481" customWidth="1"/>
    <col min="9476" max="9728" width="9.7109375" style="481"/>
    <col min="9729" max="9730" width="9.7109375" style="481" customWidth="1"/>
    <col min="9731" max="9731" width="38.42578125" style="481" customWidth="1"/>
    <col min="9732" max="9984" width="9.7109375" style="481"/>
    <col min="9985" max="9986" width="9.7109375" style="481" customWidth="1"/>
    <col min="9987" max="9987" width="38.42578125" style="481" customWidth="1"/>
    <col min="9988" max="10240" width="9.7109375" style="481"/>
    <col min="10241" max="10242" width="9.7109375" style="481" customWidth="1"/>
    <col min="10243" max="10243" width="38.42578125" style="481" customWidth="1"/>
    <col min="10244" max="10496" width="9.7109375" style="481"/>
    <col min="10497" max="10498" width="9.7109375" style="481" customWidth="1"/>
    <col min="10499" max="10499" width="38.42578125" style="481" customWidth="1"/>
    <col min="10500" max="10752" width="9.7109375" style="481"/>
    <col min="10753" max="10754" width="9.7109375" style="481" customWidth="1"/>
    <col min="10755" max="10755" width="38.42578125" style="481" customWidth="1"/>
    <col min="10756" max="11008" width="9.7109375" style="481"/>
    <col min="11009" max="11010" width="9.7109375" style="481" customWidth="1"/>
    <col min="11011" max="11011" width="38.42578125" style="481" customWidth="1"/>
    <col min="11012" max="11264" width="9.7109375" style="481"/>
    <col min="11265" max="11266" width="9.7109375" style="481" customWidth="1"/>
    <col min="11267" max="11267" width="38.42578125" style="481" customWidth="1"/>
    <col min="11268" max="11520" width="9.7109375" style="481"/>
    <col min="11521" max="11522" width="9.7109375" style="481" customWidth="1"/>
    <col min="11523" max="11523" width="38.42578125" style="481" customWidth="1"/>
    <col min="11524" max="11776" width="9.7109375" style="481"/>
    <col min="11777" max="11778" width="9.7109375" style="481" customWidth="1"/>
    <col min="11779" max="11779" width="38.42578125" style="481" customWidth="1"/>
    <col min="11780" max="12032" width="9.7109375" style="481"/>
    <col min="12033" max="12034" width="9.7109375" style="481" customWidth="1"/>
    <col min="12035" max="12035" width="38.42578125" style="481" customWidth="1"/>
    <col min="12036" max="12288" width="9.7109375" style="481"/>
    <col min="12289" max="12290" width="9.7109375" style="481" customWidth="1"/>
    <col min="12291" max="12291" width="38.42578125" style="481" customWidth="1"/>
    <col min="12292" max="12544" width="9.7109375" style="481"/>
    <col min="12545" max="12546" width="9.7109375" style="481" customWidth="1"/>
    <col min="12547" max="12547" width="38.42578125" style="481" customWidth="1"/>
    <col min="12548" max="12800" width="9.7109375" style="481"/>
    <col min="12801" max="12802" width="9.7109375" style="481" customWidth="1"/>
    <col min="12803" max="12803" width="38.42578125" style="481" customWidth="1"/>
    <col min="12804" max="13056" width="9.7109375" style="481"/>
    <col min="13057" max="13058" width="9.7109375" style="481" customWidth="1"/>
    <col min="13059" max="13059" width="38.42578125" style="481" customWidth="1"/>
    <col min="13060" max="13312" width="9.7109375" style="481"/>
    <col min="13313" max="13314" width="9.7109375" style="481" customWidth="1"/>
    <col min="13315" max="13315" width="38.42578125" style="481" customWidth="1"/>
    <col min="13316" max="13568" width="9.7109375" style="481"/>
    <col min="13569" max="13570" width="9.7109375" style="481" customWidth="1"/>
    <col min="13571" max="13571" width="38.42578125" style="481" customWidth="1"/>
    <col min="13572" max="13824" width="9.7109375" style="481"/>
    <col min="13825" max="13826" width="9.7109375" style="481" customWidth="1"/>
    <col min="13827" max="13827" width="38.42578125" style="481" customWidth="1"/>
    <col min="13828" max="14080" width="9.7109375" style="481"/>
    <col min="14081" max="14082" width="9.7109375" style="481" customWidth="1"/>
    <col min="14083" max="14083" width="38.42578125" style="481" customWidth="1"/>
    <col min="14084" max="14336" width="9.7109375" style="481"/>
    <col min="14337" max="14338" width="9.7109375" style="481" customWidth="1"/>
    <col min="14339" max="14339" width="38.42578125" style="481" customWidth="1"/>
    <col min="14340" max="14592" width="9.7109375" style="481"/>
    <col min="14593" max="14594" width="9.7109375" style="481" customWidth="1"/>
    <col min="14595" max="14595" width="38.42578125" style="481" customWidth="1"/>
    <col min="14596" max="14848" width="9.7109375" style="481"/>
    <col min="14849" max="14850" width="9.7109375" style="481" customWidth="1"/>
    <col min="14851" max="14851" width="38.42578125" style="481" customWidth="1"/>
    <col min="14852" max="15104" width="9.7109375" style="481"/>
    <col min="15105" max="15106" width="9.7109375" style="481" customWidth="1"/>
    <col min="15107" max="15107" width="38.42578125" style="481" customWidth="1"/>
    <col min="15108" max="15360" width="9.7109375" style="481"/>
    <col min="15361" max="15362" width="9.7109375" style="481" customWidth="1"/>
    <col min="15363" max="15363" width="38.42578125" style="481" customWidth="1"/>
    <col min="15364" max="15616" width="9.7109375" style="481"/>
    <col min="15617" max="15618" width="9.7109375" style="481" customWidth="1"/>
    <col min="15619" max="15619" width="38.42578125" style="481" customWidth="1"/>
    <col min="15620" max="15872" width="9.7109375" style="481"/>
    <col min="15873" max="15874" width="9.7109375" style="481" customWidth="1"/>
    <col min="15875" max="15875" width="38.42578125" style="481" customWidth="1"/>
    <col min="15876" max="16128" width="9.7109375" style="481"/>
    <col min="16129" max="16130" width="9.7109375" style="481" customWidth="1"/>
    <col min="16131" max="16131" width="38.42578125" style="481" customWidth="1"/>
    <col min="16132" max="16384" width="9.7109375" style="481"/>
  </cols>
  <sheetData>
    <row r="1" spans="1:6" s="476" customFormat="1" x14ac:dyDescent="0.25">
      <c r="A1" s="474" t="s">
        <v>1041</v>
      </c>
      <c r="B1" s="474"/>
      <c r="C1" s="474"/>
      <c r="D1" s="474"/>
      <c r="E1" s="475"/>
      <c r="F1" s="474"/>
    </row>
    <row r="2" spans="1:6" s="476" customFormat="1" x14ac:dyDescent="0.25">
      <c r="C2" s="477" t="s">
        <v>1042</v>
      </c>
    </row>
    <row r="3" spans="1:6" s="476" customFormat="1" x14ac:dyDescent="0.25">
      <c r="C3" s="477" t="s">
        <v>1043</v>
      </c>
    </row>
    <row r="4" spans="1:6" s="476" customFormat="1" x14ac:dyDescent="0.25">
      <c r="C4" s="477" t="s">
        <v>273</v>
      </c>
    </row>
    <row r="5" spans="1:6" s="476" customFormat="1" ht="8.25" customHeight="1" x14ac:dyDescent="0.25"/>
    <row r="6" spans="1:6" s="476" customFormat="1" x14ac:dyDescent="0.25">
      <c r="A6" s="478">
        <v>1.34</v>
      </c>
      <c r="B6" s="478" t="s">
        <v>175</v>
      </c>
      <c r="C6" s="478" t="s">
        <v>865</v>
      </c>
      <c r="D6" s="478">
        <v>73.8</v>
      </c>
      <c r="E6" s="478" t="s">
        <v>175</v>
      </c>
      <c r="F6" s="479">
        <f t="shared" ref="F6:F10" si="0">A6*D6</f>
        <v>98.891999999999996</v>
      </c>
    </row>
    <row r="7" spans="1:6" s="476" customFormat="1" x14ac:dyDescent="0.25">
      <c r="A7" s="478">
        <v>0.5</v>
      </c>
      <c r="B7" s="478" t="s">
        <v>172</v>
      </c>
      <c r="C7" s="478" t="s">
        <v>275</v>
      </c>
      <c r="D7" s="478">
        <v>793.8</v>
      </c>
      <c r="E7" s="478" t="s">
        <v>172</v>
      </c>
      <c r="F7" s="479">
        <f t="shared" si="0"/>
        <v>396.9</v>
      </c>
    </row>
    <row r="8" spans="1:6" s="476" customFormat="1" x14ac:dyDescent="0.25">
      <c r="A8" s="478">
        <v>0.5</v>
      </c>
      <c r="B8" s="478" t="s">
        <v>172</v>
      </c>
      <c r="C8" s="478" t="s">
        <v>173</v>
      </c>
      <c r="D8" s="478">
        <v>648.9</v>
      </c>
      <c r="E8" s="478" t="s">
        <v>172</v>
      </c>
      <c r="F8" s="479">
        <f t="shared" si="0"/>
        <v>324.45</v>
      </c>
    </row>
    <row r="9" spans="1:6" s="476" customFormat="1" x14ac:dyDescent="0.25">
      <c r="A9" s="478">
        <v>0.8</v>
      </c>
      <c r="B9" s="478" t="s">
        <v>172</v>
      </c>
      <c r="C9" s="478" t="s">
        <v>174</v>
      </c>
      <c r="D9" s="478">
        <v>532.35</v>
      </c>
      <c r="E9" s="478" t="s">
        <v>172</v>
      </c>
      <c r="F9" s="479">
        <f t="shared" si="0"/>
        <v>425.88000000000005</v>
      </c>
    </row>
    <row r="10" spans="1:6" s="476" customFormat="1" x14ac:dyDescent="0.25">
      <c r="A10" s="478">
        <v>10</v>
      </c>
      <c r="B10" s="478" t="s">
        <v>170</v>
      </c>
      <c r="C10" s="478" t="s">
        <v>531</v>
      </c>
      <c r="D10" s="478">
        <f>4*1.05</f>
        <v>4.2</v>
      </c>
      <c r="E10" s="478" t="s">
        <v>170</v>
      </c>
      <c r="F10" s="479">
        <f t="shared" si="0"/>
        <v>42</v>
      </c>
    </row>
    <row r="11" spans="1:6" s="476" customFormat="1" x14ac:dyDescent="0.25">
      <c r="A11" s="478"/>
      <c r="B11" s="478" t="s">
        <v>176</v>
      </c>
      <c r="C11" s="478" t="s">
        <v>276</v>
      </c>
      <c r="D11" s="478" t="s">
        <v>13</v>
      </c>
      <c r="E11" s="478" t="s">
        <v>176</v>
      </c>
      <c r="F11" s="478">
        <v>2.6</v>
      </c>
    </row>
    <row r="12" spans="1:6" s="476" customFormat="1" ht="3.75" customHeight="1" x14ac:dyDescent="0.25">
      <c r="A12" s="478"/>
      <c r="B12" s="478"/>
      <c r="C12" s="478"/>
      <c r="D12" s="478"/>
      <c r="E12" s="478"/>
      <c r="F12" s="478"/>
    </row>
    <row r="13" spans="1:6" s="476" customFormat="1" x14ac:dyDescent="0.25">
      <c r="A13" s="478"/>
      <c r="B13" s="478"/>
      <c r="C13" s="478" t="s">
        <v>177</v>
      </c>
      <c r="D13" s="478"/>
      <c r="E13" s="478"/>
      <c r="F13" s="478">
        <f>SUM(F6:F12)</f>
        <v>1290.722</v>
      </c>
    </row>
    <row r="14" spans="1:6" s="476" customFormat="1" ht="6.75" customHeight="1" x14ac:dyDescent="0.25">
      <c r="A14" s="478"/>
      <c r="B14" s="478"/>
      <c r="C14" s="478"/>
      <c r="D14" s="478"/>
      <c r="E14" s="478"/>
      <c r="F14" s="478"/>
    </row>
    <row r="15" spans="1:6" s="477" customFormat="1" x14ac:dyDescent="0.25">
      <c r="A15" s="480"/>
      <c r="B15" s="480"/>
      <c r="C15" s="480" t="s">
        <v>178</v>
      </c>
      <c r="D15" s="480"/>
      <c r="E15" s="480"/>
      <c r="F15" s="480">
        <f>F13/10</f>
        <v>129.07220000000001</v>
      </c>
    </row>
    <row r="16" spans="1:6" s="476" customFormat="1" x14ac:dyDescent="0.25">
      <c r="A16" s="478"/>
      <c r="B16" s="478"/>
      <c r="C16" s="478"/>
      <c r="D16" s="478"/>
      <c r="E16" s="478"/>
      <c r="F16" s="478"/>
    </row>
    <row r="17" spans="1:6" s="476" customFormat="1" x14ac:dyDescent="0.25">
      <c r="C17" s="477" t="s">
        <v>1044</v>
      </c>
    </row>
    <row r="18" spans="1:6" s="476" customFormat="1" x14ac:dyDescent="0.25">
      <c r="C18" s="477" t="s">
        <v>1043</v>
      </c>
    </row>
    <row r="19" spans="1:6" s="476" customFormat="1" x14ac:dyDescent="0.25">
      <c r="C19" s="477" t="s">
        <v>273</v>
      </c>
    </row>
    <row r="20" spans="1:6" s="476" customFormat="1" ht="8.25" customHeight="1" x14ac:dyDescent="0.25"/>
    <row r="21" spans="1:6" s="476" customFormat="1" x14ac:dyDescent="0.25">
      <c r="A21" s="478">
        <v>1</v>
      </c>
      <c r="B21" s="478" t="s">
        <v>175</v>
      </c>
      <c r="C21" s="478" t="s">
        <v>865</v>
      </c>
      <c r="D21" s="478">
        <v>73.8</v>
      </c>
      <c r="E21" s="478" t="s">
        <v>175</v>
      </c>
      <c r="F21" s="479">
        <f t="shared" ref="F21:F25" si="1">A21*D21</f>
        <v>73.8</v>
      </c>
    </row>
    <row r="22" spans="1:6" s="476" customFormat="1" x14ac:dyDescent="0.25">
      <c r="A22" s="478">
        <v>0.25</v>
      </c>
      <c r="B22" s="478" t="s">
        <v>172</v>
      </c>
      <c r="C22" s="478" t="s">
        <v>275</v>
      </c>
      <c r="D22" s="478">
        <v>793.8</v>
      </c>
      <c r="E22" s="478" t="s">
        <v>172</v>
      </c>
      <c r="F22" s="479">
        <f t="shared" si="1"/>
        <v>198.45</v>
      </c>
    </row>
    <row r="23" spans="1:6" s="476" customFormat="1" x14ac:dyDescent="0.25">
      <c r="A23" s="478">
        <v>0.25</v>
      </c>
      <c r="B23" s="478" t="s">
        <v>172</v>
      </c>
      <c r="C23" s="478" t="s">
        <v>173</v>
      </c>
      <c r="D23" s="478">
        <v>648.9</v>
      </c>
      <c r="E23" s="478" t="s">
        <v>172</v>
      </c>
      <c r="F23" s="479">
        <f t="shared" si="1"/>
        <v>162.22499999999999</v>
      </c>
    </row>
    <row r="24" spans="1:6" s="476" customFormat="1" x14ac:dyDescent="0.25">
      <c r="A24" s="478">
        <v>0.4</v>
      </c>
      <c r="B24" s="478" t="s">
        <v>172</v>
      </c>
      <c r="C24" s="478" t="s">
        <v>174</v>
      </c>
      <c r="D24" s="478">
        <v>532.35</v>
      </c>
      <c r="E24" s="478" t="s">
        <v>172</v>
      </c>
      <c r="F24" s="479">
        <f t="shared" si="1"/>
        <v>212.94000000000003</v>
      </c>
    </row>
    <row r="25" spans="1:6" s="476" customFormat="1" x14ac:dyDescent="0.25">
      <c r="A25" s="478">
        <v>10</v>
      </c>
      <c r="B25" s="478" t="s">
        <v>170</v>
      </c>
      <c r="C25" s="478" t="s">
        <v>531</v>
      </c>
      <c r="D25" s="478">
        <f>4*1.05</f>
        <v>4.2</v>
      </c>
      <c r="E25" s="478" t="s">
        <v>170</v>
      </c>
      <c r="F25" s="479">
        <f t="shared" si="1"/>
        <v>42</v>
      </c>
    </row>
    <row r="26" spans="1:6" s="476" customFormat="1" x14ac:dyDescent="0.25">
      <c r="A26" s="478"/>
      <c r="B26" s="478" t="s">
        <v>176</v>
      </c>
      <c r="C26" s="478" t="s">
        <v>276</v>
      </c>
      <c r="D26" s="478" t="s">
        <v>13</v>
      </c>
      <c r="E26" s="478" t="s">
        <v>176</v>
      </c>
      <c r="F26" s="478">
        <v>2.6</v>
      </c>
    </row>
    <row r="27" spans="1:6" s="476" customFormat="1" ht="3.75" customHeight="1" x14ac:dyDescent="0.25">
      <c r="A27" s="478"/>
      <c r="B27" s="478"/>
      <c r="C27" s="478"/>
      <c r="D27" s="478"/>
      <c r="E27" s="478"/>
      <c r="F27" s="478"/>
    </row>
    <row r="28" spans="1:6" s="476" customFormat="1" x14ac:dyDescent="0.25">
      <c r="A28" s="478"/>
      <c r="B28" s="478"/>
      <c r="C28" s="478" t="s">
        <v>177</v>
      </c>
      <c r="D28" s="478"/>
      <c r="E28" s="478"/>
      <c r="F28" s="478">
        <f>SUM(F21:F27)</f>
        <v>692.0150000000001</v>
      </c>
    </row>
    <row r="29" spans="1:6" s="476" customFormat="1" ht="6.75" customHeight="1" x14ac:dyDescent="0.25">
      <c r="A29" s="478"/>
      <c r="B29" s="478"/>
      <c r="C29" s="478"/>
      <c r="D29" s="478"/>
      <c r="E29" s="478"/>
      <c r="F29" s="478"/>
    </row>
    <row r="30" spans="1:6" s="477" customFormat="1" x14ac:dyDescent="0.25">
      <c r="A30" s="480"/>
      <c r="B30" s="480"/>
      <c r="C30" s="480" t="s">
        <v>178</v>
      </c>
      <c r="D30" s="480"/>
      <c r="E30" s="480"/>
      <c r="F30" s="480">
        <f>F28/10</f>
        <v>69.20150000000001</v>
      </c>
    </row>
    <row r="31" spans="1:6" s="476" customFormat="1" x14ac:dyDescent="0.25">
      <c r="A31" s="478"/>
      <c r="B31" s="478"/>
      <c r="C31" s="478"/>
      <c r="D31" s="478"/>
      <c r="E31" s="478"/>
      <c r="F31" s="478"/>
    </row>
    <row r="32" spans="1:6" s="476" customFormat="1" x14ac:dyDescent="0.25">
      <c r="A32" s="474"/>
      <c r="B32" s="474"/>
      <c r="C32" s="474" t="s">
        <v>1045</v>
      </c>
      <c r="D32" s="474"/>
      <c r="E32" s="475"/>
      <c r="F32" s="474"/>
    </row>
    <row r="33" spans="1:6" ht="6.75" customHeight="1" x14ac:dyDescent="0.25"/>
    <row r="34" spans="1:6" x14ac:dyDescent="0.25">
      <c r="A34" s="479">
        <v>0.05</v>
      </c>
      <c r="B34" s="481" t="s">
        <v>339</v>
      </c>
      <c r="C34" s="481" t="s">
        <v>524</v>
      </c>
      <c r="D34" s="479">
        <v>1348</v>
      </c>
      <c r="E34" s="481" t="s">
        <v>339</v>
      </c>
      <c r="F34" s="479">
        <f>A34*D34</f>
        <v>67.400000000000006</v>
      </c>
    </row>
    <row r="35" spans="1:6" x14ac:dyDescent="0.25">
      <c r="A35" s="479">
        <v>1.1000000000000001</v>
      </c>
      <c r="B35" s="481" t="s">
        <v>410</v>
      </c>
      <c r="C35" s="481" t="s">
        <v>411</v>
      </c>
      <c r="D35" s="479">
        <v>928.2</v>
      </c>
      <c r="E35" s="481" t="s">
        <v>410</v>
      </c>
      <c r="F35" s="479">
        <f>A35*D35</f>
        <v>1021.0200000000001</v>
      </c>
    </row>
    <row r="36" spans="1:6" x14ac:dyDescent="0.25">
      <c r="A36" s="479">
        <v>0.3</v>
      </c>
      <c r="B36" s="481" t="s">
        <v>410</v>
      </c>
      <c r="C36" s="481" t="s">
        <v>173</v>
      </c>
      <c r="D36" s="479">
        <v>648.9</v>
      </c>
      <c r="E36" s="481" t="s">
        <v>410</v>
      </c>
      <c r="F36" s="479">
        <f>A36*D36</f>
        <v>194.67</v>
      </c>
    </row>
    <row r="37" spans="1:6" x14ac:dyDescent="0.25">
      <c r="A37" s="479">
        <v>1.9</v>
      </c>
      <c r="B37" s="481" t="s">
        <v>410</v>
      </c>
      <c r="C37" s="481" t="s">
        <v>174</v>
      </c>
      <c r="D37" s="479">
        <v>532.35</v>
      </c>
      <c r="E37" s="481" t="s">
        <v>410</v>
      </c>
      <c r="F37" s="479">
        <f>A37*D37</f>
        <v>1011.465</v>
      </c>
    </row>
    <row r="38" spans="1:6" x14ac:dyDescent="0.25">
      <c r="A38" s="479">
        <v>100</v>
      </c>
      <c r="B38" s="481" t="s">
        <v>543</v>
      </c>
      <c r="C38" s="481" t="s">
        <v>1046</v>
      </c>
      <c r="D38" s="479">
        <v>4.2</v>
      </c>
      <c r="E38" s="481" t="s">
        <v>543</v>
      </c>
      <c r="F38" s="479">
        <f t="shared" ref="F38" si="2">A38*D38</f>
        <v>420</v>
      </c>
    </row>
    <row r="39" spans="1:6" x14ac:dyDescent="0.25">
      <c r="B39" s="481" t="s">
        <v>176</v>
      </c>
      <c r="C39" s="481" t="s">
        <v>525</v>
      </c>
      <c r="D39" s="481" t="s">
        <v>13</v>
      </c>
      <c r="E39" s="481" t="s">
        <v>176</v>
      </c>
      <c r="F39" s="479">
        <v>1.46</v>
      </c>
    </row>
    <row r="40" spans="1:6" ht="3.75" customHeight="1" x14ac:dyDescent="0.25">
      <c r="F40" s="479"/>
    </row>
    <row r="41" spans="1:6" x14ac:dyDescent="0.25">
      <c r="C41" s="481" t="s">
        <v>526</v>
      </c>
      <c r="F41" s="479">
        <f>SUM(F34:F40)</f>
        <v>2716.0150000000003</v>
      </c>
    </row>
    <row r="42" spans="1:6" ht="4.5" customHeight="1" x14ac:dyDescent="0.25">
      <c r="F42" s="479"/>
    </row>
    <row r="43" spans="1:6" s="482" customFormat="1" x14ac:dyDescent="0.25">
      <c r="C43" s="482" t="s">
        <v>178</v>
      </c>
      <c r="F43" s="483">
        <f>F41/100</f>
        <v>27.160150000000002</v>
      </c>
    </row>
    <row r="44" spans="1:6" ht="8.25" customHeight="1" x14ac:dyDescent="0.25">
      <c r="F44" s="479"/>
    </row>
    <row r="45" spans="1:6" x14ac:dyDescent="0.25">
      <c r="A45" s="476"/>
      <c r="B45" s="476"/>
      <c r="C45" s="477" t="s">
        <v>618</v>
      </c>
      <c r="D45" s="476"/>
      <c r="E45" s="476"/>
      <c r="F45" s="476"/>
    </row>
    <row r="46" spans="1:6" x14ac:dyDescent="0.25">
      <c r="A46" s="476"/>
      <c r="B46" s="476"/>
      <c r="C46" s="476" t="s">
        <v>619</v>
      </c>
      <c r="D46" s="476"/>
      <c r="E46" s="476"/>
      <c r="F46" s="476"/>
    </row>
    <row r="47" spans="1:6" x14ac:dyDescent="0.25">
      <c r="A47" s="476"/>
      <c r="B47" s="476"/>
      <c r="C47" s="476" t="s">
        <v>620</v>
      </c>
      <c r="D47" s="476"/>
      <c r="E47" s="476"/>
      <c r="F47" s="476"/>
    </row>
    <row r="48" spans="1:6" x14ac:dyDescent="0.25">
      <c r="A48" s="478">
        <v>0.1</v>
      </c>
      <c r="B48" s="476" t="s">
        <v>25</v>
      </c>
      <c r="C48" s="476" t="s">
        <v>621</v>
      </c>
      <c r="D48" s="478">
        <v>877.8</v>
      </c>
      <c r="E48" s="476" t="s">
        <v>317</v>
      </c>
      <c r="F48" s="478">
        <f>A48*D48</f>
        <v>87.78</v>
      </c>
    </row>
    <row r="49" spans="1:6" x14ac:dyDescent="0.25">
      <c r="A49" s="478">
        <v>0.1</v>
      </c>
      <c r="B49" s="476" t="s">
        <v>622</v>
      </c>
      <c r="C49" s="476" t="s">
        <v>623</v>
      </c>
      <c r="D49" s="478">
        <v>648.9</v>
      </c>
      <c r="E49" s="476" t="s">
        <v>317</v>
      </c>
      <c r="F49" s="478">
        <f>A49*D49</f>
        <v>64.89</v>
      </c>
    </row>
    <row r="50" spans="1:6" x14ac:dyDescent="0.25">
      <c r="A50" s="478">
        <v>10</v>
      </c>
      <c r="B50" s="476" t="s">
        <v>624</v>
      </c>
      <c r="C50" s="476" t="s">
        <v>1047</v>
      </c>
      <c r="D50" s="478">
        <v>18.45</v>
      </c>
      <c r="E50" s="476" t="s">
        <v>626</v>
      </c>
      <c r="F50" s="478">
        <f>A50*D50/100</f>
        <v>1.845</v>
      </c>
    </row>
    <row r="51" spans="1:6" x14ac:dyDescent="0.25">
      <c r="A51" s="478">
        <v>0.25</v>
      </c>
      <c r="B51" s="476" t="s">
        <v>25</v>
      </c>
      <c r="C51" s="476" t="s">
        <v>1048</v>
      </c>
      <c r="D51" s="478">
        <v>3.6</v>
      </c>
      <c r="E51" s="476" t="s">
        <v>317</v>
      </c>
      <c r="F51" s="478">
        <v>1</v>
      </c>
    </row>
    <row r="52" spans="1:6" x14ac:dyDescent="0.25">
      <c r="A52" s="476"/>
      <c r="B52" s="476"/>
      <c r="C52" s="476"/>
      <c r="D52" s="476" t="s">
        <v>628</v>
      </c>
      <c r="E52" s="476"/>
      <c r="F52" s="478">
        <f>SUM(F48:F51)</f>
        <v>155.51500000000001</v>
      </c>
    </row>
    <row r="53" spans="1:6" ht="6" customHeight="1" x14ac:dyDescent="0.25">
      <c r="A53" s="476"/>
      <c r="B53" s="476"/>
      <c r="C53" s="476"/>
      <c r="D53" s="476"/>
      <c r="E53" s="476"/>
      <c r="F53" s="478"/>
    </row>
    <row r="54" spans="1:6" x14ac:dyDescent="0.25">
      <c r="A54" s="476"/>
      <c r="B54" s="476"/>
      <c r="C54" s="476" t="s">
        <v>629</v>
      </c>
      <c r="D54" s="477" t="s">
        <v>630</v>
      </c>
      <c r="E54" s="477"/>
      <c r="F54" s="477" t="s">
        <v>631</v>
      </c>
    </row>
    <row r="55" spans="1:6" x14ac:dyDescent="0.25">
      <c r="A55" s="476"/>
      <c r="B55" s="476"/>
      <c r="C55" s="476"/>
      <c r="D55" s="478"/>
      <c r="E55" s="478"/>
      <c r="F55" s="478"/>
    </row>
    <row r="56" spans="1:6" x14ac:dyDescent="0.25">
      <c r="A56" s="476"/>
      <c r="B56" s="476"/>
      <c r="C56" s="476" t="s">
        <v>632</v>
      </c>
      <c r="D56" s="478">
        <v>331</v>
      </c>
      <c r="E56" s="478"/>
      <c r="F56" s="478">
        <v>283</v>
      </c>
    </row>
    <row r="57" spans="1:6" x14ac:dyDescent="0.25">
      <c r="A57" s="476"/>
      <c r="B57" s="476"/>
      <c r="C57" s="476" t="s">
        <v>633</v>
      </c>
      <c r="D57" s="478">
        <f>F52</f>
        <v>155.51500000000001</v>
      </c>
      <c r="E57" s="478"/>
      <c r="F57" s="478">
        <f>F52</f>
        <v>155.51500000000001</v>
      </c>
    </row>
    <row r="58" spans="1:6" x14ac:dyDescent="0.25">
      <c r="A58" s="476"/>
      <c r="B58" s="476"/>
      <c r="C58" s="476"/>
      <c r="D58" s="478">
        <f>SUM(D56:D57)</f>
        <v>486.51499999999999</v>
      </c>
      <c r="E58" s="478"/>
      <c r="F58" s="478">
        <f>SUM(F56:F57)</f>
        <v>438.51499999999999</v>
      </c>
    </row>
    <row r="59" spans="1:6" x14ac:dyDescent="0.25">
      <c r="A59" s="476"/>
      <c r="B59" s="476"/>
      <c r="C59" s="476"/>
      <c r="D59" s="480">
        <v>487</v>
      </c>
      <c r="E59" s="476"/>
      <c r="F59" s="480">
        <v>439</v>
      </c>
    </row>
    <row r="60" spans="1:6" ht="7.5" customHeight="1" x14ac:dyDescent="0.25"/>
    <row r="61" spans="1:6" s="484" customFormat="1" ht="19.5" customHeight="1" x14ac:dyDescent="0.25">
      <c r="C61" s="485" t="s">
        <v>311</v>
      </c>
    </row>
    <row r="62" spans="1:6" s="476" customFormat="1" x14ac:dyDescent="0.25">
      <c r="A62" s="478">
        <v>5</v>
      </c>
      <c r="B62" s="476" t="s">
        <v>430</v>
      </c>
      <c r="C62" s="476" t="s">
        <v>442</v>
      </c>
      <c r="D62" s="478">
        <v>1558.6</v>
      </c>
      <c r="E62" s="476" t="s">
        <v>430</v>
      </c>
      <c r="F62" s="478">
        <f t="shared" ref="F62:F69" si="3">A62*D62</f>
        <v>7793</v>
      </c>
    </row>
    <row r="63" spans="1:6" s="476" customFormat="1" x14ac:dyDescent="0.25">
      <c r="A63" s="478">
        <v>3.3</v>
      </c>
      <c r="B63" s="476" t="s">
        <v>430</v>
      </c>
      <c r="C63" s="476" t="s">
        <v>443</v>
      </c>
      <c r="D63" s="478">
        <v>1273.0999999999999</v>
      </c>
      <c r="E63" s="476" t="s">
        <v>430</v>
      </c>
      <c r="F63" s="478">
        <f t="shared" si="3"/>
        <v>4201.2299999999996</v>
      </c>
    </row>
    <row r="64" spans="1:6" s="476" customFormat="1" x14ac:dyDescent="0.25">
      <c r="A64" s="478">
        <v>4.79</v>
      </c>
      <c r="B64" s="476" t="s">
        <v>430</v>
      </c>
      <c r="C64" s="476" t="s">
        <v>444</v>
      </c>
      <c r="D64" s="478">
        <v>1650.85</v>
      </c>
      <c r="E64" s="476" t="s">
        <v>430</v>
      </c>
      <c r="F64" s="478">
        <f t="shared" si="3"/>
        <v>7907.5715</v>
      </c>
    </row>
    <row r="65" spans="1:6" s="476" customFormat="1" x14ac:dyDescent="0.25">
      <c r="A65" s="478">
        <v>3.25</v>
      </c>
      <c r="B65" s="476" t="s">
        <v>26</v>
      </c>
      <c r="C65" s="476" t="s">
        <v>431</v>
      </c>
      <c r="D65" s="478">
        <v>6040</v>
      </c>
      <c r="E65" s="476" t="s">
        <v>26</v>
      </c>
      <c r="F65" s="478">
        <f t="shared" si="3"/>
        <v>19630</v>
      </c>
    </row>
    <row r="66" spans="1:6" s="476" customFormat="1" x14ac:dyDescent="0.25">
      <c r="A66" s="478">
        <v>19.5</v>
      </c>
      <c r="B66" s="476" t="s">
        <v>175</v>
      </c>
      <c r="C66" s="476" t="s">
        <v>432</v>
      </c>
      <c r="D66" s="478">
        <v>43.2</v>
      </c>
      <c r="E66" s="476" t="s">
        <v>175</v>
      </c>
      <c r="F66" s="478">
        <f t="shared" si="3"/>
        <v>842.40000000000009</v>
      </c>
    </row>
    <row r="67" spans="1:6" s="476" customFormat="1" x14ac:dyDescent="0.25">
      <c r="A67" s="478">
        <v>3.5</v>
      </c>
      <c r="B67" s="476" t="s">
        <v>25</v>
      </c>
      <c r="C67" s="476" t="s">
        <v>433</v>
      </c>
      <c r="D67" s="478">
        <v>928.2</v>
      </c>
      <c r="E67" s="476" t="s">
        <v>25</v>
      </c>
      <c r="F67" s="478">
        <f t="shared" si="3"/>
        <v>3248.7000000000003</v>
      </c>
    </row>
    <row r="68" spans="1:6" s="476" customFormat="1" x14ac:dyDescent="0.25">
      <c r="A68" s="478">
        <v>21.2</v>
      </c>
      <c r="B68" s="476" t="s">
        <v>25</v>
      </c>
      <c r="C68" s="476" t="s">
        <v>434</v>
      </c>
      <c r="D68" s="478">
        <v>648.9</v>
      </c>
      <c r="E68" s="476" t="s">
        <v>25</v>
      </c>
      <c r="F68" s="478">
        <f t="shared" si="3"/>
        <v>13756.679999999998</v>
      </c>
    </row>
    <row r="69" spans="1:6" s="476" customFormat="1" x14ac:dyDescent="0.25">
      <c r="A69" s="478">
        <v>35.299999999999997</v>
      </c>
      <c r="B69" s="476" t="s">
        <v>25</v>
      </c>
      <c r="C69" s="476" t="s">
        <v>435</v>
      </c>
      <c r="D69" s="478">
        <v>532.35</v>
      </c>
      <c r="E69" s="476" t="s">
        <v>25</v>
      </c>
      <c r="F69" s="478">
        <f t="shared" si="3"/>
        <v>18791.954999999998</v>
      </c>
    </row>
    <row r="70" spans="1:6" s="476" customFormat="1" x14ac:dyDescent="0.25">
      <c r="A70" s="478"/>
      <c r="C70" s="476" t="s">
        <v>436</v>
      </c>
      <c r="D70" s="478"/>
      <c r="F70" s="478">
        <f>SUM(F62:F69)</f>
        <v>76171.536500000002</v>
      </c>
    </row>
    <row r="71" spans="1:6" s="476" customFormat="1" x14ac:dyDescent="0.25">
      <c r="A71" s="478"/>
      <c r="C71" s="476" t="s">
        <v>437</v>
      </c>
      <c r="D71" s="478"/>
      <c r="F71" s="478">
        <f>F70/10</f>
        <v>7617.1536500000002</v>
      </c>
    </row>
    <row r="72" spans="1:6" s="476" customFormat="1" x14ac:dyDescent="0.25">
      <c r="A72" s="478">
        <v>1</v>
      </c>
      <c r="B72" s="476" t="s">
        <v>430</v>
      </c>
      <c r="C72" s="476" t="s">
        <v>438</v>
      </c>
      <c r="D72" s="478">
        <v>93.87</v>
      </c>
      <c r="E72" s="476" t="s">
        <v>430</v>
      </c>
      <c r="F72" s="478">
        <f t="shared" ref="F72" si="4">A72*D72</f>
        <v>93.87</v>
      </c>
    </row>
    <row r="73" spans="1:6" s="476" customFormat="1" x14ac:dyDescent="0.25">
      <c r="A73" s="478"/>
      <c r="C73" s="476" t="s">
        <v>439</v>
      </c>
      <c r="D73" s="478"/>
      <c r="F73" s="478">
        <f>SUM(F71:F72)</f>
        <v>7711.0236500000001</v>
      </c>
    </row>
    <row r="74" spans="1:6" s="476" customFormat="1" x14ac:dyDescent="0.25">
      <c r="A74" s="486" t="s">
        <v>159</v>
      </c>
      <c r="B74" s="478"/>
      <c r="C74" s="476" t="s">
        <v>440</v>
      </c>
      <c r="D74" s="478" t="s">
        <v>159</v>
      </c>
      <c r="F74" s="478">
        <v>38.56</v>
      </c>
    </row>
    <row r="75" spans="1:6" s="476" customFormat="1" x14ac:dyDescent="0.25">
      <c r="C75" s="476" t="s">
        <v>441</v>
      </c>
      <c r="F75" s="480">
        <f>SUM(F73:F74)</f>
        <v>7749.5836500000005</v>
      </c>
    </row>
    <row r="76" spans="1:6" s="476" customFormat="1" x14ac:dyDescent="0.25">
      <c r="F76" s="478"/>
    </row>
    <row r="77" spans="1:6" s="477" customFormat="1" x14ac:dyDescent="0.25">
      <c r="C77" s="477" t="s">
        <v>427</v>
      </c>
      <c r="F77" s="480">
        <v>7868.86</v>
      </c>
    </row>
    <row r="78" spans="1:6" s="477" customFormat="1" x14ac:dyDescent="0.25">
      <c r="C78" s="477" t="s">
        <v>428</v>
      </c>
      <c r="F78" s="477">
        <v>8103.85</v>
      </c>
    </row>
    <row r="79" spans="1:6" s="477" customFormat="1" x14ac:dyDescent="0.25">
      <c r="C79" s="477" t="s">
        <v>429</v>
      </c>
      <c r="F79" s="477">
        <v>8338.84</v>
      </c>
    </row>
    <row r="80" spans="1:6" s="477" customFormat="1" x14ac:dyDescent="0.25">
      <c r="C80" s="477" t="s">
        <v>513</v>
      </c>
      <c r="F80" s="477">
        <v>8573.83</v>
      </c>
    </row>
    <row r="81" spans="1:6" s="477" customFormat="1" x14ac:dyDescent="0.25">
      <c r="C81" s="477" t="s">
        <v>1049</v>
      </c>
      <c r="F81" s="477">
        <v>8808.82</v>
      </c>
    </row>
    <row r="82" spans="1:6" s="477" customFormat="1" x14ac:dyDescent="0.25">
      <c r="A82" s="487"/>
      <c r="C82" s="477" t="s">
        <v>1050</v>
      </c>
      <c r="D82" s="480"/>
      <c r="F82" s="480">
        <v>9043.81</v>
      </c>
    </row>
    <row r="83" spans="1:6" s="477" customFormat="1" x14ac:dyDescent="0.25">
      <c r="A83" s="487"/>
      <c r="D83" s="480"/>
      <c r="F83" s="480"/>
    </row>
    <row r="84" spans="1:6" x14ac:dyDescent="0.25">
      <c r="A84" s="518"/>
      <c r="B84" s="518"/>
      <c r="C84" s="519" t="s">
        <v>1051</v>
      </c>
      <c r="D84" s="518"/>
      <c r="E84" s="518"/>
      <c r="F84" s="518"/>
    </row>
    <row r="85" spans="1:6" x14ac:dyDescent="0.25">
      <c r="A85" s="514"/>
      <c r="B85" s="513"/>
      <c r="C85" s="513" t="s">
        <v>1052</v>
      </c>
      <c r="D85" s="514"/>
      <c r="E85" s="520"/>
      <c r="F85" s="514"/>
    </row>
    <row r="86" spans="1:6" x14ac:dyDescent="0.25">
      <c r="A86" s="514"/>
      <c r="B86" s="513"/>
      <c r="C86" s="513" t="s">
        <v>1053</v>
      </c>
      <c r="D86" s="514"/>
      <c r="E86" s="520"/>
      <c r="F86" s="514"/>
    </row>
    <row r="87" spans="1:6" ht="6.75" customHeight="1" x14ac:dyDescent="0.25">
      <c r="A87" s="514"/>
      <c r="B87" s="513"/>
      <c r="C87" s="513"/>
      <c r="D87" s="514"/>
      <c r="E87" s="520"/>
      <c r="F87" s="514"/>
    </row>
    <row r="88" spans="1:6" x14ac:dyDescent="0.25">
      <c r="A88" s="514">
        <v>8.3000000000000007</v>
      </c>
      <c r="B88" s="513" t="s">
        <v>339</v>
      </c>
      <c r="C88" s="513" t="s">
        <v>1054</v>
      </c>
      <c r="D88" s="514">
        <v>865.38</v>
      </c>
      <c r="E88" s="520" t="s">
        <v>339</v>
      </c>
      <c r="F88" s="514">
        <f>A88*D88</f>
        <v>7182.6540000000005</v>
      </c>
    </row>
    <row r="89" spans="1:6" x14ac:dyDescent="0.25">
      <c r="A89" s="514">
        <v>3.25</v>
      </c>
      <c r="B89" s="513" t="s">
        <v>365</v>
      </c>
      <c r="C89" s="513" t="s">
        <v>366</v>
      </c>
      <c r="D89" s="514">
        <v>6040</v>
      </c>
      <c r="E89" s="520" t="s">
        <v>365</v>
      </c>
      <c r="F89" s="514">
        <f t="shared" ref="F89:F93" si="5">A89*D89</f>
        <v>19630</v>
      </c>
    </row>
    <row r="90" spans="1:6" x14ac:dyDescent="0.25">
      <c r="A90" s="514">
        <v>4.79</v>
      </c>
      <c r="B90" s="513" t="s">
        <v>339</v>
      </c>
      <c r="C90" s="513" t="s">
        <v>367</v>
      </c>
      <c r="D90" s="514">
        <v>1566.55</v>
      </c>
      <c r="E90" s="520" t="s">
        <v>339</v>
      </c>
      <c r="F90" s="514">
        <f t="shared" si="5"/>
        <v>7503.7744999999995</v>
      </c>
    </row>
    <row r="91" spans="1:6" x14ac:dyDescent="0.25">
      <c r="A91" s="514">
        <v>3.5</v>
      </c>
      <c r="B91" s="513" t="s">
        <v>410</v>
      </c>
      <c r="C91" s="513" t="s">
        <v>411</v>
      </c>
      <c r="D91" s="514">
        <v>928.2</v>
      </c>
      <c r="E91" s="520" t="s">
        <v>410</v>
      </c>
      <c r="F91" s="514">
        <f t="shared" si="5"/>
        <v>3248.7000000000003</v>
      </c>
    </row>
    <row r="92" spans="1:6" x14ac:dyDescent="0.25">
      <c r="A92" s="514">
        <v>21.2</v>
      </c>
      <c r="B92" s="513" t="s">
        <v>410</v>
      </c>
      <c r="C92" s="513" t="s">
        <v>173</v>
      </c>
      <c r="D92" s="514">
        <v>648.9</v>
      </c>
      <c r="E92" s="520" t="s">
        <v>410</v>
      </c>
      <c r="F92" s="514">
        <f t="shared" si="5"/>
        <v>13756.679999999998</v>
      </c>
    </row>
    <row r="93" spans="1:6" x14ac:dyDescent="0.25">
      <c r="A93" s="514">
        <v>35.299999999999997</v>
      </c>
      <c r="B93" s="513" t="s">
        <v>410</v>
      </c>
      <c r="C93" s="513" t="s">
        <v>174</v>
      </c>
      <c r="D93" s="514">
        <v>532.35</v>
      </c>
      <c r="E93" s="513" t="s">
        <v>410</v>
      </c>
      <c r="F93" s="514">
        <f t="shared" si="5"/>
        <v>18791.954999999998</v>
      </c>
    </row>
    <row r="94" spans="1:6" x14ac:dyDescent="0.25">
      <c r="A94" s="514">
        <v>19.5</v>
      </c>
      <c r="B94" s="513" t="s">
        <v>410</v>
      </c>
      <c r="C94" s="513" t="s">
        <v>1055</v>
      </c>
      <c r="D94" s="514">
        <v>43.2</v>
      </c>
      <c r="E94" s="513" t="s">
        <v>176</v>
      </c>
      <c r="F94" s="514">
        <f>A94*D94</f>
        <v>842.40000000000009</v>
      </c>
    </row>
    <row r="95" spans="1:6" ht="9" customHeight="1" x14ac:dyDescent="0.25">
      <c r="A95" s="514"/>
      <c r="B95" s="513"/>
      <c r="C95" s="513"/>
      <c r="D95" s="514"/>
      <c r="E95" s="513"/>
      <c r="F95" s="514"/>
    </row>
    <row r="96" spans="1:6" x14ac:dyDescent="0.25">
      <c r="A96" s="514"/>
      <c r="B96" s="513"/>
      <c r="C96" s="513" t="s">
        <v>382</v>
      </c>
      <c r="D96" s="514"/>
      <c r="E96" s="513"/>
      <c r="F96" s="514">
        <f>SUM(F88:F95)</f>
        <v>70956.163499999995</v>
      </c>
    </row>
    <row r="97" spans="1:6" ht="7.5" customHeight="1" x14ac:dyDescent="0.25">
      <c r="A97" s="514"/>
      <c r="B97" s="514"/>
      <c r="C97" s="513"/>
      <c r="D97" s="514"/>
      <c r="E97" s="513"/>
      <c r="F97" s="514"/>
    </row>
    <row r="98" spans="1:6" x14ac:dyDescent="0.25">
      <c r="A98" s="513"/>
      <c r="B98" s="513"/>
      <c r="C98" s="513" t="s">
        <v>412</v>
      </c>
      <c r="D98" s="513"/>
      <c r="E98" s="513"/>
      <c r="F98" s="514">
        <f>F96/10</f>
        <v>7095.6163499999993</v>
      </c>
    </row>
    <row r="99" spans="1:6" x14ac:dyDescent="0.25">
      <c r="A99" s="513">
        <v>1</v>
      </c>
      <c r="B99" s="513" t="s">
        <v>339</v>
      </c>
      <c r="C99" s="513" t="s">
        <v>1056</v>
      </c>
      <c r="D99" s="513"/>
      <c r="E99" s="513"/>
      <c r="F99" s="514"/>
    </row>
    <row r="100" spans="1:6" x14ac:dyDescent="0.25">
      <c r="A100" s="516"/>
      <c r="B100" s="516"/>
      <c r="C100" s="516"/>
      <c r="D100" s="516"/>
      <c r="E100" s="516"/>
      <c r="F100" s="517">
        <f>SUM(F98:F99)</f>
        <v>7095.6163499999993</v>
      </c>
    </row>
    <row r="101" spans="1:6" x14ac:dyDescent="0.25">
      <c r="A101" s="513"/>
      <c r="B101" s="513"/>
      <c r="C101" s="513" t="s">
        <v>1057</v>
      </c>
      <c r="D101" s="513"/>
      <c r="E101" s="513"/>
      <c r="F101" s="514">
        <v>35.479999999999997</v>
      </c>
    </row>
    <row r="102" spans="1:6" ht="7.5" customHeight="1" x14ac:dyDescent="0.25">
      <c r="A102" s="513"/>
      <c r="B102" s="513"/>
      <c r="C102" s="513"/>
      <c r="D102" s="513"/>
      <c r="E102" s="513"/>
      <c r="F102" s="513"/>
    </row>
    <row r="103" spans="1:6" x14ac:dyDescent="0.25">
      <c r="A103" s="513"/>
      <c r="B103" s="513"/>
      <c r="C103" s="513" t="s">
        <v>441</v>
      </c>
      <c r="D103" s="513"/>
      <c r="E103" s="513"/>
      <c r="F103" s="517">
        <f>SUM(F100:F102)</f>
        <v>7131.0963499999989</v>
      </c>
    </row>
    <row r="104" spans="1:6" x14ac:dyDescent="0.25">
      <c r="A104" s="513"/>
      <c r="B104" s="513"/>
      <c r="C104" s="513"/>
      <c r="D104" s="513"/>
      <c r="E104" s="513"/>
      <c r="F104" s="513"/>
    </row>
    <row r="105" spans="1:6" s="515" customFormat="1" x14ac:dyDescent="0.25">
      <c r="A105" s="512" t="s">
        <v>1058</v>
      </c>
      <c r="B105" s="513" t="s">
        <v>179</v>
      </c>
      <c r="C105" s="513" t="s">
        <v>1059</v>
      </c>
      <c r="D105" s="514"/>
      <c r="E105" s="513"/>
      <c r="F105" s="514"/>
    </row>
    <row r="106" spans="1:6" s="515" customFormat="1" ht="9.75" customHeight="1" x14ac:dyDescent="0.25">
      <c r="A106" s="514"/>
      <c r="B106" s="513"/>
      <c r="C106" s="513"/>
      <c r="D106" s="514"/>
      <c r="E106" s="513"/>
      <c r="F106" s="514"/>
    </row>
    <row r="107" spans="1:6" s="515" customFormat="1" x14ac:dyDescent="0.25">
      <c r="A107" s="514">
        <v>0.03</v>
      </c>
      <c r="B107" s="513" t="s">
        <v>339</v>
      </c>
      <c r="C107" s="513" t="s">
        <v>1060</v>
      </c>
      <c r="D107" s="514">
        <v>7131.1</v>
      </c>
      <c r="E107" s="513" t="s">
        <v>339</v>
      </c>
      <c r="F107" s="514">
        <f>A107*D107</f>
        <v>213.93299999999999</v>
      </c>
    </row>
    <row r="108" spans="1:6" s="515" customFormat="1" x14ac:dyDescent="0.25">
      <c r="A108" s="514">
        <v>0.5</v>
      </c>
      <c r="B108" s="513" t="s">
        <v>172</v>
      </c>
      <c r="C108" s="513" t="s">
        <v>426</v>
      </c>
      <c r="D108" s="514">
        <v>994.35</v>
      </c>
      <c r="E108" s="513" t="s">
        <v>172</v>
      </c>
      <c r="F108" s="514">
        <f t="shared" ref="F108:F109" si="6">A108*D108</f>
        <v>497.17500000000001</v>
      </c>
    </row>
    <row r="109" spans="1:6" s="515" customFormat="1" x14ac:dyDescent="0.25">
      <c r="A109" s="514">
        <v>0.75</v>
      </c>
      <c r="B109" s="513" t="s">
        <v>172</v>
      </c>
      <c r="C109" s="513" t="s">
        <v>173</v>
      </c>
      <c r="D109" s="514">
        <v>648.9</v>
      </c>
      <c r="E109" s="513" t="s">
        <v>172</v>
      </c>
      <c r="F109" s="514">
        <f t="shared" si="6"/>
        <v>486.67499999999995</v>
      </c>
    </row>
    <row r="110" spans="1:6" s="515" customFormat="1" x14ac:dyDescent="0.25">
      <c r="A110" s="513"/>
      <c r="B110" s="513" t="s">
        <v>176</v>
      </c>
      <c r="C110" s="513" t="s">
        <v>351</v>
      </c>
      <c r="D110" s="514">
        <v>0</v>
      </c>
      <c r="E110" s="513" t="s">
        <v>176</v>
      </c>
      <c r="F110" s="514">
        <v>0</v>
      </c>
    </row>
    <row r="111" spans="1:6" s="515" customFormat="1" ht="6" customHeight="1" x14ac:dyDescent="0.25">
      <c r="A111" s="513"/>
      <c r="B111" s="513"/>
      <c r="C111" s="513"/>
      <c r="D111" s="513"/>
      <c r="E111" s="513"/>
      <c r="F111" s="514"/>
    </row>
    <row r="112" spans="1:6" s="515" customFormat="1" x14ac:dyDescent="0.25">
      <c r="A112" s="513"/>
      <c r="B112" s="513"/>
      <c r="C112" s="513" t="s">
        <v>1061</v>
      </c>
      <c r="D112" s="513"/>
      <c r="E112" s="513"/>
      <c r="F112" s="514">
        <f>SUM(F107:F111)</f>
        <v>1197.7829999999999</v>
      </c>
    </row>
    <row r="113" spans="1:6" s="515" customFormat="1" ht="8.25" customHeight="1" x14ac:dyDescent="0.25">
      <c r="A113" s="513"/>
      <c r="B113" s="513"/>
      <c r="C113" s="513"/>
      <c r="D113" s="513"/>
      <c r="E113" s="513"/>
      <c r="F113" s="514"/>
    </row>
    <row r="114" spans="1:6" s="515" customFormat="1" x14ac:dyDescent="0.25">
      <c r="A114" s="513"/>
      <c r="B114" s="513"/>
      <c r="C114" s="516" t="s">
        <v>1062</v>
      </c>
      <c r="D114" s="514"/>
      <c r="E114" s="513"/>
      <c r="F114" s="517">
        <f>F112/0.743+0.01</f>
        <v>1612.1001749663526</v>
      </c>
    </row>
    <row r="115" spans="1:6" ht="6" customHeight="1" x14ac:dyDescent="0.25">
      <c r="A115" s="476"/>
      <c r="B115" s="476"/>
      <c r="C115" s="476"/>
      <c r="D115" s="476"/>
      <c r="E115" s="476"/>
      <c r="F115" s="476"/>
    </row>
    <row r="116" spans="1:6" s="515" customFormat="1" x14ac:dyDescent="0.25">
      <c r="A116" s="513"/>
      <c r="B116" s="513"/>
      <c r="C116" s="516" t="s">
        <v>427</v>
      </c>
      <c r="D116" s="514">
        <v>1612.1</v>
      </c>
      <c r="E116" s="513">
        <v>4.82</v>
      </c>
      <c r="F116" s="517">
        <v>1616.92</v>
      </c>
    </row>
    <row r="117" spans="1:6" s="515" customFormat="1" x14ac:dyDescent="0.25">
      <c r="A117" s="513"/>
      <c r="B117" s="513"/>
      <c r="C117" s="516"/>
      <c r="D117" s="514"/>
      <c r="E117" s="513"/>
      <c r="F117" s="517"/>
    </row>
    <row r="118" spans="1:6" x14ac:dyDescent="0.25">
      <c r="A118" s="518"/>
      <c r="B118" s="518"/>
      <c r="C118" s="519" t="s">
        <v>311</v>
      </c>
      <c r="D118" s="518"/>
      <c r="E118" s="518"/>
      <c r="F118" s="518"/>
    </row>
    <row r="119" spans="1:6" x14ac:dyDescent="0.25">
      <c r="A119" s="514">
        <v>5</v>
      </c>
      <c r="B119" s="513" t="s">
        <v>430</v>
      </c>
      <c r="C119" s="513" t="s">
        <v>442</v>
      </c>
      <c r="D119" s="514">
        <v>1570.05</v>
      </c>
      <c r="E119" s="513" t="s">
        <v>430</v>
      </c>
      <c r="F119" s="514">
        <f>A119*D119</f>
        <v>7850.25</v>
      </c>
    </row>
    <row r="120" spans="1:6" x14ac:dyDescent="0.25">
      <c r="A120" s="514">
        <v>3.3</v>
      </c>
      <c r="B120" s="513" t="s">
        <v>430</v>
      </c>
      <c r="C120" s="513" t="s">
        <v>443</v>
      </c>
      <c r="D120" s="514">
        <v>1284.55</v>
      </c>
      <c r="E120" s="513" t="s">
        <v>430</v>
      </c>
      <c r="F120" s="514">
        <f t="shared" ref="F120:F126" si="7">A120*D120</f>
        <v>4239.0149999999994</v>
      </c>
    </row>
    <row r="121" spans="1:6" x14ac:dyDescent="0.25">
      <c r="A121" s="514">
        <v>4.79</v>
      </c>
      <c r="B121" s="513" t="s">
        <v>430</v>
      </c>
      <c r="C121" s="513" t="s">
        <v>444</v>
      </c>
      <c r="D121" s="514">
        <v>1566.55</v>
      </c>
      <c r="E121" s="513" t="s">
        <v>430</v>
      </c>
      <c r="F121" s="514">
        <f t="shared" si="7"/>
        <v>7503.7744999999995</v>
      </c>
    </row>
    <row r="122" spans="1:6" x14ac:dyDescent="0.25">
      <c r="A122" s="514">
        <v>3.25</v>
      </c>
      <c r="B122" s="513" t="s">
        <v>26</v>
      </c>
      <c r="C122" s="513" t="s">
        <v>431</v>
      </c>
      <c r="D122" s="514">
        <v>6040</v>
      </c>
      <c r="E122" s="513" t="s">
        <v>26</v>
      </c>
      <c r="F122" s="514">
        <f t="shared" si="7"/>
        <v>19630</v>
      </c>
    </row>
    <row r="123" spans="1:6" x14ac:dyDescent="0.25">
      <c r="A123" s="514">
        <v>19.5</v>
      </c>
      <c r="B123" s="513" t="s">
        <v>175</v>
      </c>
      <c r="C123" s="513" t="s">
        <v>432</v>
      </c>
      <c r="D123" s="514">
        <v>43.2</v>
      </c>
      <c r="E123" s="513" t="s">
        <v>175</v>
      </c>
      <c r="F123" s="514">
        <f t="shared" si="7"/>
        <v>842.40000000000009</v>
      </c>
    </row>
    <row r="124" spans="1:6" x14ac:dyDescent="0.25">
      <c r="A124" s="514">
        <v>3.5</v>
      </c>
      <c r="B124" s="513" t="s">
        <v>25</v>
      </c>
      <c r="C124" s="513" t="s">
        <v>433</v>
      </c>
      <c r="D124" s="514">
        <v>928.2</v>
      </c>
      <c r="E124" s="513" t="s">
        <v>25</v>
      </c>
      <c r="F124" s="514">
        <f t="shared" si="7"/>
        <v>3248.7000000000003</v>
      </c>
    </row>
    <row r="125" spans="1:6" x14ac:dyDescent="0.25">
      <c r="A125" s="514">
        <v>21.2</v>
      </c>
      <c r="B125" s="513" t="s">
        <v>25</v>
      </c>
      <c r="C125" s="513" t="s">
        <v>434</v>
      </c>
      <c r="D125" s="514">
        <v>648.9</v>
      </c>
      <c r="E125" s="513" t="s">
        <v>25</v>
      </c>
      <c r="F125" s="514">
        <f t="shared" si="7"/>
        <v>13756.679999999998</v>
      </c>
    </row>
    <row r="126" spans="1:6" x14ac:dyDescent="0.25">
      <c r="A126" s="514">
        <v>35.299999999999997</v>
      </c>
      <c r="B126" s="513" t="s">
        <v>25</v>
      </c>
      <c r="C126" s="513" t="s">
        <v>435</v>
      </c>
      <c r="D126" s="514">
        <v>532.35</v>
      </c>
      <c r="E126" s="513" t="s">
        <v>25</v>
      </c>
      <c r="F126" s="514">
        <f t="shared" si="7"/>
        <v>18791.954999999998</v>
      </c>
    </row>
    <row r="127" spans="1:6" x14ac:dyDescent="0.25">
      <c r="A127" s="514"/>
      <c r="B127" s="513"/>
      <c r="C127" s="513" t="s">
        <v>436</v>
      </c>
      <c r="D127" s="514"/>
      <c r="E127" s="513"/>
      <c r="F127" s="514">
        <f>SUM(F119:F126)+0.01</f>
        <v>75862.784499999994</v>
      </c>
    </row>
    <row r="128" spans="1:6" x14ac:dyDescent="0.25">
      <c r="A128" s="514"/>
      <c r="B128" s="513"/>
      <c r="C128" s="513" t="s">
        <v>437</v>
      </c>
      <c r="D128" s="514"/>
      <c r="E128" s="513"/>
      <c r="F128" s="514">
        <f>F127/10</f>
        <v>7586.2784499999998</v>
      </c>
    </row>
    <row r="129" spans="1:6" x14ac:dyDescent="0.25">
      <c r="A129" s="521" t="s">
        <v>159</v>
      </c>
      <c r="B129" s="514"/>
      <c r="C129" s="513" t="s">
        <v>440</v>
      </c>
      <c r="D129" s="514" t="s">
        <v>159</v>
      </c>
      <c r="E129" s="513"/>
      <c r="F129" s="514">
        <v>37.93</v>
      </c>
    </row>
    <row r="130" spans="1:6" x14ac:dyDescent="0.25">
      <c r="A130" s="513"/>
      <c r="B130" s="513"/>
      <c r="C130" s="513" t="s">
        <v>441</v>
      </c>
      <c r="D130" s="513"/>
      <c r="E130" s="513"/>
      <c r="F130" s="517">
        <f>SUM(F128:F129)</f>
        <v>7624.2084500000001</v>
      </c>
    </row>
    <row r="131" spans="1:6" x14ac:dyDescent="0.25">
      <c r="A131" s="513"/>
      <c r="B131" s="513"/>
      <c r="C131" s="513"/>
      <c r="D131" s="513"/>
      <c r="E131" s="513"/>
      <c r="F131" s="517"/>
    </row>
    <row r="132" spans="1:6" x14ac:dyDescent="0.25">
      <c r="A132" s="513" t="s">
        <v>1063</v>
      </c>
      <c r="B132" s="513"/>
      <c r="C132" s="513" t="s">
        <v>1064</v>
      </c>
      <c r="D132" s="513"/>
      <c r="E132" s="513"/>
      <c r="F132" s="513"/>
    </row>
    <row r="133" spans="1:6" x14ac:dyDescent="0.25">
      <c r="A133" s="513"/>
      <c r="B133" s="513"/>
      <c r="C133" s="513" t="s">
        <v>1065</v>
      </c>
      <c r="D133" s="513"/>
      <c r="E133" s="513"/>
      <c r="F133" s="513"/>
    </row>
    <row r="134" spans="1:6" x14ac:dyDescent="0.25">
      <c r="A134" s="513"/>
      <c r="B134" s="513"/>
      <c r="C134" s="513" t="s">
        <v>1066</v>
      </c>
      <c r="D134" s="513"/>
      <c r="E134" s="513"/>
      <c r="F134" s="513"/>
    </row>
    <row r="135" spans="1:6" ht="6" customHeight="1" x14ac:dyDescent="0.25">
      <c r="A135" s="513"/>
      <c r="B135" s="513"/>
      <c r="C135" s="513"/>
      <c r="D135" s="513"/>
      <c r="E135" s="513"/>
      <c r="F135" s="513"/>
    </row>
    <row r="136" spans="1:6" s="490" customFormat="1" ht="30" x14ac:dyDescent="0.25">
      <c r="A136" s="522">
        <v>0.01</v>
      </c>
      <c r="B136" s="523" t="s">
        <v>339</v>
      </c>
      <c r="C136" s="524" t="s">
        <v>1067</v>
      </c>
      <c r="D136" s="522">
        <v>7624.21</v>
      </c>
      <c r="E136" s="523" t="s">
        <v>339</v>
      </c>
      <c r="F136" s="522">
        <f>A136*D136</f>
        <v>76.242100000000008</v>
      </c>
    </row>
    <row r="137" spans="1:6" x14ac:dyDescent="0.25">
      <c r="A137" s="514">
        <v>0.01</v>
      </c>
      <c r="B137" s="513" t="s">
        <v>339</v>
      </c>
      <c r="C137" s="513" t="s">
        <v>1068</v>
      </c>
      <c r="D137" s="514"/>
      <c r="E137" s="513" t="s">
        <v>176</v>
      </c>
      <c r="F137" s="514">
        <v>1.1499999999999999</v>
      </c>
    </row>
    <row r="138" spans="1:6" x14ac:dyDescent="0.25">
      <c r="A138" s="514"/>
      <c r="B138" s="513"/>
      <c r="C138" s="513" t="s">
        <v>1069</v>
      </c>
      <c r="D138" s="514"/>
      <c r="E138" s="513"/>
      <c r="F138" s="514"/>
    </row>
    <row r="139" spans="1:6" ht="9" customHeight="1" x14ac:dyDescent="0.25">
      <c r="A139" s="514"/>
      <c r="B139" s="513"/>
      <c r="C139" s="513"/>
      <c r="D139" s="514"/>
      <c r="E139" s="513"/>
      <c r="F139" s="514"/>
    </row>
    <row r="140" spans="1:6" x14ac:dyDescent="0.25">
      <c r="A140" s="514"/>
      <c r="B140" s="513"/>
      <c r="C140" s="513" t="s">
        <v>1070</v>
      </c>
      <c r="D140" s="514"/>
      <c r="E140" s="513"/>
      <c r="F140" s="514">
        <f>SUM(F136:F139)</f>
        <v>77.392100000000013</v>
      </c>
    </row>
    <row r="141" spans="1:6" ht="7.5" customHeight="1" x14ac:dyDescent="0.25">
      <c r="A141" s="514"/>
      <c r="B141" s="513"/>
      <c r="C141" s="513"/>
      <c r="D141" s="514"/>
      <c r="E141" s="513"/>
      <c r="F141" s="514"/>
    </row>
    <row r="142" spans="1:6" x14ac:dyDescent="0.25">
      <c r="A142" s="514"/>
      <c r="B142" s="513"/>
      <c r="C142" s="513" t="s">
        <v>412</v>
      </c>
      <c r="D142" s="514"/>
      <c r="E142" s="513"/>
      <c r="F142" s="525">
        <f>ROUND(F140*100,0)</f>
        <v>7739</v>
      </c>
    </row>
    <row r="143" spans="1:6" ht="9.75" customHeight="1" x14ac:dyDescent="0.25">
      <c r="A143" s="514" t="s">
        <v>13</v>
      </c>
      <c r="B143" s="513"/>
      <c r="C143" s="513"/>
      <c r="D143" s="514"/>
      <c r="E143" s="513"/>
      <c r="F143" s="514"/>
    </row>
    <row r="144" spans="1:6" x14ac:dyDescent="0.25">
      <c r="A144" s="514"/>
      <c r="B144" s="513" t="s">
        <v>514</v>
      </c>
      <c r="C144" s="513" t="s">
        <v>1071</v>
      </c>
      <c r="D144" s="514"/>
      <c r="E144" s="513"/>
      <c r="F144" s="514"/>
    </row>
    <row r="145" spans="1:6" x14ac:dyDescent="0.25">
      <c r="A145" s="514"/>
      <c r="B145" s="513"/>
      <c r="C145" s="513" t="s">
        <v>1072</v>
      </c>
      <c r="D145" s="514"/>
      <c r="E145" s="513"/>
      <c r="F145" s="514"/>
    </row>
    <row r="146" spans="1:6" ht="5.25" customHeight="1" x14ac:dyDescent="0.25">
      <c r="A146" s="513"/>
      <c r="B146" s="513"/>
      <c r="C146" s="513"/>
      <c r="D146" s="514"/>
      <c r="E146" s="513"/>
      <c r="F146" s="514"/>
    </row>
    <row r="147" spans="1:6" x14ac:dyDescent="0.25">
      <c r="A147" s="512">
        <v>1.4E-2</v>
      </c>
      <c r="B147" s="513" t="s">
        <v>339</v>
      </c>
      <c r="C147" s="513" t="s">
        <v>1073</v>
      </c>
      <c r="D147" s="514">
        <v>7739</v>
      </c>
      <c r="E147" s="513" t="s">
        <v>339</v>
      </c>
      <c r="F147" s="522">
        <f>A147*D147</f>
        <v>108.346</v>
      </c>
    </row>
    <row r="148" spans="1:6" x14ac:dyDescent="0.25">
      <c r="A148" s="512"/>
      <c r="B148" s="513"/>
      <c r="C148" s="513" t="s">
        <v>1074</v>
      </c>
      <c r="D148" s="514"/>
      <c r="E148" s="513"/>
      <c r="F148" s="514" t="s">
        <v>13</v>
      </c>
    </row>
    <row r="149" spans="1:6" x14ac:dyDescent="0.25">
      <c r="A149" s="514">
        <v>0.5</v>
      </c>
      <c r="B149" s="513" t="s">
        <v>172</v>
      </c>
      <c r="C149" s="513" t="s">
        <v>426</v>
      </c>
      <c r="D149" s="514">
        <v>994.35</v>
      </c>
      <c r="E149" s="513" t="s">
        <v>172</v>
      </c>
      <c r="F149" s="522">
        <f t="shared" ref="F149:F150" si="8">A149*D149</f>
        <v>497.17500000000001</v>
      </c>
    </row>
    <row r="150" spans="1:6" x14ac:dyDescent="0.25">
      <c r="A150" s="514">
        <v>0.75</v>
      </c>
      <c r="B150" s="513" t="s">
        <v>172</v>
      </c>
      <c r="C150" s="513" t="s">
        <v>173</v>
      </c>
      <c r="D150" s="514">
        <v>648.9</v>
      </c>
      <c r="E150" s="513" t="s">
        <v>172</v>
      </c>
      <c r="F150" s="522">
        <f t="shared" si="8"/>
        <v>486.67499999999995</v>
      </c>
    </row>
    <row r="151" spans="1:6" x14ac:dyDescent="0.25">
      <c r="A151" s="513"/>
      <c r="B151" s="513" t="s">
        <v>176</v>
      </c>
      <c r="C151" s="513" t="s">
        <v>351</v>
      </c>
      <c r="D151" s="513"/>
      <c r="E151" s="513" t="s">
        <v>176</v>
      </c>
      <c r="F151" s="514">
        <v>0</v>
      </c>
    </row>
    <row r="152" spans="1:6" ht="9" customHeight="1" x14ac:dyDescent="0.25">
      <c r="A152" s="513"/>
      <c r="B152" s="513"/>
      <c r="C152" s="513"/>
      <c r="D152" s="513"/>
      <c r="E152" s="513"/>
      <c r="F152" s="514"/>
    </row>
    <row r="153" spans="1:6" x14ac:dyDescent="0.25">
      <c r="A153" s="513"/>
      <c r="B153" s="513"/>
      <c r="C153" s="513" t="s">
        <v>1075</v>
      </c>
      <c r="D153" s="513"/>
      <c r="E153" s="513"/>
      <c r="F153" s="514">
        <f>SUM(F147:F152)+0.01</f>
        <v>1092.2059999999999</v>
      </c>
    </row>
    <row r="154" spans="1:6" ht="6" customHeight="1" x14ac:dyDescent="0.25">
      <c r="A154" s="513"/>
      <c r="B154" s="513"/>
      <c r="C154" s="513"/>
      <c r="D154" s="513"/>
      <c r="E154" s="513"/>
      <c r="F154" s="514"/>
    </row>
    <row r="155" spans="1:6" x14ac:dyDescent="0.25">
      <c r="A155" s="513"/>
      <c r="B155" s="513"/>
      <c r="C155" s="513" t="s">
        <v>178</v>
      </c>
      <c r="D155" s="513"/>
      <c r="E155" s="513"/>
      <c r="F155" s="525">
        <f>(F153/0.372)+0.01</f>
        <v>2936.0476344086023</v>
      </c>
    </row>
    <row r="156" spans="1:6" ht="6" customHeight="1" x14ac:dyDescent="0.25">
      <c r="A156" s="513"/>
      <c r="B156" s="513"/>
      <c r="C156" s="513"/>
      <c r="D156" s="513"/>
      <c r="E156" s="513"/>
      <c r="F156" s="514"/>
    </row>
    <row r="157" spans="1:6" x14ac:dyDescent="0.25">
      <c r="A157" s="513"/>
      <c r="B157" s="513"/>
      <c r="C157" s="513" t="s">
        <v>427</v>
      </c>
      <c r="D157" s="514">
        <f>F155</f>
        <v>2936.0476344086023</v>
      </c>
      <c r="E157" s="514">
        <v>4.49</v>
      </c>
      <c r="F157" s="517">
        <f>D157+E157</f>
        <v>2940.5376344086021</v>
      </c>
    </row>
    <row r="158" spans="1:6" x14ac:dyDescent="0.25">
      <c r="A158" s="476"/>
      <c r="B158" s="476"/>
      <c r="C158" s="476"/>
      <c r="D158" s="478"/>
      <c r="E158" s="478"/>
      <c r="F158" s="478"/>
    </row>
    <row r="159" spans="1:6" ht="15.75" x14ac:dyDescent="0.25">
      <c r="A159" s="476"/>
      <c r="B159" s="476"/>
      <c r="C159" s="491" t="s">
        <v>1076</v>
      </c>
      <c r="D159" s="476"/>
      <c r="E159" s="476"/>
      <c r="F159" s="478"/>
    </row>
    <row r="160" spans="1:6" s="476" customFormat="1" ht="45" x14ac:dyDescent="0.25">
      <c r="A160" s="492"/>
      <c r="B160" s="492"/>
      <c r="C160" s="493" t="s">
        <v>1077</v>
      </c>
      <c r="D160" s="492"/>
      <c r="E160" s="494"/>
      <c r="F160" s="492"/>
    </row>
    <row r="161" spans="1:6" s="476" customFormat="1" x14ac:dyDescent="0.25">
      <c r="A161" s="495"/>
      <c r="B161" s="495"/>
      <c r="C161" s="474" t="s">
        <v>1078</v>
      </c>
      <c r="D161" s="495"/>
      <c r="E161" s="496"/>
      <c r="F161" s="495"/>
    </row>
    <row r="162" spans="1:6" s="476" customFormat="1" ht="45" x14ac:dyDescent="0.25">
      <c r="A162" s="495">
        <v>25</v>
      </c>
      <c r="B162" s="495" t="s">
        <v>163</v>
      </c>
      <c r="C162" s="221" t="s">
        <v>1079</v>
      </c>
      <c r="D162" s="495">
        <v>40.31</v>
      </c>
      <c r="E162" s="496" t="s">
        <v>163</v>
      </c>
      <c r="F162" s="495">
        <f>A162*D162</f>
        <v>1007.75</v>
      </c>
    </row>
    <row r="163" spans="1:6" s="476" customFormat="1" x14ac:dyDescent="0.25">
      <c r="A163" s="495">
        <v>1</v>
      </c>
      <c r="B163" s="495" t="s">
        <v>163</v>
      </c>
      <c r="C163" s="495" t="s">
        <v>1080</v>
      </c>
      <c r="D163" s="495">
        <v>778</v>
      </c>
      <c r="E163" s="496" t="s">
        <v>163</v>
      </c>
      <c r="F163" s="495">
        <f>A163*D163</f>
        <v>778</v>
      </c>
    </row>
    <row r="164" spans="1:6" s="476" customFormat="1" x14ac:dyDescent="0.25">
      <c r="A164" s="495">
        <v>1</v>
      </c>
      <c r="B164" s="495" t="s">
        <v>163</v>
      </c>
      <c r="C164" s="495" t="s">
        <v>733</v>
      </c>
      <c r="D164" s="495">
        <v>611</v>
      </c>
      <c r="E164" s="496" t="s">
        <v>163</v>
      </c>
      <c r="F164" s="495">
        <f>A164*D164</f>
        <v>611</v>
      </c>
    </row>
    <row r="165" spans="1:6" s="476" customFormat="1" x14ac:dyDescent="0.25">
      <c r="A165" s="495"/>
      <c r="B165" s="495"/>
      <c r="C165" s="495"/>
      <c r="D165" s="495"/>
      <c r="E165" s="496"/>
      <c r="F165" s="495"/>
    </row>
    <row r="166" spans="1:6" s="476" customFormat="1" x14ac:dyDescent="0.25">
      <c r="A166" s="495"/>
      <c r="B166" s="495"/>
      <c r="C166" s="495" t="s">
        <v>1081</v>
      </c>
      <c r="D166" s="495"/>
      <c r="E166" s="496"/>
      <c r="F166" s="495">
        <f>SUM(F162:F165)</f>
        <v>2396.75</v>
      </c>
    </row>
    <row r="167" spans="1:6" s="476" customFormat="1" x14ac:dyDescent="0.25">
      <c r="A167" s="474"/>
      <c r="B167" s="474"/>
      <c r="C167" s="474" t="s">
        <v>1082</v>
      </c>
      <c r="D167" s="474"/>
      <c r="E167" s="497" t="s">
        <v>1083</v>
      </c>
      <c r="F167" s="474">
        <f>F166/25</f>
        <v>95.87</v>
      </c>
    </row>
    <row r="168" spans="1:6" s="476" customFormat="1" x14ac:dyDescent="0.25">
      <c r="E168" s="498"/>
    </row>
    <row r="169" spans="1:6" s="476" customFormat="1" ht="33" customHeight="1" x14ac:dyDescent="0.25">
      <c r="A169" s="492"/>
      <c r="B169" s="492"/>
      <c r="C169" s="493" t="s">
        <v>1084</v>
      </c>
      <c r="D169" s="492"/>
      <c r="E169" s="494"/>
      <c r="F169" s="492"/>
    </row>
    <row r="170" spans="1:6" s="476" customFormat="1" ht="15.75" x14ac:dyDescent="0.25">
      <c r="A170" s="495"/>
      <c r="B170" s="495"/>
      <c r="C170" s="499" t="s">
        <v>1085</v>
      </c>
      <c r="D170" s="495"/>
      <c r="E170" s="496"/>
      <c r="F170" s="495"/>
    </row>
    <row r="171" spans="1:6" s="476" customFormat="1" x14ac:dyDescent="0.25">
      <c r="A171" s="495">
        <v>25</v>
      </c>
      <c r="B171" s="495" t="s">
        <v>172</v>
      </c>
      <c r="C171" s="495" t="s">
        <v>1086</v>
      </c>
      <c r="D171" s="495">
        <v>16.21</v>
      </c>
      <c r="E171" s="496" t="s">
        <v>172</v>
      </c>
      <c r="F171" s="495">
        <f>A171*D171</f>
        <v>405.25</v>
      </c>
    </row>
    <row r="172" spans="1:6" s="476" customFormat="1" x14ac:dyDescent="0.25">
      <c r="A172" s="495">
        <v>1</v>
      </c>
      <c r="B172" s="495" t="s">
        <v>172</v>
      </c>
      <c r="C172" s="495" t="s">
        <v>1080</v>
      </c>
      <c r="D172" s="495">
        <v>778</v>
      </c>
      <c r="E172" s="496" t="s">
        <v>172</v>
      </c>
      <c r="F172" s="495">
        <f>A172*D172</f>
        <v>778</v>
      </c>
    </row>
    <row r="173" spans="1:6" s="476" customFormat="1" x14ac:dyDescent="0.25">
      <c r="A173" s="495">
        <v>1</v>
      </c>
      <c r="B173" s="495" t="s">
        <v>172</v>
      </c>
      <c r="C173" s="495" t="s">
        <v>733</v>
      </c>
      <c r="D173" s="495">
        <v>611</v>
      </c>
      <c r="E173" s="496" t="s">
        <v>172</v>
      </c>
      <c r="F173" s="495">
        <f>A173*D173</f>
        <v>611</v>
      </c>
    </row>
    <row r="174" spans="1:6" s="476" customFormat="1" ht="8.25" customHeight="1" x14ac:dyDescent="0.25">
      <c r="A174" s="495"/>
      <c r="B174" s="495"/>
      <c r="C174" s="495"/>
      <c r="D174" s="495"/>
      <c r="E174" s="496"/>
      <c r="F174" s="495"/>
    </row>
    <row r="175" spans="1:6" s="476" customFormat="1" ht="15.75" x14ac:dyDescent="0.25">
      <c r="A175" s="499"/>
      <c r="B175" s="499"/>
      <c r="C175" s="499" t="s">
        <v>1081</v>
      </c>
      <c r="D175" s="499"/>
      <c r="E175" s="500"/>
      <c r="F175" s="499">
        <f>SUM(F171:F174)</f>
        <v>1794.25</v>
      </c>
    </row>
    <row r="176" spans="1:6" s="476" customFormat="1" ht="15.75" x14ac:dyDescent="0.25">
      <c r="A176" s="499"/>
      <c r="B176" s="499"/>
      <c r="C176" s="499" t="s">
        <v>1082</v>
      </c>
      <c r="D176" s="499"/>
      <c r="E176" s="500"/>
      <c r="F176" s="499">
        <f>F175/25</f>
        <v>71.77</v>
      </c>
    </row>
    <row r="177" spans="1:6" s="476" customFormat="1" ht="15.75" x14ac:dyDescent="0.25">
      <c r="A177" s="499"/>
      <c r="B177" s="499"/>
      <c r="C177" s="499"/>
      <c r="D177" s="499"/>
      <c r="E177" s="500"/>
      <c r="F177" s="499"/>
    </row>
    <row r="178" spans="1:6" s="476" customFormat="1" ht="33" customHeight="1" x14ac:dyDescent="0.25">
      <c r="A178" s="492"/>
      <c r="B178" s="492"/>
      <c r="C178" s="493" t="s">
        <v>1087</v>
      </c>
      <c r="D178" s="492"/>
      <c r="E178" s="494"/>
      <c r="F178" s="492"/>
    </row>
    <row r="179" spans="1:6" s="476" customFormat="1" ht="15.75" x14ac:dyDescent="0.25">
      <c r="A179" s="495"/>
      <c r="B179" s="495"/>
      <c r="C179" s="499" t="s">
        <v>1085</v>
      </c>
      <c r="D179" s="495"/>
      <c r="E179" s="496"/>
      <c r="F179" s="495"/>
    </row>
    <row r="180" spans="1:6" s="476" customFormat="1" x14ac:dyDescent="0.25">
      <c r="A180" s="495">
        <v>25</v>
      </c>
      <c r="B180" s="495" t="s">
        <v>172</v>
      </c>
      <c r="C180" s="495" t="s">
        <v>1088</v>
      </c>
      <c r="D180" s="495">
        <v>20.11</v>
      </c>
      <c r="E180" s="496" t="s">
        <v>172</v>
      </c>
      <c r="F180" s="495">
        <f>A180*D180</f>
        <v>502.75</v>
      </c>
    </row>
    <row r="181" spans="1:6" s="476" customFormat="1" x14ac:dyDescent="0.25">
      <c r="A181" s="495">
        <v>1</v>
      </c>
      <c r="B181" s="495" t="s">
        <v>172</v>
      </c>
      <c r="C181" s="495" t="s">
        <v>1080</v>
      </c>
      <c r="D181" s="495">
        <v>778</v>
      </c>
      <c r="E181" s="496" t="s">
        <v>172</v>
      </c>
      <c r="F181" s="495">
        <f>A181*D181</f>
        <v>778</v>
      </c>
    </row>
    <row r="182" spans="1:6" s="476" customFormat="1" x14ac:dyDescent="0.25">
      <c r="A182" s="495">
        <v>1</v>
      </c>
      <c r="B182" s="495" t="s">
        <v>172</v>
      </c>
      <c r="C182" s="495" t="s">
        <v>733</v>
      </c>
      <c r="D182" s="495">
        <v>611</v>
      </c>
      <c r="E182" s="496" t="s">
        <v>172</v>
      </c>
      <c r="F182" s="495">
        <f>A182*D182</f>
        <v>611</v>
      </c>
    </row>
    <row r="183" spans="1:6" s="476" customFormat="1" ht="9" customHeight="1" x14ac:dyDescent="0.25">
      <c r="A183" s="495"/>
      <c r="B183" s="495"/>
      <c r="C183" s="495"/>
      <c r="D183" s="495"/>
      <c r="E183" s="496"/>
      <c r="F183" s="495"/>
    </row>
    <row r="184" spans="1:6" s="476" customFormat="1" ht="15.75" x14ac:dyDescent="0.25">
      <c r="A184" s="499"/>
      <c r="B184" s="499"/>
      <c r="C184" s="499" t="s">
        <v>1081</v>
      </c>
      <c r="D184" s="499"/>
      <c r="E184" s="500"/>
      <c r="F184" s="499">
        <f>SUM(F180:F183)</f>
        <v>1891.75</v>
      </c>
    </row>
    <row r="185" spans="1:6" s="476" customFormat="1" ht="15.75" x14ac:dyDescent="0.25">
      <c r="A185" s="499"/>
      <c r="B185" s="499"/>
      <c r="C185" s="499" t="s">
        <v>1082</v>
      </c>
      <c r="D185" s="499"/>
      <c r="E185" s="500"/>
      <c r="F185" s="499">
        <f>F184/25</f>
        <v>75.67</v>
      </c>
    </row>
    <row r="186" spans="1:6" s="476" customFormat="1" x14ac:dyDescent="0.25"/>
    <row r="187" spans="1:6" s="476" customFormat="1" ht="90" hidden="1" x14ac:dyDescent="0.25">
      <c r="C187" s="501" t="s">
        <v>1089</v>
      </c>
    </row>
    <row r="188" spans="1:6" s="476" customFormat="1" hidden="1" x14ac:dyDescent="0.25"/>
    <row r="189" spans="1:6" s="476" customFormat="1" ht="30" hidden="1" x14ac:dyDescent="0.25">
      <c r="A189" s="478">
        <v>1</v>
      </c>
      <c r="B189" s="476" t="s">
        <v>163</v>
      </c>
      <c r="C189" s="501" t="s">
        <v>1090</v>
      </c>
      <c r="D189" s="478">
        <v>310</v>
      </c>
      <c r="E189" s="476" t="s">
        <v>163</v>
      </c>
      <c r="F189" s="478">
        <v>310</v>
      </c>
    </row>
    <row r="190" spans="1:6" s="476" customFormat="1" ht="45" hidden="1" x14ac:dyDescent="0.25">
      <c r="C190" s="501" t="s">
        <v>1091</v>
      </c>
      <c r="F190" s="478">
        <v>21.35</v>
      </c>
    </row>
    <row r="191" spans="1:6" s="476" customFormat="1" hidden="1" x14ac:dyDescent="0.25">
      <c r="C191" s="476" t="s">
        <v>688</v>
      </c>
      <c r="F191" s="478">
        <v>382.25</v>
      </c>
    </row>
    <row r="192" spans="1:6" s="476" customFormat="1" hidden="1" x14ac:dyDescent="0.25">
      <c r="C192" s="476" t="s">
        <v>730</v>
      </c>
      <c r="F192" s="478">
        <v>713.6</v>
      </c>
    </row>
    <row r="193" spans="1:6" s="476" customFormat="1" hidden="1" x14ac:dyDescent="0.25"/>
    <row r="194" spans="1:6" s="476" customFormat="1" hidden="1" x14ac:dyDescent="0.25">
      <c r="C194" s="476" t="s">
        <v>727</v>
      </c>
    </row>
    <row r="195" spans="1:6" s="476" customFormat="1" hidden="1" x14ac:dyDescent="0.25">
      <c r="A195" s="478">
        <v>1</v>
      </c>
      <c r="C195" s="476" t="s">
        <v>731</v>
      </c>
      <c r="D195" s="478">
        <v>712</v>
      </c>
      <c r="E195" s="476" t="s">
        <v>163</v>
      </c>
      <c r="F195" s="478">
        <v>712</v>
      </c>
    </row>
    <row r="196" spans="1:6" s="476" customFormat="1" hidden="1" x14ac:dyDescent="0.25">
      <c r="A196" s="478">
        <v>3</v>
      </c>
      <c r="C196" s="476" t="s">
        <v>732</v>
      </c>
      <c r="D196" s="478">
        <v>708</v>
      </c>
      <c r="E196" s="476" t="s">
        <v>163</v>
      </c>
      <c r="F196" s="478">
        <v>2124</v>
      </c>
    </row>
    <row r="197" spans="1:6" s="476" customFormat="1" hidden="1" x14ac:dyDescent="0.25">
      <c r="A197" s="478">
        <v>1</v>
      </c>
      <c r="C197" s="476" t="s">
        <v>697</v>
      </c>
      <c r="D197" s="478">
        <v>556</v>
      </c>
      <c r="E197" s="476" t="s">
        <v>163</v>
      </c>
      <c r="F197" s="478">
        <v>556</v>
      </c>
    </row>
    <row r="198" spans="1:6" s="476" customFormat="1" hidden="1" x14ac:dyDescent="0.25">
      <c r="A198" s="478">
        <v>0.5</v>
      </c>
      <c r="C198" s="476" t="s">
        <v>1092</v>
      </c>
      <c r="D198" s="478">
        <v>861</v>
      </c>
      <c r="E198" s="476" t="s">
        <v>163</v>
      </c>
      <c r="F198" s="478">
        <v>430.5</v>
      </c>
    </row>
    <row r="199" spans="1:6" s="476" customFormat="1" hidden="1" x14ac:dyDescent="0.25">
      <c r="C199" s="476" t="s">
        <v>1093</v>
      </c>
      <c r="F199" s="478">
        <v>3822.5</v>
      </c>
    </row>
    <row r="200" spans="1:6" s="476" customFormat="1" hidden="1" x14ac:dyDescent="0.25">
      <c r="C200" s="476" t="s">
        <v>1094</v>
      </c>
      <c r="F200" s="478">
        <v>382.25</v>
      </c>
    </row>
    <row r="201" spans="1:6" s="476" customFormat="1" ht="15.75" x14ac:dyDescent="0.25">
      <c r="C201" s="491" t="s">
        <v>1076</v>
      </c>
      <c r="F201" s="478"/>
    </row>
    <row r="202" spans="1:6" s="476" customFormat="1" x14ac:dyDescent="0.25">
      <c r="C202" s="477" t="s">
        <v>1095</v>
      </c>
    </row>
    <row r="203" spans="1:6" s="476" customFormat="1" ht="7.5" customHeight="1" x14ac:dyDescent="0.25">
      <c r="C203" s="476" t="s">
        <v>13</v>
      </c>
    </row>
    <row r="204" spans="1:6" s="476" customFormat="1" x14ac:dyDescent="0.25">
      <c r="A204" s="478">
        <v>1</v>
      </c>
      <c r="B204" s="476" t="s">
        <v>163</v>
      </c>
      <c r="C204" s="476" t="s">
        <v>1096</v>
      </c>
      <c r="D204" s="478">
        <v>1771</v>
      </c>
      <c r="E204" s="476" t="s">
        <v>163</v>
      </c>
      <c r="F204" s="495">
        <f t="shared" ref="F204:F205" si="9">A204*D204</f>
        <v>1771</v>
      </c>
    </row>
    <row r="205" spans="1:6" s="476" customFormat="1" x14ac:dyDescent="0.25">
      <c r="A205" s="478">
        <v>3</v>
      </c>
      <c r="B205" s="476" t="s">
        <v>163</v>
      </c>
      <c r="C205" s="476" t="s">
        <v>1097</v>
      </c>
      <c r="D205" s="478">
        <v>128</v>
      </c>
      <c r="E205" s="476" t="s">
        <v>163</v>
      </c>
      <c r="F205" s="495">
        <f t="shared" si="9"/>
        <v>384</v>
      </c>
    </row>
    <row r="206" spans="1:6" s="476" customFormat="1" x14ac:dyDescent="0.25">
      <c r="C206" s="476" t="s">
        <v>602</v>
      </c>
      <c r="F206" s="478">
        <v>2</v>
      </c>
    </row>
    <row r="207" spans="1:6" s="477" customFormat="1" x14ac:dyDescent="0.25">
      <c r="C207" s="477" t="s">
        <v>1098</v>
      </c>
      <c r="F207" s="480">
        <f>SUM(F204:F206)</f>
        <v>2157</v>
      </c>
    </row>
    <row r="208" spans="1:6" x14ac:dyDescent="0.25">
      <c r="A208" s="476"/>
      <c r="B208" s="476"/>
      <c r="C208" s="476"/>
      <c r="D208" s="476"/>
      <c r="E208" s="476"/>
      <c r="F208" s="476"/>
    </row>
    <row r="209" spans="1:6" ht="30" x14ac:dyDescent="0.25">
      <c r="A209" s="481">
        <v>29.5</v>
      </c>
      <c r="B209" s="481" t="s">
        <v>179</v>
      </c>
      <c r="C209" s="481" t="s">
        <v>1099</v>
      </c>
    </row>
    <row r="210" spans="1:6" x14ac:dyDescent="0.25">
      <c r="C210" s="481" t="s">
        <v>553</v>
      </c>
    </row>
    <row r="211" spans="1:6" x14ac:dyDescent="0.25">
      <c r="C211" s="481" t="s">
        <v>554</v>
      </c>
    </row>
    <row r="212" spans="1:6" ht="6.6" customHeight="1" x14ac:dyDescent="0.25"/>
    <row r="213" spans="1:6" x14ac:dyDescent="0.25">
      <c r="A213" s="479">
        <v>10</v>
      </c>
      <c r="B213" s="481" t="s">
        <v>543</v>
      </c>
      <c r="C213" s="481" t="s">
        <v>555</v>
      </c>
      <c r="D213" s="479">
        <v>377.86</v>
      </c>
      <c r="E213" s="481" t="s">
        <v>543</v>
      </c>
      <c r="F213" s="479">
        <f>A213*D213</f>
        <v>3778.6000000000004</v>
      </c>
    </row>
    <row r="214" spans="1:6" x14ac:dyDescent="0.25">
      <c r="A214" s="479">
        <v>0.21</v>
      </c>
      <c r="B214" s="481" t="s">
        <v>339</v>
      </c>
      <c r="C214" s="481" t="s">
        <v>544</v>
      </c>
      <c r="D214" s="479">
        <v>4665.55</v>
      </c>
      <c r="E214" s="481" t="s">
        <v>339</v>
      </c>
      <c r="F214" s="479">
        <f>A214*D214</f>
        <v>979.76549999999997</v>
      </c>
    </row>
    <row r="215" spans="1:6" x14ac:dyDescent="0.25">
      <c r="A215" s="479"/>
      <c r="C215" s="481" t="s">
        <v>556</v>
      </c>
      <c r="D215" s="479" t="s">
        <v>13</v>
      </c>
      <c r="F215" s="479" t="s">
        <v>13</v>
      </c>
    </row>
    <row r="216" spans="1:6" x14ac:dyDescent="0.25">
      <c r="A216" s="479">
        <v>1.1000000000000001</v>
      </c>
      <c r="B216" s="481" t="s">
        <v>172</v>
      </c>
      <c r="C216" s="481" t="s">
        <v>426</v>
      </c>
      <c r="D216" s="479">
        <v>947</v>
      </c>
      <c r="E216" s="481" t="s">
        <v>172</v>
      </c>
      <c r="F216" s="479">
        <f>A216*D216</f>
        <v>1041.7</v>
      </c>
    </row>
    <row r="217" spans="1:6" x14ac:dyDescent="0.25">
      <c r="A217" s="479">
        <v>1.1000000000000001</v>
      </c>
      <c r="B217" s="481" t="s">
        <v>172</v>
      </c>
      <c r="C217" s="481" t="s">
        <v>411</v>
      </c>
      <c r="D217" s="479">
        <v>884</v>
      </c>
      <c r="E217" s="481" t="s">
        <v>172</v>
      </c>
      <c r="F217" s="479">
        <f>A217*D217</f>
        <v>972.40000000000009</v>
      </c>
    </row>
    <row r="218" spans="1:6" x14ac:dyDescent="0.25">
      <c r="A218" s="479">
        <v>2.2000000000000002</v>
      </c>
      <c r="B218" s="481" t="s">
        <v>172</v>
      </c>
      <c r="C218" s="481" t="s">
        <v>173</v>
      </c>
      <c r="D218" s="479">
        <v>618</v>
      </c>
      <c r="E218" s="481" t="s">
        <v>172</v>
      </c>
      <c r="F218" s="479">
        <f>A218*D218</f>
        <v>1359.6000000000001</v>
      </c>
    </row>
    <row r="219" spans="1:6" x14ac:dyDescent="0.25">
      <c r="A219" s="479">
        <v>2.2000000000000002</v>
      </c>
      <c r="B219" s="481" t="s">
        <v>172</v>
      </c>
      <c r="C219" s="481" t="s">
        <v>174</v>
      </c>
      <c r="D219" s="479">
        <v>507</v>
      </c>
      <c r="E219" s="481" t="s">
        <v>172</v>
      </c>
      <c r="F219" s="479">
        <f>A219*D219</f>
        <v>1115.4000000000001</v>
      </c>
    </row>
    <row r="220" spans="1:6" x14ac:dyDescent="0.25">
      <c r="A220" s="479">
        <v>20</v>
      </c>
      <c r="B220" s="481" t="s">
        <v>175</v>
      </c>
      <c r="C220" s="481" t="s">
        <v>366</v>
      </c>
      <c r="D220" s="479">
        <v>6040</v>
      </c>
      <c r="E220" s="481" t="s">
        <v>365</v>
      </c>
      <c r="F220" s="502">
        <f>(A220*D220)/1000</f>
        <v>120.8</v>
      </c>
    </row>
    <row r="221" spans="1:6" s="504" customFormat="1" ht="15.95" customHeight="1" x14ac:dyDescent="0.25">
      <c r="A221" s="503">
        <v>10</v>
      </c>
      <c r="B221" s="504" t="s">
        <v>543</v>
      </c>
      <c r="C221" s="505" t="s">
        <v>1100</v>
      </c>
      <c r="D221" s="503">
        <v>468</v>
      </c>
      <c r="E221" s="504" t="s">
        <v>543</v>
      </c>
      <c r="F221" s="506">
        <f>A221*D221</f>
        <v>4680</v>
      </c>
    </row>
    <row r="222" spans="1:6" x14ac:dyDescent="0.25">
      <c r="B222" s="481" t="s">
        <v>176</v>
      </c>
      <c r="C222" s="481" t="s">
        <v>351</v>
      </c>
      <c r="E222" s="481" t="s">
        <v>176</v>
      </c>
      <c r="F222" s="479">
        <v>0</v>
      </c>
    </row>
    <row r="223" spans="1:6" ht="7.15" customHeight="1" x14ac:dyDescent="0.25">
      <c r="F223" s="479"/>
    </row>
    <row r="224" spans="1:6" x14ac:dyDescent="0.25">
      <c r="C224" s="481" t="s">
        <v>177</v>
      </c>
      <c r="F224" s="479">
        <f>SUM(F213:F223)</f>
        <v>14048.2655</v>
      </c>
    </row>
    <row r="225" spans="1:6" ht="6" customHeight="1" x14ac:dyDescent="0.25">
      <c r="F225" s="479"/>
    </row>
    <row r="226" spans="1:6" x14ac:dyDescent="0.25">
      <c r="C226" s="482" t="s">
        <v>178</v>
      </c>
      <c r="D226" s="482"/>
      <c r="E226" s="482"/>
      <c r="F226" s="483">
        <f>F224/10</f>
        <v>1404.82655</v>
      </c>
    </row>
    <row r="227" spans="1:6" ht="8.25" customHeight="1" x14ac:dyDescent="0.25"/>
    <row r="228" spans="1:6" ht="60" x14ac:dyDescent="0.25">
      <c r="A228" s="489"/>
      <c r="B228" s="489"/>
      <c r="C228" s="507" t="s">
        <v>1101</v>
      </c>
      <c r="D228" s="489"/>
      <c r="E228" s="489"/>
      <c r="F228" s="489"/>
    </row>
    <row r="229" spans="1:6" x14ac:dyDescent="0.25">
      <c r="A229" s="488">
        <v>1.4999999999999999E-2</v>
      </c>
      <c r="B229" s="476" t="s">
        <v>163</v>
      </c>
      <c r="C229" s="476" t="s">
        <v>1102</v>
      </c>
      <c r="D229" s="478">
        <v>661</v>
      </c>
      <c r="E229" s="476" t="s">
        <v>170</v>
      </c>
      <c r="F229" s="478">
        <f>A229*D229</f>
        <v>9.9149999999999991</v>
      </c>
    </row>
    <row r="230" spans="1:6" x14ac:dyDescent="0.25">
      <c r="A230" s="476"/>
      <c r="B230" s="476"/>
      <c r="C230" s="476" t="s">
        <v>1103</v>
      </c>
      <c r="D230" s="476"/>
      <c r="E230" s="476"/>
      <c r="F230" s="478">
        <v>40</v>
      </c>
    </row>
    <row r="231" spans="1:6" x14ac:dyDescent="0.25">
      <c r="A231" s="476"/>
      <c r="B231" s="476"/>
      <c r="C231" s="476" t="s">
        <v>790</v>
      </c>
      <c r="D231" s="508" t="s">
        <v>159</v>
      </c>
      <c r="E231" s="476"/>
      <c r="F231" s="478">
        <v>0.57999999999999996</v>
      </c>
    </row>
    <row r="232" spans="1:6" x14ac:dyDescent="0.25">
      <c r="A232" s="477"/>
      <c r="B232" s="477"/>
      <c r="C232" s="477" t="s">
        <v>730</v>
      </c>
      <c r="D232" s="477"/>
      <c r="E232" s="477"/>
      <c r="F232" s="480">
        <f>SUM(F229:F231)</f>
        <v>50.494999999999997</v>
      </c>
    </row>
    <row r="233" spans="1:6" ht="6" customHeight="1" x14ac:dyDescent="0.25">
      <c r="A233" s="476"/>
      <c r="B233" s="476"/>
      <c r="C233" s="476"/>
      <c r="D233" s="476"/>
      <c r="E233" s="476"/>
      <c r="F233" s="476"/>
    </row>
    <row r="234" spans="1:6" ht="30" x14ac:dyDescent="0.25">
      <c r="A234" s="481">
        <v>29.5</v>
      </c>
      <c r="B234" s="481" t="s">
        <v>179</v>
      </c>
      <c r="C234" s="481" t="s">
        <v>552</v>
      </c>
    </row>
    <row r="235" spans="1:6" x14ac:dyDescent="0.25">
      <c r="C235" s="481" t="s">
        <v>553</v>
      </c>
    </row>
    <row r="236" spans="1:6" x14ac:dyDescent="0.25">
      <c r="C236" s="481" t="s">
        <v>554</v>
      </c>
    </row>
    <row r="237" spans="1:6" ht="4.5" customHeight="1" x14ac:dyDescent="0.25">
      <c r="D237" s="481" t="s">
        <v>358</v>
      </c>
    </row>
    <row r="238" spans="1:6" x14ac:dyDescent="0.25">
      <c r="A238" s="479">
        <v>10</v>
      </c>
      <c r="B238" s="481" t="s">
        <v>543</v>
      </c>
      <c r="C238" s="481" t="s">
        <v>555</v>
      </c>
      <c r="D238" s="479">
        <v>377.86</v>
      </c>
      <c r="E238" s="481" t="s">
        <v>543</v>
      </c>
      <c r="F238" s="479">
        <f>A238*D238</f>
        <v>3778.6000000000004</v>
      </c>
    </row>
    <row r="239" spans="1:6" x14ac:dyDescent="0.25">
      <c r="A239" s="479">
        <v>96.84</v>
      </c>
      <c r="B239" s="481" t="s">
        <v>1104</v>
      </c>
      <c r="C239" s="481" t="s">
        <v>1105</v>
      </c>
      <c r="D239" s="479">
        <v>21.67</v>
      </c>
      <c r="E239" s="481" t="s">
        <v>1104</v>
      </c>
      <c r="F239" s="479">
        <f>A239*D239</f>
        <v>2098.5228000000002</v>
      </c>
    </row>
    <row r="240" spans="1:6" x14ac:dyDescent="0.25">
      <c r="A240" s="479"/>
      <c r="C240" s="481" t="s">
        <v>556</v>
      </c>
      <c r="D240" s="479" t="s">
        <v>13</v>
      </c>
      <c r="F240" s="479" t="s">
        <v>13</v>
      </c>
    </row>
    <row r="241" spans="1:6" x14ac:dyDescent="0.25">
      <c r="A241" s="479">
        <v>1.1000000000000001</v>
      </c>
      <c r="B241" s="481" t="s">
        <v>172</v>
      </c>
      <c r="C241" s="481" t="s">
        <v>426</v>
      </c>
      <c r="D241" s="479">
        <v>994.35</v>
      </c>
      <c r="E241" s="481" t="s">
        <v>172</v>
      </c>
      <c r="F241" s="479">
        <f>A241*D241</f>
        <v>1093.7850000000001</v>
      </c>
    </row>
    <row r="242" spans="1:6" x14ac:dyDescent="0.25">
      <c r="A242" s="479">
        <v>1.1000000000000001</v>
      </c>
      <c r="B242" s="481" t="s">
        <v>172</v>
      </c>
      <c r="C242" s="481" t="s">
        <v>411</v>
      </c>
      <c r="D242" s="479">
        <v>928.2</v>
      </c>
      <c r="E242" s="481" t="s">
        <v>172</v>
      </c>
      <c r="F242" s="479">
        <f>A242*D242</f>
        <v>1021.0200000000001</v>
      </c>
    </row>
    <row r="243" spans="1:6" x14ac:dyDescent="0.25">
      <c r="A243" s="479">
        <v>2.2000000000000002</v>
      </c>
      <c r="B243" s="481" t="s">
        <v>172</v>
      </c>
      <c r="C243" s="481" t="s">
        <v>173</v>
      </c>
      <c r="D243" s="479">
        <v>648.9</v>
      </c>
      <c r="E243" s="481" t="s">
        <v>172</v>
      </c>
      <c r="F243" s="479">
        <f>A243*D243</f>
        <v>1427.5800000000002</v>
      </c>
    </row>
    <row r="244" spans="1:6" x14ac:dyDescent="0.25">
      <c r="A244" s="479">
        <v>2.2000000000000002</v>
      </c>
      <c r="B244" s="481" t="s">
        <v>172</v>
      </c>
      <c r="C244" s="481" t="s">
        <v>174</v>
      </c>
      <c r="D244" s="479">
        <v>532.35</v>
      </c>
      <c r="E244" s="481" t="s">
        <v>172</v>
      </c>
      <c r="F244" s="479">
        <f>A244*D244</f>
        <v>1171.17</v>
      </c>
    </row>
    <row r="245" spans="1:6" x14ac:dyDescent="0.25">
      <c r="A245" s="479">
        <v>20</v>
      </c>
      <c r="B245" s="481" t="s">
        <v>175</v>
      </c>
      <c r="C245" s="481" t="s">
        <v>366</v>
      </c>
      <c r="D245" s="479">
        <v>6040</v>
      </c>
      <c r="E245" s="481" t="s">
        <v>365</v>
      </c>
      <c r="F245" s="502">
        <f>(A245*D245)/1000</f>
        <v>120.8</v>
      </c>
    </row>
    <row r="246" spans="1:6" s="504" customFormat="1" ht="15.75" customHeight="1" x14ac:dyDescent="0.25">
      <c r="A246" s="503">
        <v>10</v>
      </c>
      <c r="B246" s="504" t="s">
        <v>543</v>
      </c>
      <c r="C246" s="504" t="s">
        <v>1100</v>
      </c>
      <c r="D246" s="503">
        <v>468</v>
      </c>
      <c r="E246" s="504" t="s">
        <v>543</v>
      </c>
      <c r="F246" s="503">
        <f>A246*D246</f>
        <v>4680</v>
      </c>
    </row>
    <row r="247" spans="1:6" x14ac:dyDescent="0.25">
      <c r="B247" s="481" t="s">
        <v>176</v>
      </c>
      <c r="C247" s="481" t="s">
        <v>351</v>
      </c>
      <c r="E247" s="481" t="s">
        <v>176</v>
      </c>
      <c r="F247" s="479">
        <v>0</v>
      </c>
    </row>
    <row r="248" spans="1:6" x14ac:dyDescent="0.25">
      <c r="F248" s="479"/>
    </row>
    <row r="249" spans="1:6" x14ac:dyDescent="0.25">
      <c r="C249" s="481" t="s">
        <v>177</v>
      </c>
      <c r="F249" s="479">
        <f>SUM(F238:F248)</f>
        <v>15391.477800000001</v>
      </c>
    </row>
    <row r="250" spans="1:6" s="482" customFormat="1" x14ac:dyDescent="0.25">
      <c r="C250" s="482" t="s">
        <v>178</v>
      </c>
      <c r="F250" s="483">
        <f>F249/10</f>
        <v>1539.14778</v>
      </c>
    </row>
    <row r="251" spans="1:6" s="504" customFormat="1" ht="21" customHeight="1" x14ac:dyDescent="0.25">
      <c r="A251" s="560" t="s">
        <v>1106</v>
      </c>
      <c r="B251" s="560"/>
      <c r="C251" s="560"/>
      <c r="D251" s="560"/>
      <c r="E251" s="560"/>
      <c r="F251" s="560"/>
    </row>
    <row r="252" spans="1:6" s="504" customFormat="1" ht="35.25" customHeight="1" x14ac:dyDescent="0.25">
      <c r="B252" s="561" t="s">
        <v>1107</v>
      </c>
      <c r="C252" s="561"/>
      <c r="D252" s="561"/>
      <c r="E252" s="561"/>
      <c r="F252" s="561"/>
    </row>
    <row r="253" spans="1:6" s="504" customFormat="1" ht="15" customHeight="1" x14ac:dyDescent="0.25">
      <c r="A253" s="503">
        <v>1.5</v>
      </c>
      <c r="B253" s="504" t="s">
        <v>27</v>
      </c>
      <c r="C253" s="504" t="s">
        <v>1108</v>
      </c>
      <c r="D253" s="503">
        <v>128</v>
      </c>
      <c r="E253" s="504" t="s">
        <v>27</v>
      </c>
      <c r="F253" s="503">
        <f>A253*D253</f>
        <v>192</v>
      </c>
    </row>
    <row r="254" spans="1:6" s="504" customFormat="1" ht="15" customHeight="1" x14ac:dyDescent="0.25">
      <c r="A254" s="503">
        <v>2</v>
      </c>
      <c r="B254" s="504" t="s">
        <v>1109</v>
      </c>
      <c r="C254" s="504" t="s">
        <v>1110</v>
      </c>
      <c r="D254" s="503">
        <v>35</v>
      </c>
      <c r="E254" s="504" t="s">
        <v>1109</v>
      </c>
      <c r="F254" s="503">
        <f>A254*D254</f>
        <v>70</v>
      </c>
    </row>
    <row r="255" spans="1:6" s="490" customFormat="1" ht="15" customHeight="1" x14ac:dyDescent="0.25">
      <c r="A255" s="509">
        <v>8</v>
      </c>
      <c r="B255" s="490" t="s">
        <v>27</v>
      </c>
      <c r="C255" s="490" t="s">
        <v>1111</v>
      </c>
      <c r="D255" s="509">
        <v>24.1</v>
      </c>
      <c r="E255" s="490" t="s">
        <v>684</v>
      </c>
      <c r="F255" s="509">
        <f>A255*D255</f>
        <v>192.8</v>
      </c>
    </row>
    <row r="256" spans="1:6" s="490" customFormat="1" ht="45" customHeight="1" x14ac:dyDescent="0.25">
      <c r="A256" s="509">
        <v>1</v>
      </c>
      <c r="B256" s="490" t="s">
        <v>163</v>
      </c>
      <c r="C256" s="490" t="s">
        <v>1112</v>
      </c>
      <c r="D256" s="509">
        <v>1537.67</v>
      </c>
      <c r="E256" s="490" t="s">
        <v>317</v>
      </c>
      <c r="F256" s="509">
        <f>A256*D256</f>
        <v>1537.67</v>
      </c>
    </row>
    <row r="257" spans="1:6" s="490" customFormat="1" ht="32.25" customHeight="1" x14ac:dyDescent="0.25">
      <c r="A257" s="509"/>
      <c r="C257" s="490" t="s">
        <v>1113</v>
      </c>
      <c r="D257" s="510"/>
      <c r="E257" s="490" t="s">
        <v>159</v>
      </c>
      <c r="F257" s="509">
        <v>15.67</v>
      </c>
    </row>
    <row r="258" spans="1:6" s="504" customFormat="1" ht="15" customHeight="1" x14ac:dyDescent="0.25">
      <c r="A258" s="503"/>
      <c r="C258" s="505" t="s">
        <v>801</v>
      </c>
      <c r="D258" s="511"/>
      <c r="E258" s="505"/>
      <c r="F258" s="511">
        <f>SUM(F253:F257)</f>
        <v>2008.14</v>
      </c>
    </row>
    <row r="259" spans="1:6" s="504" customFormat="1" ht="6" customHeight="1" x14ac:dyDescent="0.25">
      <c r="A259" s="503"/>
      <c r="D259" s="503"/>
      <c r="F259" s="503"/>
    </row>
    <row r="260" spans="1:6" s="504" customFormat="1" ht="15" customHeight="1" x14ac:dyDescent="0.25">
      <c r="A260" s="503"/>
      <c r="C260" s="504" t="s">
        <v>1114</v>
      </c>
      <c r="D260" s="503"/>
      <c r="F260" s="503"/>
    </row>
    <row r="261" spans="1:6" s="504" customFormat="1" ht="15" customHeight="1" x14ac:dyDescent="0.25">
      <c r="A261" s="503">
        <v>1</v>
      </c>
      <c r="B261" s="504" t="s">
        <v>163</v>
      </c>
      <c r="C261" s="504" t="s">
        <v>1115</v>
      </c>
      <c r="D261" s="503">
        <v>817</v>
      </c>
      <c r="E261" s="504" t="s">
        <v>163</v>
      </c>
      <c r="F261" s="503">
        <f>A261*D261</f>
        <v>817</v>
      </c>
    </row>
    <row r="262" spans="1:6" s="504" customFormat="1" ht="15" customHeight="1" x14ac:dyDescent="0.25">
      <c r="A262" s="503">
        <v>1</v>
      </c>
      <c r="B262" s="504" t="s">
        <v>163</v>
      </c>
      <c r="C262" s="504" t="s">
        <v>731</v>
      </c>
      <c r="D262" s="503">
        <v>712</v>
      </c>
      <c r="E262" s="504" t="s">
        <v>163</v>
      </c>
      <c r="F262" s="503">
        <f>A262*D262</f>
        <v>712</v>
      </c>
    </row>
    <row r="263" spans="1:6" s="504" customFormat="1" ht="15" customHeight="1" x14ac:dyDescent="0.25">
      <c r="A263" s="503">
        <v>2</v>
      </c>
      <c r="B263" s="504" t="s">
        <v>163</v>
      </c>
      <c r="C263" s="504" t="s">
        <v>732</v>
      </c>
      <c r="D263" s="503">
        <v>708</v>
      </c>
      <c r="E263" s="504" t="s">
        <v>163</v>
      </c>
      <c r="F263" s="503">
        <f>A263*D263</f>
        <v>1416</v>
      </c>
    </row>
    <row r="264" spans="1:6" s="504" customFormat="1" ht="15" customHeight="1" x14ac:dyDescent="0.25">
      <c r="A264" s="503">
        <v>3</v>
      </c>
      <c r="B264" s="504" t="s">
        <v>163</v>
      </c>
      <c r="C264" s="504" t="s">
        <v>697</v>
      </c>
      <c r="D264" s="503">
        <v>556</v>
      </c>
      <c r="E264" s="504" t="s">
        <v>163</v>
      </c>
      <c r="F264" s="503">
        <f>A264*D264</f>
        <v>1668</v>
      </c>
    </row>
    <row r="265" spans="1:6" s="504" customFormat="1" ht="15" customHeight="1" x14ac:dyDescent="0.25">
      <c r="A265" s="503"/>
      <c r="C265" s="504" t="s">
        <v>1116</v>
      </c>
      <c r="F265" s="503">
        <f>SUM(F261:F264)</f>
        <v>4613</v>
      </c>
    </row>
    <row r="266" spans="1:6" s="504" customFormat="1" ht="15" customHeight="1" x14ac:dyDescent="0.25">
      <c r="C266" s="504" t="s">
        <v>1117</v>
      </c>
      <c r="F266" s="503">
        <f>F265/3</f>
        <v>1537.6666666666667</v>
      </c>
    </row>
    <row r="267" spans="1:6" s="504" customFormat="1" ht="6" customHeight="1" x14ac:dyDescent="0.25">
      <c r="F267" s="503"/>
    </row>
    <row r="268" spans="1:6" s="504" customFormat="1" ht="15" customHeight="1" x14ac:dyDescent="0.25">
      <c r="C268" s="504" t="s">
        <v>1118</v>
      </c>
    </row>
    <row r="269" spans="1:6" s="504" customFormat="1" ht="15" customHeight="1" x14ac:dyDescent="0.25">
      <c r="C269" s="505" t="s">
        <v>1119</v>
      </c>
    </row>
    <row r="270" spans="1:6" s="504" customFormat="1" ht="4.5" customHeight="1" x14ac:dyDescent="0.25"/>
    <row r="271" spans="1:6" s="504" customFormat="1" ht="15" customHeight="1" x14ac:dyDescent="0.25">
      <c r="A271" s="503">
        <v>1</v>
      </c>
      <c r="B271" s="504" t="s">
        <v>163</v>
      </c>
      <c r="C271" s="504" t="s">
        <v>1120</v>
      </c>
      <c r="D271" s="503">
        <v>1182</v>
      </c>
      <c r="E271" s="504" t="s">
        <v>163</v>
      </c>
      <c r="F271" s="503">
        <f>A271*D271</f>
        <v>1182</v>
      </c>
    </row>
    <row r="272" spans="1:6" s="504" customFormat="1" ht="15" customHeight="1" x14ac:dyDescent="0.25">
      <c r="A272" s="503">
        <v>1</v>
      </c>
      <c r="B272" s="504" t="s">
        <v>163</v>
      </c>
      <c r="C272" s="504" t="s">
        <v>688</v>
      </c>
      <c r="D272" s="503">
        <f>F258</f>
        <v>2008.14</v>
      </c>
      <c r="E272" s="504" t="s">
        <v>163</v>
      </c>
      <c r="F272" s="503">
        <f>A272*D272</f>
        <v>2008.14</v>
      </c>
    </row>
    <row r="273" spans="3:6" s="504" customFormat="1" ht="15" customHeight="1" x14ac:dyDescent="0.25">
      <c r="C273" s="504" t="s">
        <v>602</v>
      </c>
      <c r="F273" s="503">
        <v>0</v>
      </c>
    </row>
    <row r="274" spans="3:6" s="505" customFormat="1" ht="15" customHeight="1" x14ac:dyDescent="0.25">
      <c r="C274" s="505" t="s">
        <v>730</v>
      </c>
      <c r="F274" s="511">
        <f>SUM(F271:F273)</f>
        <v>3190.1400000000003</v>
      </c>
    </row>
    <row r="275" spans="3:6" s="505" customFormat="1" ht="15" customHeight="1" x14ac:dyDescent="0.25">
      <c r="F275" s="511"/>
    </row>
  </sheetData>
  <mergeCells count="2">
    <mergeCell ref="A251:F251"/>
    <mergeCell ref="B252:F252"/>
  </mergeCells>
  <pageMargins left="0.75" right="0.25" top="0.5" bottom="0.5" header="0.31496062992126" footer="0.31496062992126"/>
  <pageSetup paperSize="9" scale="8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818"/>
  <sheetViews>
    <sheetView tabSelected="1" view="pageBreakPreview" topLeftCell="A791" zoomScale="115" zoomScaleSheetLayoutView="115" workbookViewId="0">
      <selection activeCell="O809" sqref="O809"/>
    </sheetView>
  </sheetViews>
  <sheetFormatPr defaultRowHeight="14.25" x14ac:dyDescent="0.2"/>
  <cols>
    <col min="1" max="1" width="5.7109375" style="243" customWidth="1"/>
    <col min="2" max="2" width="40.7109375" style="245" customWidth="1"/>
    <col min="3" max="3" width="3.7109375" style="307" customWidth="1"/>
    <col min="4" max="4" width="1.7109375" style="307" customWidth="1"/>
    <col min="5" max="5" width="4.7109375" style="307" customWidth="1"/>
    <col min="6" max="7" width="9.7109375" style="243" customWidth="1"/>
    <col min="8" max="8" width="9.7109375" style="244" customWidth="1"/>
    <col min="9" max="9" width="10.7109375" style="243" customWidth="1"/>
    <col min="10" max="10" width="5.7109375" style="306" customWidth="1"/>
    <col min="11" max="232" width="9.140625" style="243"/>
    <col min="233" max="233" width="9.140625" style="243" customWidth="1"/>
    <col min="234" max="234" width="29.7109375" style="243" customWidth="1"/>
    <col min="235" max="235" width="7" style="243" customWidth="1"/>
    <col min="236" max="236" width="1.85546875" style="243" customWidth="1"/>
    <col min="237" max="237" width="5.85546875" style="243" customWidth="1"/>
    <col min="238" max="238" width="11" style="243" bestFit="1" customWidth="1"/>
    <col min="239" max="239" width="12.140625" style="243" bestFit="1" customWidth="1"/>
    <col min="240" max="240" width="9.140625" style="243"/>
    <col min="241" max="241" width="11.42578125" style="243" bestFit="1" customWidth="1"/>
    <col min="242" max="242" width="8.140625" style="243" customWidth="1"/>
    <col min="243" max="488" width="9.140625" style="243"/>
    <col min="489" max="489" width="9.140625" style="243" customWidth="1"/>
    <col min="490" max="490" width="29.7109375" style="243" customWidth="1"/>
    <col min="491" max="491" width="7" style="243" customWidth="1"/>
    <col min="492" max="492" width="1.85546875" style="243" customWidth="1"/>
    <col min="493" max="493" width="5.85546875" style="243" customWidth="1"/>
    <col min="494" max="494" width="11" style="243" bestFit="1" customWidth="1"/>
    <col min="495" max="495" width="12.140625" style="243" bestFit="1" customWidth="1"/>
    <col min="496" max="496" width="9.140625" style="243"/>
    <col min="497" max="497" width="11.42578125" style="243" bestFit="1" customWidth="1"/>
    <col min="498" max="498" width="8.140625" style="243" customWidth="1"/>
    <col min="499" max="744" width="9.140625" style="243"/>
    <col min="745" max="745" width="9.140625" style="243" customWidth="1"/>
    <col min="746" max="746" width="29.7109375" style="243" customWidth="1"/>
    <col min="747" max="747" width="7" style="243" customWidth="1"/>
    <col min="748" max="748" width="1.85546875" style="243" customWidth="1"/>
    <col min="749" max="749" width="5.85546875" style="243" customWidth="1"/>
    <col min="750" max="750" width="11" style="243" bestFit="1" customWidth="1"/>
    <col min="751" max="751" width="12.140625" style="243" bestFit="1" customWidth="1"/>
    <col min="752" max="752" width="9.140625" style="243"/>
    <col min="753" max="753" width="11.42578125" style="243" bestFit="1" customWidth="1"/>
    <col min="754" max="754" width="8.140625" style="243" customWidth="1"/>
    <col min="755" max="1000" width="9.140625" style="243"/>
    <col min="1001" max="1001" width="9.140625" style="243" customWidth="1"/>
    <col min="1002" max="1002" width="29.7109375" style="243" customWidth="1"/>
    <col min="1003" max="1003" width="7" style="243" customWidth="1"/>
    <col min="1004" max="1004" width="1.85546875" style="243" customWidth="1"/>
    <col min="1005" max="1005" width="5.85546875" style="243" customWidth="1"/>
    <col min="1006" max="1006" width="11" style="243" bestFit="1" customWidth="1"/>
    <col min="1007" max="1007" width="12.140625" style="243" bestFit="1" customWidth="1"/>
    <col min="1008" max="1008" width="9.140625" style="243"/>
    <col min="1009" max="1009" width="11.42578125" style="243" bestFit="1" customWidth="1"/>
    <col min="1010" max="1010" width="8.140625" style="243" customWidth="1"/>
    <col min="1011" max="1256" width="9.140625" style="243"/>
    <col min="1257" max="1257" width="9.140625" style="243" customWidth="1"/>
    <col min="1258" max="1258" width="29.7109375" style="243" customWidth="1"/>
    <col min="1259" max="1259" width="7" style="243" customWidth="1"/>
    <col min="1260" max="1260" width="1.85546875" style="243" customWidth="1"/>
    <col min="1261" max="1261" width="5.85546875" style="243" customWidth="1"/>
    <col min="1262" max="1262" width="11" style="243" bestFit="1" customWidth="1"/>
    <col min="1263" max="1263" width="12.140625" style="243" bestFit="1" customWidth="1"/>
    <col min="1264" max="1264" width="9.140625" style="243"/>
    <col min="1265" max="1265" width="11.42578125" style="243" bestFit="1" customWidth="1"/>
    <col min="1266" max="1266" width="8.140625" style="243" customWidth="1"/>
    <col min="1267" max="1512" width="9.140625" style="243"/>
    <col min="1513" max="1513" width="9.140625" style="243" customWidth="1"/>
    <col min="1514" max="1514" width="29.7109375" style="243" customWidth="1"/>
    <col min="1515" max="1515" width="7" style="243" customWidth="1"/>
    <col min="1516" max="1516" width="1.85546875" style="243" customWidth="1"/>
    <col min="1517" max="1517" width="5.85546875" style="243" customWidth="1"/>
    <col min="1518" max="1518" width="11" style="243" bestFit="1" customWidth="1"/>
    <col min="1519" max="1519" width="12.140625" style="243" bestFit="1" customWidth="1"/>
    <col min="1520" max="1520" width="9.140625" style="243"/>
    <col min="1521" max="1521" width="11.42578125" style="243" bestFit="1" customWidth="1"/>
    <col min="1522" max="1522" width="8.140625" style="243" customWidth="1"/>
    <col min="1523" max="1768" width="9.140625" style="243"/>
    <col min="1769" max="1769" width="9.140625" style="243" customWidth="1"/>
    <col min="1770" max="1770" width="29.7109375" style="243" customWidth="1"/>
    <col min="1771" max="1771" width="7" style="243" customWidth="1"/>
    <col min="1772" max="1772" width="1.85546875" style="243" customWidth="1"/>
    <col min="1773" max="1773" width="5.85546875" style="243" customWidth="1"/>
    <col min="1774" max="1774" width="11" style="243" bestFit="1" customWidth="1"/>
    <col min="1775" max="1775" width="12.140625" style="243" bestFit="1" customWidth="1"/>
    <col min="1776" max="1776" width="9.140625" style="243"/>
    <col min="1777" max="1777" width="11.42578125" style="243" bestFit="1" customWidth="1"/>
    <col min="1778" max="1778" width="8.140625" style="243" customWidth="1"/>
    <col min="1779" max="2024" width="9.140625" style="243"/>
    <col min="2025" max="2025" width="9.140625" style="243" customWidth="1"/>
    <col min="2026" max="2026" width="29.7109375" style="243" customWidth="1"/>
    <col min="2027" max="2027" width="7" style="243" customWidth="1"/>
    <col min="2028" max="2028" width="1.85546875" style="243" customWidth="1"/>
    <col min="2029" max="2029" width="5.85546875" style="243" customWidth="1"/>
    <col min="2030" max="2030" width="11" style="243" bestFit="1" customWidth="1"/>
    <col min="2031" max="2031" width="12.140625" style="243" bestFit="1" customWidth="1"/>
    <col min="2032" max="2032" width="9.140625" style="243"/>
    <col min="2033" max="2033" width="11.42578125" style="243" bestFit="1" customWidth="1"/>
    <col min="2034" max="2034" width="8.140625" style="243" customWidth="1"/>
    <col min="2035" max="2280" width="9.140625" style="243"/>
    <col min="2281" max="2281" width="9.140625" style="243" customWidth="1"/>
    <col min="2282" max="2282" width="29.7109375" style="243" customWidth="1"/>
    <col min="2283" max="2283" width="7" style="243" customWidth="1"/>
    <col min="2284" max="2284" width="1.85546875" style="243" customWidth="1"/>
    <col min="2285" max="2285" width="5.85546875" style="243" customWidth="1"/>
    <col min="2286" max="2286" width="11" style="243" bestFit="1" customWidth="1"/>
    <col min="2287" max="2287" width="12.140625" style="243" bestFit="1" customWidth="1"/>
    <col min="2288" max="2288" width="9.140625" style="243"/>
    <col min="2289" max="2289" width="11.42578125" style="243" bestFit="1" customWidth="1"/>
    <col min="2290" max="2290" width="8.140625" style="243" customWidth="1"/>
    <col min="2291" max="2536" width="9.140625" style="243"/>
    <col min="2537" max="2537" width="9.140625" style="243" customWidth="1"/>
    <col min="2538" max="2538" width="29.7109375" style="243" customWidth="1"/>
    <col min="2539" max="2539" width="7" style="243" customWidth="1"/>
    <col min="2540" max="2540" width="1.85546875" style="243" customWidth="1"/>
    <col min="2541" max="2541" width="5.85546875" style="243" customWidth="1"/>
    <col min="2542" max="2542" width="11" style="243" bestFit="1" customWidth="1"/>
    <col min="2543" max="2543" width="12.140625" style="243" bestFit="1" customWidth="1"/>
    <col min="2544" max="2544" width="9.140625" style="243"/>
    <col min="2545" max="2545" width="11.42578125" style="243" bestFit="1" customWidth="1"/>
    <col min="2546" max="2546" width="8.140625" style="243" customWidth="1"/>
    <col min="2547" max="2792" width="9.140625" style="243"/>
    <col min="2793" max="2793" width="9.140625" style="243" customWidth="1"/>
    <col min="2794" max="2794" width="29.7109375" style="243" customWidth="1"/>
    <col min="2795" max="2795" width="7" style="243" customWidth="1"/>
    <col min="2796" max="2796" width="1.85546875" style="243" customWidth="1"/>
    <col min="2797" max="2797" width="5.85546875" style="243" customWidth="1"/>
    <col min="2798" max="2798" width="11" style="243" bestFit="1" customWidth="1"/>
    <col min="2799" max="2799" width="12.140625" style="243" bestFit="1" customWidth="1"/>
    <col min="2800" max="2800" width="9.140625" style="243"/>
    <col min="2801" max="2801" width="11.42578125" style="243" bestFit="1" customWidth="1"/>
    <col min="2802" max="2802" width="8.140625" style="243" customWidth="1"/>
    <col min="2803" max="3048" width="9.140625" style="243"/>
    <col min="3049" max="3049" width="9.140625" style="243" customWidth="1"/>
    <col min="3050" max="3050" width="29.7109375" style="243" customWidth="1"/>
    <col min="3051" max="3051" width="7" style="243" customWidth="1"/>
    <col min="3052" max="3052" width="1.85546875" style="243" customWidth="1"/>
    <col min="3053" max="3053" width="5.85546875" style="243" customWidth="1"/>
    <col min="3054" max="3054" width="11" style="243" bestFit="1" customWidth="1"/>
    <col min="3055" max="3055" width="12.140625" style="243" bestFit="1" customWidth="1"/>
    <col min="3056" max="3056" width="9.140625" style="243"/>
    <col min="3057" max="3057" width="11.42578125" style="243" bestFit="1" customWidth="1"/>
    <col min="3058" max="3058" width="8.140625" style="243" customWidth="1"/>
    <col min="3059" max="3304" width="9.140625" style="243"/>
    <col min="3305" max="3305" width="9.140625" style="243" customWidth="1"/>
    <col min="3306" max="3306" width="29.7109375" style="243" customWidth="1"/>
    <col min="3307" max="3307" width="7" style="243" customWidth="1"/>
    <col min="3308" max="3308" width="1.85546875" style="243" customWidth="1"/>
    <col min="3309" max="3309" width="5.85546875" style="243" customWidth="1"/>
    <col min="3310" max="3310" width="11" style="243" bestFit="1" customWidth="1"/>
    <col min="3311" max="3311" width="12.140625" style="243" bestFit="1" customWidth="1"/>
    <col min="3312" max="3312" width="9.140625" style="243"/>
    <col min="3313" max="3313" width="11.42578125" style="243" bestFit="1" customWidth="1"/>
    <col min="3314" max="3314" width="8.140625" style="243" customWidth="1"/>
    <col min="3315" max="3560" width="9.140625" style="243"/>
    <col min="3561" max="3561" width="9.140625" style="243" customWidth="1"/>
    <col min="3562" max="3562" width="29.7109375" style="243" customWidth="1"/>
    <col min="3563" max="3563" width="7" style="243" customWidth="1"/>
    <col min="3564" max="3564" width="1.85546875" style="243" customWidth="1"/>
    <col min="3565" max="3565" width="5.85546875" style="243" customWidth="1"/>
    <col min="3566" max="3566" width="11" style="243" bestFit="1" customWidth="1"/>
    <col min="3567" max="3567" width="12.140625" style="243" bestFit="1" customWidth="1"/>
    <col min="3568" max="3568" width="9.140625" style="243"/>
    <col min="3569" max="3569" width="11.42578125" style="243" bestFit="1" customWidth="1"/>
    <col min="3570" max="3570" width="8.140625" style="243" customWidth="1"/>
    <col min="3571" max="3816" width="9.140625" style="243"/>
    <col min="3817" max="3817" width="9.140625" style="243" customWidth="1"/>
    <col min="3818" max="3818" width="29.7109375" style="243" customWidth="1"/>
    <col min="3819" max="3819" width="7" style="243" customWidth="1"/>
    <col min="3820" max="3820" width="1.85546875" style="243" customWidth="1"/>
    <col min="3821" max="3821" width="5.85546875" style="243" customWidth="1"/>
    <col min="3822" max="3822" width="11" style="243" bestFit="1" customWidth="1"/>
    <col min="3823" max="3823" width="12.140625" style="243" bestFit="1" customWidth="1"/>
    <col min="3824" max="3824" width="9.140625" style="243"/>
    <col min="3825" max="3825" width="11.42578125" style="243" bestFit="1" customWidth="1"/>
    <col min="3826" max="3826" width="8.140625" style="243" customWidth="1"/>
    <col min="3827" max="4072" width="9.140625" style="243"/>
    <col min="4073" max="4073" width="9.140625" style="243" customWidth="1"/>
    <col min="4074" max="4074" width="29.7109375" style="243" customWidth="1"/>
    <col min="4075" max="4075" width="7" style="243" customWidth="1"/>
    <col min="4076" max="4076" width="1.85546875" style="243" customWidth="1"/>
    <col min="4077" max="4077" width="5.85546875" style="243" customWidth="1"/>
    <col min="4078" max="4078" width="11" style="243" bestFit="1" customWidth="1"/>
    <col min="4079" max="4079" width="12.140625" style="243" bestFit="1" customWidth="1"/>
    <col min="4080" max="4080" width="9.140625" style="243"/>
    <col min="4081" max="4081" width="11.42578125" style="243" bestFit="1" customWidth="1"/>
    <col min="4082" max="4082" width="8.140625" style="243" customWidth="1"/>
    <col min="4083" max="4328" width="9.140625" style="243"/>
    <col min="4329" max="4329" width="9.140625" style="243" customWidth="1"/>
    <col min="4330" max="4330" width="29.7109375" style="243" customWidth="1"/>
    <col min="4331" max="4331" width="7" style="243" customWidth="1"/>
    <col min="4332" max="4332" width="1.85546875" style="243" customWidth="1"/>
    <col min="4333" max="4333" width="5.85546875" style="243" customWidth="1"/>
    <col min="4334" max="4334" width="11" style="243" bestFit="1" customWidth="1"/>
    <col min="4335" max="4335" width="12.140625" style="243" bestFit="1" customWidth="1"/>
    <col min="4336" max="4336" width="9.140625" style="243"/>
    <col min="4337" max="4337" width="11.42578125" style="243" bestFit="1" customWidth="1"/>
    <col min="4338" max="4338" width="8.140625" style="243" customWidth="1"/>
    <col min="4339" max="4584" width="9.140625" style="243"/>
    <col min="4585" max="4585" width="9.140625" style="243" customWidth="1"/>
    <col min="4586" max="4586" width="29.7109375" style="243" customWidth="1"/>
    <col min="4587" max="4587" width="7" style="243" customWidth="1"/>
    <col min="4588" max="4588" width="1.85546875" style="243" customWidth="1"/>
    <col min="4589" max="4589" width="5.85546875" style="243" customWidth="1"/>
    <col min="4590" max="4590" width="11" style="243" bestFit="1" customWidth="1"/>
    <col min="4591" max="4591" width="12.140625" style="243" bestFit="1" customWidth="1"/>
    <col min="4592" max="4592" width="9.140625" style="243"/>
    <col min="4593" max="4593" width="11.42578125" style="243" bestFit="1" customWidth="1"/>
    <col min="4594" max="4594" width="8.140625" style="243" customWidth="1"/>
    <col min="4595" max="4840" width="9.140625" style="243"/>
    <col min="4841" max="4841" width="9.140625" style="243" customWidth="1"/>
    <col min="4842" max="4842" width="29.7109375" style="243" customWidth="1"/>
    <col min="4843" max="4843" width="7" style="243" customWidth="1"/>
    <col min="4844" max="4844" width="1.85546875" style="243" customWidth="1"/>
    <col min="4845" max="4845" width="5.85546875" style="243" customWidth="1"/>
    <col min="4846" max="4846" width="11" style="243" bestFit="1" customWidth="1"/>
    <col min="4847" max="4847" width="12.140625" style="243" bestFit="1" customWidth="1"/>
    <col min="4848" max="4848" width="9.140625" style="243"/>
    <col min="4849" max="4849" width="11.42578125" style="243" bestFit="1" customWidth="1"/>
    <col min="4850" max="4850" width="8.140625" style="243" customWidth="1"/>
    <col min="4851" max="5096" width="9.140625" style="243"/>
    <col min="5097" max="5097" width="9.140625" style="243" customWidth="1"/>
    <col min="5098" max="5098" width="29.7109375" style="243" customWidth="1"/>
    <col min="5099" max="5099" width="7" style="243" customWidth="1"/>
    <col min="5100" max="5100" width="1.85546875" style="243" customWidth="1"/>
    <col min="5101" max="5101" width="5.85546875" style="243" customWidth="1"/>
    <col min="5102" max="5102" width="11" style="243" bestFit="1" customWidth="1"/>
    <col min="5103" max="5103" width="12.140625" style="243" bestFit="1" customWidth="1"/>
    <col min="5104" max="5104" width="9.140625" style="243"/>
    <col min="5105" max="5105" width="11.42578125" style="243" bestFit="1" customWidth="1"/>
    <col min="5106" max="5106" width="8.140625" style="243" customWidth="1"/>
    <col min="5107" max="5352" width="9.140625" style="243"/>
    <col min="5353" max="5353" width="9.140625" style="243" customWidth="1"/>
    <col min="5354" max="5354" width="29.7109375" style="243" customWidth="1"/>
    <col min="5355" max="5355" width="7" style="243" customWidth="1"/>
    <col min="5356" max="5356" width="1.85546875" style="243" customWidth="1"/>
    <col min="5357" max="5357" width="5.85546875" style="243" customWidth="1"/>
    <col min="5358" max="5358" width="11" style="243" bestFit="1" customWidth="1"/>
    <col min="5359" max="5359" width="12.140625" style="243" bestFit="1" customWidth="1"/>
    <col min="5360" max="5360" width="9.140625" style="243"/>
    <col min="5361" max="5361" width="11.42578125" style="243" bestFit="1" customWidth="1"/>
    <col min="5362" max="5362" width="8.140625" style="243" customWidth="1"/>
    <col min="5363" max="5608" width="9.140625" style="243"/>
    <col min="5609" max="5609" width="9.140625" style="243" customWidth="1"/>
    <col min="5610" max="5610" width="29.7109375" style="243" customWidth="1"/>
    <col min="5611" max="5611" width="7" style="243" customWidth="1"/>
    <col min="5612" max="5612" width="1.85546875" style="243" customWidth="1"/>
    <col min="5613" max="5613" width="5.85546875" style="243" customWidth="1"/>
    <col min="5614" max="5614" width="11" style="243" bestFit="1" customWidth="1"/>
    <col min="5615" max="5615" width="12.140625" style="243" bestFit="1" customWidth="1"/>
    <col min="5616" max="5616" width="9.140625" style="243"/>
    <col min="5617" max="5617" width="11.42578125" style="243" bestFit="1" customWidth="1"/>
    <col min="5618" max="5618" width="8.140625" style="243" customWidth="1"/>
    <col min="5619" max="5864" width="9.140625" style="243"/>
    <col min="5865" max="5865" width="9.140625" style="243" customWidth="1"/>
    <col min="5866" max="5866" width="29.7109375" style="243" customWidth="1"/>
    <col min="5867" max="5867" width="7" style="243" customWidth="1"/>
    <col min="5868" max="5868" width="1.85546875" style="243" customWidth="1"/>
    <col min="5869" max="5869" width="5.85546875" style="243" customWidth="1"/>
    <col min="5870" max="5870" width="11" style="243" bestFit="1" customWidth="1"/>
    <col min="5871" max="5871" width="12.140625" style="243" bestFit="1" customWidth="1"/>
    <col min="5872" max="5872" width="9.140625" style="243"/>
    <col min="5873" max="5873" width="11.42578125" style="243" bestFit="1" customWidth="1"/>
    <col min="5874" max="5874" width="8.140625" style="243" customWidth="1"/>
    <col min="5875" max="6120" width="9.140625" style="243"/>
    <col min="6121" max="6121" width="9.140625" style="243" customWidth="1"/>
    <col min="6122" max="6122" width="29.7109375" style="243" customWidth="1"/>
    <col min="6123" max="6123" width="7" style="243" customWidth="1"/>
    <col min="6124" max="6124" width="1.85546875" style="243" customWidth="1"/>
    <col min="6125" max="6125" width="5.85546875" style="243" customWidth="1"/>
    <col min="6126" max="6126" width="11" style="243" bestFit="1" customWidth="1"/>
    <col min="6127" max="6127" width="12.140625" style="243" bestFit="1" customWidth="1"/>
    <col min="6128" max="6128" width="9.140625" style="243"/>
    <col min="6129" max="6129" width="11.42578125" style="243" bestFit="1" customWidth="1"/>
    <col min="6130" max="6130" width="8.140625" style="243" customWidth="1"/>
    <col min="6131" max="6376" width="9.140625" style="243"/>
    <col min="6377" max="6377" width="9.140625" style="243" customWidth="1"/>
    <col min="6378" max="6378" width="29.7109375" style="243" customWidth="1"/>
    <col min="6379" max="6379" width="7" style="243" customWidth="1"/>
    <col min="6380" max="6380" width="1.85546875" style="243" customWidth="1"/>
    <col min="6381" max="6381" width="5.85546875" style="243" customWidth="1"/>
    <col min="6382" max="6382" width="11" style="243" bestFit="1" customWidth="1"/>
    <col min="6383" max="6383" width="12.140625" style="243" bestFit="1" customWidth="1"/>
    <col min="6384" max="6384" width="9.140625" style="243"/>
    <col min="6385" max="6385" width="11.42578125" style="243" bestFit="1" customWidth="1"/>
    <col min="6386" max="6386" width="8.140625" style="243" customWidth="1"/>
    <col min="6387" max="6632" width="9.140625" style="243"/>
    <col min="6633" max="6633" width="9.140625" style="243" customWidth="1"/>
    <col min="6634" max="6634" width="29.7109375" style="243" customWidth="1"/>
    <col min="6635" max="6635" width="7" style="243" customWidth="1"/>
    <col min="6636" max="6636" width="1.85546875" style="243" customWidth="1"/>
    <col min="6637" max="6637" width="5.85546875" style="243" customWidth="1"/>
    <col min="6638" max="6638" width="11" style="243" bestFit="1" customWidth="1"/>
    <col min="6639" max="6639" width="12.140625" style="243" bestFit="1" customWidth="1"/>
    <col min="6640" max="6640" width="9.140625" style="243"/>
    <col min="6641" max="6641" width="11.42578125" style="243" bestFit="1" customWidth="1"/>
    <col min="6642" max="6642" width="8.140625" style="243" customWidth="1"/>
    <col min="6643" max="6888" width="9.140625" style="243"/>
    <col min="6889" max="6889" width="9.140625" style="243" customWidth="1"/>
    <col min="6890" max="6890" width="29.7109375" style="243" customWidth="1"/>
    <col min="6891" max="6891" width="7" style="243" customWidth="1"/>
    <col min="6892" max="6892" width="1.85546875" style="243" customWidth="1"/>
    <col min="6893" max="6893" width="5.85546875" style="243" customWidth="1"/>
    <col min="6894" max="6894" width="11" style="243" bestFit="1" customWidth="1"/>
    <col min="6895" max="6895" width="12.140625" style="243" bestFit="1" customWidth="1"/>
    <col min="6896" max="6896" width="9.140625" style="243"/>
    <col min="6897" max="6897" width="11.42578125" style="243" bestFit="1" customWidth="1"/>
    <col min="6898" max="6898" width="8.140625" style="243" customWidth="1"/>
    <col min="6899" max="7144" width="9.140625" style="243"/>
    <col min="7145" max="7145" width="9.140625" style="243" customWidth="1"/>
    <col min="7146" max="7146" width="29.7109375" style="243" customWidth="1"/>
    <col min="7147" max="7147" width="7" style="243" customWidth="1"/>
    <col min="7148" max="7148" width="1.85546875" style="243" customWidth="1"/>
    <col min="7149" max="7149" width="5.85546875" style="243" customWidth="1"/>
    <col min="7150" max="7150" width="11" style="243" bestFit="1" customWidth="1"/>
    <col min="7151" max="7151" width="12.140625" style="243" bestFit="1" customWidth="1"/>
    <col min="7152" max="7152" width="9.140625" style="243"/>
    <col min="7153" max="7153" width="11.42578125" style="243" bestFit="1" customWidth="1"/>
    <col min="7154" max="7154" width="8.140625" style="243" customWidth="1"/>
    <col min="7155" max="7400" width="9.140625" style="243"/>
    <col min="7401" max="7401" width="9.140625" style="243" customWidth="1"/>
    <col min="7402" max="7402" width="29.7109375" style="243" customWidth="1"/>
    <col min="7403" max="7403" width="7" style="243" customWidth="1"/>
    <col min="7404" max="7404" width="1.85546875" style="243" customWidth="1"/>
    <col min="7405" max="7405" width="5.85546875" style="243" customWidth="1"/>
    <col min="7406" max="7406" width="11" style="243" bestFit="1" customWidth="1"/>
    <col min="7407" max="7407" width="12.140625" style="243" bestFit="1" customWidth="1"/>
    <col min="7408" max="7408" width="9.140625" style="243"/>
    <col min="7409" max="7409" width="11.42578125" style="243" bestFit="1" customWidth="1"/>
    <col min="7410" max="7410" width="8.140625" style="243" customWidth="1"/>
    <col min="7411" max="7656" width="9.140625" style="243"/>
    <col min="7657" max="7657" width="9.140625" style="243" customWidth="1"/>
    <col min="7658" max="7658" width="29.7109375" style="243" customWidth="1"/>
    <col min="7659" max="7659" width="7" style="243" customWidth="1"/>
    <col min="7660" max="7660" width="1.85546875" style="243" customWidth="1"/>
    <col min="7661" max="7661" width="5.85546875" style="243" customWidth="1"/>
    <col min="7662" max="7662" width="11" style="243" bestFit="1" customWidth="1"/>
    <col min="7663" max="7663" width="12.140625" style="243" bestFit="1" customWidth="1"/>
    <col min="7664" max="7664" width="9.140625" style="243"/>
    <col min="7665" max="7665" width="11.42578125" style="243" bestFit="1" customWidth="1"/>
    <col min="7666" max="7666" width="8.140625" style="243" customWidth="1"/>
    <col min="7667" max="7912" width="9.140625" style="243"/>
    <col min="7913" max="7913" width="9.140625" style="243" customWidth="1"/>
    <col min="7914" max="7914" width="29.7109375" style="243" customWidth="1"/>
    <col min="7915" max="7915" width="7" style="243" customWidth="1"/>
    <col min="7916" max="7916" width="1.85546875" style="243" customWidth="1"/>
    <col min="7917" max="7917" width="5.85546875" style="243" customWidth="1"/>
    <col min="7918" max="7918" width="11" style="243" bestFit="1" customWidth="1"/>
    <col min="7919" max="7919" width="12.140625" style="243" bestFit="1" customWidth="1"/>
    <col min="7920" max="7920" width="9.140625" style="243"/>
    <col min="7921" max="7921" width="11.42578125" style="243" bestFit="1" customWidth="1"/>
    <col min="7922" max="7922" width="8.140625" style="243" customWidth="1"/>
    <col min="7923" max="8168" width="9.140625" style="243"/>
    <col min="8169" max="8169" width="9.140625" style="243" customWidth="1"/>
    <col min="8170" max="8170" width="29.7109375" style="243" customWidth="1"/>
    <col min="8171" max="8171" width="7" style="243" customWidth="1"/>
    <col min="8172" max="8172" width="1.85546875" style="243" customWidth="1"/>
    <col min="8173" max="8173" width="5.85546875" style="243" customWidth="1"/>
    <col min="8174" max="8174" width="11" style="243" bestFit="1" customWidth="1"/>
    <col min="8175" max="8175" width="12.140625" style="243" bestFit="1" customWidth="1"/>
    <col min="8176" max="8176" width="9.140625" style="243"/>
    <col min="8177" max="8177" width="11.42578125" style="243" bestFit="1" customWidth="1"/>
    <col min="8178" max="8178" width="8.140625" style="243" customWidth="1"/>
    <col min="8179" max="8424" width="9.140625" style="243"/>
    <col min="8425" max="8425" width="9.140625" style="243" customWidth="1"/>
    <col min="8426" max="8426" width="29.7109375" style="243" customWidth="1"/>
    <col min="8427" max="8427" width="7" style="243" customWidth="1"/>
    <col min="8428" max="8428" width="1.85546875" style="243" customWidth="1"/>
    <col min="8429" max="8429" width="5.85546875" style="243" customWidth="1"/>
    <col min="8430" max="8430" width="11" style="243" bestFit="1" customWidth="1"/>
    <col min="8431" max="8431" width="12.140625" style="243" bestFit="1" customWidth="1"/>
    <col min="8432" max="8432" width="9.140625" style="243"/>
    <col min="8433" max="8433" width="11.42578125" style="243" bestFit="1" customWidth="1"/>
    <col min="8434" max="8434" width="8.140625" style="243" customWidth="1"/>
    <col min="8435" max="8680" width="9.140625" style="243"/>
    <col min="8681" max="8681" width="9.140625" style="243" customWidth="1"/>
    <col min="8682" max="8682" width="29.7109375" style="243" customWidth="1"/>
    <col min="8683" max="8683" width="7" style="243" customWidth="1"/>
    <col min="8684" max="8684" width="1.85546875" style="243" customWidth="1"/>
    <col min="8685" max="8685" width="5.85546875" style="243" customWidth="1"/>
    <col min="8686" max="8686" width="11" style="243" bestFit="1" customWidth="1"/>
    <col min="8687" max="8687" width="12.140625" style="243" bestFit="1" customWidth="1"/>
    <col min="8688" max="8688" width="9.140625" style="243"/>
    <col min="8689" max="8689" width="11.42578125" style="243" bestFit="1" customWidth="1"/>
    <col min="8690" max="8690" width="8.140625" style="243" customWidth="1"/>
    <col min="8691" max="8936" width="9.140625" style="243"/>
    <col min="8937" max="8937" width="9.140625" style="243" customWidth="1"/>
    <col min="8938" max="8938" width="29.7109375" style="243" customWidth="1"/>
    <col min="8939" max="8939" width="7" style="243" customWidth="1"/>
    <col min="8940" max="8940" width="1.85546875" style="243" customWidth="1"/>
    <col min="8941" max="8941" width="5.85546875" style="243" customWidth="1"/>
    <col min="8942" max="8942" width="11" style="243" bestFit="1" customWidth="1"/>
    <col min="8943" max="8943" width="12.140625" style="243" bestFit="1" customWidth="1"/>
    <col min="8944" max="8944" width="9.140625" style="243"/>
    <col min="8945" max="8945" width="11.42578125" style="243" bestFit="1" customWidth="1"/>
    <col min="8946" max="8946" width="8.140625" style="243" customWidth="1"/>
    <col min="8947" max="9192" width="9.140625" style="243"/>
    <col min="9193" max="9193" width="9.140625" style="243" customWidth="1"/>
    <col min="9194" max="9194" width="29.7109375" style="243" customWidth="1"/>
    <col min="9195" max="9195" width="7" style="243" customWidth="1"/>
    <col min="9196" max="9196" width="1.85546875" style="243" customWidth="1"/>
    <col min="9197" max="9197" width="5.85546875" style="243" customWidth="1"/>
    <col min="9198" max="9198" width="11" style="243" bestFit="1" customWidth="1"/>
    <col min="9199" max="9199" width="12.140625" style="243" bestFit="1" customWidth="1"/>
    <col min="9200" max="9200" width="9.140625" style="243"/>
    <col min="9201" max="9201" width="11.42578125" style="243" bestFit="1" customWidth="1"/>
    <col min="9202" max="9202" width="8.140625" style="243" customWidth="1"/>
    <col min="9203" max="9448" width="9.140625" style="243"/>
    <col min="9449" max="9449" width="9.140625" style="243" customWidth="1"/>
    <col min="9450" max="9450" width="29.7109375" style="243" customWidth="1"/>
    <col min="9451" max="9451" width="7" style="243" customWidth="1"/>
    <col min="9452" max="9452" width="1.85546875" style="243" customWidth="1"/>
    <col min="9453" max="9453" width="5.85546875" style="243" customWidth="1"/>
    <col min="9454" max="9454" width="11" style="243" bestFit="1" customWidth="1"/>
    <col min="9455" max="9455" width="12.140625" style="243" bestFit="1" customWidth="1"/>
    <col min="9456" max="9456" width="9.140625" style="243"/>
    <col min="9457" max="9457" width="11.42578125" style="243" bestFit="1" customWidth="1"/>
    <col min="9458" max="9458" width="8.140625" style="243" customWidth="1"/>
    <col min="9459" max="9704" width="9.140625" style="243"/>
    <col min="9705" max="9705" width="9.140625" style="243" customWidth="1"/>
    <col min="9706" max="9706" width="29.7109375" style="243" customWidth="1"/>
    <col min="9707" max="9707" width="7" style="243" customWidth="1"/>
    <col min="9708" max="9708" width="1.85546875" style="243" customWidth="1"/>
    <col min="9709" max="9709" width="5.85546875" style="243" customWidth="1"/>
    <col min="9710" max="9710" width="11" style="243" bestFit="1" customWidth="1"/>
    <col min="9711" max="9711" width="12.140625" style="243" bestFit="1" customWidth="1"/>
    <col min="9712" max="9712" width="9.140625" style="243"/>
    <col min="9713" max="9713" width="11.42578125" style="243" bestFit="1" customWidth="1"/>
    <col min="9714" max="9714" width="8.140625" style="243" customWidth="1"/>
    <col min="9715" max="9960" width="9.140625" style="243"/>
    <col min="9961" max="9961" width="9.140625" style="243" customWidth="1"/>
    <col min="9962" max="9962" width="29.7109375" style="243" customWidth="1"/>
    <col min="9963" max="9963" width="7" style="243" customWidth="1"/>
    <col min="9964" max="9964" width="1.85546875" style="243" customWidth="1"/>
    <col min="9965" max="9965" width="5.85546875" style="243" customWidth="1"/>
    <col min="9966" max="9966" width="11" style="243" bestFit="1" customWidth="1"/>
    <col min="9967" max="9967" width="12.140625" style="243" bestFit="1" customWidth="1"/>
    <col min="9968" max="9968" width="9.140625" style="243"/>
    <col min="9969" max="9969" width="11.42578125" style="243" bestFit="1" customWidth="1"/>
    <col min="9970" max="9970" width="8.140625" style="243" customWidth="1"/>
    <col min="9971" max="10216" width="9.140625" style="243"/>
    <col min="10217" max="10217" width="9.140625" style="243" customWidth="1"/>
    <col min="10218" max="10218" width="29.7109375" style="243" customWidth="1"/>
    <col min="10219" max="10219" width="7" style="243" customWidth="1"/>
    <col min="10220" max="10220" width="1.85546875" style="243" customWidth="1"/>
    <col min="10221" max="10221" width="5.85546875" style="243" customWidth="1"/>
    <col min="10222" max="10222" width="11" style="243" bestFit="1" customWidth="1"/>
    <col min="10223" max="10223" width="12.140625" style="243" bestFit="1" customWidth="1"/>
    <col min="10224" max="10224" width="9.140625" style="243"/>
    <col min="10225" max="10225" width="11.42578125" style="243" bestFit="1" customWidth="1"/>
    <col min="10226" max="10226" width="8.140625" style="243" customWidth="1"/>
    <col min="10227" max="10472" width="9.140625" style="243"/>
    <col min="10473" max="10473" width="9.140625" style="243" customWidth="1"/>
    <col min="10474" max="10474" width="29.7109375" style="243" customWidth="1"/>
    <col min="10475" max="10475" width="7" style="243" customWidth="1"/>
    <col min="10476" max="10476" width="1.85546875" style="243" customWidth="1"/>
    <col min="10477" max="10477" width="5.85546875" style="243" customWidth="1"/>
    <col min="10478" max="10478" width="11" style="243" bestFit="1" customWidth="1"/>
    <col min="10479" max="10479" width="12.140625" style="243" bestFit="1" customWidth="1"/>
    <col min="10480" max="10480" width="9.140625" style="243"/>
    <col min="10481" max="10481" width="11.42578125" style="243" bestFit="1" customWidth="1"/>
    <col min="10482" max="10482" width="8.140625" style="243" customWidth="1"/>
    <col min="10483" max="10728" width="9.140625" style="243"/>
    <col min="10729" max="10729" width="9.140625" style="243" customWidth="1"/>
    <col min="10730" max="10730" width="29.7109375" style="243" customWidth="1"/>
    <col min="10731" max="10731" width="7" style="243" customWidth="1"/>
    <col min="10732" max="10732" width="1.85546875" style="243" customWidth="1"/>
    <col min="10733" max="10733" width="5.85546875" style="243" customWidth="1"/>
    <col min="10734" max="10734" width="11" style="243" bestFit="1" customWidth="1"/>
    <col min="10735" max="10735" width="12.140625" style="243" bestFit="1" customWidth="1"/>
    <col min="10736" max="10736" width="9.140625" style="243"/>
    <col min="10737" max="10737" width="11.42578125" style="243" bestFit="1" customWidth="1"/>
    <col min="10738" max="10738" width="8.140625" style="243" customWidth="1"/>
    <col min="10739" max="10984" width="9.140625" style="243"/>
    <col min="10985" max="10985" width="9.140625" style="243" customWidth="1"/>
    <col min="10986" max="10986" width="29.7109375" style="243" customWidth="1"/>
    <col min="10987" max="10987" width="7" style="243" customWidth="1"/>
    <col min="10988" max="10988" width="1.85546875" style="243" customWidth="1"/>
    <col min="10989" max="10989" width="5.85546875" style="243" customWidth="1"/>
    <col min="10990" max="10990" width="11" style="243" bestFit="1" customWidth="1"/>
    <col min="10991" max="10991" width="12.140625" style="243" bestFit="1" customWidth="1"/>
    <col min="10992" max="10992" width="9.140625" style="243"/>
    <col min="10993" max="10993" width="11.42578125" style="243" bestFit="1" customWidth="1"/>
    <col min="10994" max="10994" width="8.140625" style="243" customWidth="1"/>
    <col min="10995" max="11240" width="9.140625" style="243"/>
    <col min="11241" max="11241" width="9.140625" style="243" customWidth="1"/>
    <col min="11242" max="11242" width="29.7109375" style="243" customWidth="1"/>
    <col min="11243" max="11243" width="7" style="243" customWidth="1"/>
    <col min="11244" max="11244" width="1.85546875" style="243" customWidth="1"/>
    <col min="11245" max="11245" width="5.85546875" style="243" customWidth="1"/>
    <col min="11246" max="11246" width="11" style="243" bestFit="1" customWidth="1"/>
    <col min="11247" max="11247" width="12.140625" style="243" bestFit="1" customWidth="1"/>
    <col min="11248" max="11248" width="9.140625" style="243"/>
    <col min="11249" max="11249" width="11.42578125" style="243" bestFit="1" customWidth="1"/>
    <col min="11250" max="11250" width="8.140625" style="243" customWidth="1"/>
    <col min="11251" max="11496" width="9.140625" style="243"/>
    <col min="11497" max="11497" width="9.140625" style="243" customWidth="1"/>
    <col min="11498" max="11498" width="29.7109375" style="243" customWidth="1"/>
    <col min="11499" max="11499" width="7" style="243" customWidth="1"/>
    <col min="11500" max="11500" width="1.85546875" style="243" customWidth="1"/>
    <col min="11501" max="11501" width="5.85546875" style="243" customWidth="1"/>
    <col min="11502" max="11502" width="11" style="243" bestFit="1" customWidth="1"/>
    <col min="11503" max="11503" width="12.140625" style="243" bestFit="1" customWidth="1"/>
    <col min="11504" max="11504" width="9.140625" style="243"/>
    <col min="11505" max="11505" width="11.42578125" style="243" bestFit="1" customWidth="1"/>
    <col min="11506" max="11506" width="8.140625" style="243" customWidth="1"/>
    <col min="11507" max="11752" width="9.140625" style="243"/>
    <col min="11753" max="11753" width="9.140625" style="243" customWidth="1"/>
    <col min="11754" max="11754" width="29.7109375" style="243" customWidth="1"/>
    <col min="11755" max="11755" width="7" style="243" customWidth="1"/>
    <col min="11756" max="11756" width="1.85546875" style="243" customWidth="1"/>
    <col min="11757" max="11757" width="5.85546875" style="243" customWidth="1"/>
    <col min="11758" max="11758" width="11" style="243" bestFit="1" customWidth="1"/>
    <col min="11759" max="11759" width="12.140625" style="243" bestFit="1" customWidth="1"/>
    <col min="11760" max="11760" width="9.140625" style="243"/>
    <col min="11761" max="11761" width="11.42578125" style="243" bestFit="1" customWidth="1"/>
    <col min="11762" max="11762" width="8.140625" style="243" customWidth="1"/>
    <col min="11763" max="12008" width="9.140625" style="243"/>
    <col min="12009" max="12009" width="9.140625" style="243" customWidth="1"/>
    <col min="12010" max="12010" width="29.7109375" style="243" customWidth="1"/>
    <col min="12011" max="12011" width="7" style="243" customWidth="1"/>
    <col min="12012" max="12012" width="1.85546875" style="243" customWidth="1"/>
    <col min="12013" max="12013" width="5.85546875" style="243" customWidth="1"/>
    <col min="12014" max="12014" width="11" style="243" bestFit="1" customWidth="1"/>
    <col min="12015" max="12015" width="12.140625" style="243" bestFit="1" customWidth="1"/>
    <col min="12016" max="12016" width="9.140625" style="243"/>
    <col min="12017" max="12017" width="11.42578125" style="243" bestFit="1" customWidth="1"/>
    <col min="12018" max="12018" width="8.140625" style="243" customWidth="1"/>
    <col min="12019" max="12264" width="9.140625" style="243"/>
    <col min="12265" max="12265" width="9.140625" style="243" customWidth="1"/>
    <col min="12266" max="12266" width="29.7109375" style="243" customWidth="1"/>
    <col min="12267" max="12267" width="7" style="243" customWidth="1"/>
    <col min="12268" max="12268" width="1.85546875" style="243" customWidth="1"/>
    <col min="12269" max="12269" width="5.85546875" style="243" customWidth="1"/>
    <col min="12270" max="12270" width="11" style="243" bestFit="1" customWidth="1"/>
    <col min="12271" max="12271" width="12.140625" style="243" bestFit="1" customWidth="1"/>
    <col min="12272" max="12272" width="9.140625" style="243"/>
    <col min="12273" max="12273" width="11.42578125" style="243" bestFit="1" customWidth="1"/>
    <col min="12274" max="12274" width="8.140625" style="243" customWidth="1"/>
    <col min="12275" max="12520" width="9.140625" style="243"/>
    <col min="12521" max="12521" width="9.140625" style="243" customWidth="1"/>
    <col min="12522" max="12522" width="29.7109375" style="243" customWidth="1"/>
    <col min="12523" max="12523" width="7" style="243" customWidth="1"/>
    <col min="12524" max="12524" width="1.85546875" style="243" customWidth="1"/>
    <col min="12525" max="12525" width="5.85546875" style="243" customWidth="1"/>
    <col min="12526" max="12526" width="11" style="243" bestFit="1" customWidth="1"/>
    <col min="12527" max="12527" width="12.140625" style="243" bestFit="1" customWidth="1"/>
    <col min="12528" max="12528" width="9.140625" style="243"/>
    <col min="12529" max="12529" width="11.42578125" style="243" bestFit="1" customWidth="1"/>
    <col min="12530" max="12530" width="8.140625" style="243" customWidth="1"/>
    <col min="12531" max="12776" width="9.140625" style="243"/>
    <col min="12777" max="12777" width="9.140625" style="243" customWidth="1"/>
    <col min="12778" max="12778" width="29.7109375" style="243" customWidth="1"/>
    <col min="12779" max="12779" width="7" style="243" customWidth="1"/>
    <col min="12780" max="12780" width="1.85546875" style="243" customWidth="1"/>
    <col min="12781" max="12781" width="5.85546875" style="243" customWidth="1"/>
    <col min="12782" max="12782" width="11" style="243" bestFit="1" customWidth="1"/>
    <col min="12783" max="12783" width="12.140625" style="243" bestFit="1" customWidth="1"/>
    <col min="12784" max="12784" width="9.140625" style="243"/>
    <col min="12785" max="12785" width="11.42578125" style="243" bestFit="1" customWidth="1"/>
    <col min="12786" max="12786" width="8.140625" style="243" customWidth="1"/>
    <col min="12787" max="13032" width="9.140625" style="243"/>
    <col min="13033" max="13033" width="9.140625" style="243" customWidth="1"/>
    <col min="13034" max="13034" width="29.7109375" style="243" customWidth="1"/>
    <col min="13035" max="13035" width="7" style="243" customWidth="1"/>
    <col min="13036" max="13036" width="1.85546875" style="243" customWidth="1"/>
    <col min="13037" max="13037" width="5.85546875" style="243" customWidth="1"/>
    <col min="13038" max="13038" width="11" style="243" bestFit="1" customWidth="1"/>
    <col min="13039" max="13039" width="12.140625" style="243" bestFit="1" customWidth="1"/>
    <col min="13040" max="13040" width="9.140625" style="243"/>
    <col min="13041" max="13041" width="11.42578125" style="243" bestFit="1" customWidth="1"/>
    <col min="13042" max="13042" width="8.140625" style="243" customWidth="1"/>
    <col min="13043" max="13288" width="9.140625" style="243"/>
    <col min="13289" max="13289" width="9.140625" style="243" customWidth="1"/>
    <col min="13290" max="13290" width="29.7109375" style="243" customWidth="1"/>
    <col min="13291" max="13291" width="7" style="243" customWidth="1"/>
    <col min="13292" max="13292" width="1.85546875" style="243" customWidth="1"/>
    <col min="13293" max="13293" width="5.85546875" style="243" customWidth="1"/>
    <col min="13294" max="13294" width="11" style="243" bestFit="1" customWidth="1"/>
    <col min="13295" max="13295" width="12.140625" style="243" bestFit="1" customWidth="1"/>
    <col min="13296" max="13296" width="9.140625" style="243"/>
    <col min="13297" max="13297" width="11.42578125" style="243" bestFit="1" customWidth="1"/>
    <col min="13298" max="13298" width="8.140625" style="243" customWidth="1"/>
    <col min="13299" max="13544" width="9.140625" style="243"/>
    <col min="13545" max="13545" width="9.140625" style="243" customWidth="1"/>
    <col min="13546" max="13546" width="29.7109375" style="243" customWidth="1"/>
    <col min="13547" max="13547" width="7" style="243" customWidth="1"/>
    <col min="13548" max="13548" width="1.85546875" style="243" customWidth="1"/>
    <col min="13549" max="13549" width="5.85546875" style="243" customWidth="1"/>
    <col min="13550" max="13550" width="11" style="243" bestFit="1" customWidth="1"/>
    <col min="13551" max="13551" width="12.140625" style="243" bestFit="1" customWidth="1"/>
    <col min="13552" max="13552" width="9.140625" style="243"/>
    <col min="13553" max="13553" width="11.42578125" style="243" bestFit="1" customWidth="1"/>
    <col min="13554" max="13554" width="8.140625" style="243" customWidth="1"/>
    <col min="13555" max="13800" width="9.140625" style="243"/>
    <col min="13801" max="13801" width="9.140625" style="243" customWidth="1"/>
    <col min="13802" max="13802" width="29.7109375" style="243" customWidth="1"/>
    <col min="13803" max="13803" width="7" style="243" customWidth="1"/>
    <col min="13804" max="13804" width="1.85546875" style="243" customWidth="1"/>
    <col min="13805" max="13805" width="5.85546875" style="243" customWidth="1"/>
    <col min="13806" max="13806" width="11" style="243" bestFit="1" customWidth="1"/>
    <col min="13807" max="13807" width="12.140625" style="243" bestFit="1" customWidth="1"/>
    <col min="13808" max="13808" width="9.140625" style="243"/>
    <col min="13809" max="13809" width="11.42578125" style="243" bestFit="1" customWidth="1"/>
    <col min="13810" max="13810" width="8.140625" style="243" customWidth="1"/>
    <col min="13811" max="14056" width="9.140625" style="243"/>
    <col min="14057" max="14057" width="9.140625" style="243" customWidth="1"/>
    <col min="14058" max="14058" width="29.7109375" style="243" customWidth="1"/>
    <col min="14059" max="14059" width="7" style="243" customWidth="1"/>
    <col min="14060" max="14060" width="1.85546875" style="243" customWidth="1"/>
    <col min="14061" max="14061" width="5.85546875" style="243" customWidth="1"/>
    <col min="14062" max="14062" width="11" style="243" bestFit="1" customWidth="1"/>
    <col min="14063" max="14063" width="12.140625" style="243" bestFit="1" customWidth="1"/>
    <col min="14064" max="14064" width="9.140625" style="243"/>
    <col min="14065" max="14065" width="11.42578125" style="243" bestFit="1" customWidth="1"/>
    <col min="14066" max="14066" width="8.140625" style="243" customWidth="1"/>
    <col min="14067" max="14312" width="9.140625" style="243"/>
    <col min="14313" max="14313" width="9.140625" style="243" customWidth="1"/>
    <col min="14314" max="14314" width="29.7109375" style="243" customWidth="1"/>
    <col min="14315" max="14315" width="7" style="243" customWidth="1"/>
    <col min="14316" max="14316" width="1.85546875" style="243" customWidth="1"/>
    <col min="14317" max="14317" width="5.85546875" style="243" customWidth="1"/>
    <col min="14318" max="14318" width="11" style="243" bestFit="1" customWidth="1"/>
    <col min="14319" max="14319" width="12.140625" style="243" bestFit="1" customWidth="1"/>
    <col min="14320" max="14320" width="9.140625" style="243"/>
    <col min="14321" max="14321" width="11.42578125" style="243" bestFit="1" customWidth="1"/>
    <col min="14322" max="14322" width="8.140625" style="243" customWidth="1"/>
    <col min="14323" max="14568" width="9.140625" style="243"/>
    <col min="14569" max="14569" width="9.140625" style="243" customWidth="1"/>
    <col min="14570" max="14570" width="29.7109375" style="243" customWidth="1"/>
    <col min="14571" max="14571" width="7" style="243" customWidth="1"/>
    <col min="14572" max="14572" width="1.85546875" style="243" customWidth="1"/>
    <col min="14573" max="14573" width="5.85546875" style="243" customWidth="1"/>
    <col min="14574" max="14574" width="11" style="243" bestFit="1" customWidth="1"/>
    <col min="14575" max="14575" width="12.140625" style="243" bestFit="1" customWidth="1"/>
    <col min="14576" max="14576" width="9.140625" style="243"/>
    <col min="14577" max="14577" width="11.42578125" style="243" bestFit="1" customWidth="1"/>
    <col min="14578" max="14578" width="8.140625" style="243" customWidth="1"/>
    <col min="14579" max="14824" width="9.140625" style="243"/>
    <col min="14825" max="14825" width="9.140625" style="243" customWidth="1"/>
    <col min="14826" max="14826" width="29.7109375" style="243" customWidth="1"/>
    <col min="14827" max="14827" width="7" style="243" customWidth="1"/>
    <col min="14828" max="14828" width="1.85546875" style="243" customWidth="1"/>
    <col min="14829" max="14829" width="5.85546875" style="243" customWidth="1"/>
    <col min="14830" max="14830" width="11" style="243" bestFit="1" customWidth="1"/>
    <col min="14831" max="14831" width="12.140625" style="243" bestFit="1" customWidth="1"/>
    <col min="14832" max="14832" width="9.140625" style="243"/>
    <col min="14833" max="14833" width="11.42578125" style="243" bestFit="1" customWidth="1"/>
    <col min="14834" max="14834" width="8.140625" style="243" customWidth="1"/>
    <col min="14835" max="15080" width="9.140625" style="243"/>
    <col min="15081" max="15081" width="9.140625" style="243" customWidth="1"/>
    <col min="15082" max="15082" width="29.7109375" style="243" customWidth="1"/>
    <col min="15083" max="15083" width="7" style="243" customWidth="1"/>
    <col min="15084" max="15084" width="1.85546875" style="243" customWidth="1"/>
    <col min="15085" max="15085" width="5.85546875" style="243" customWidth="1"/>
    <col min="15086" max="15086" width="11" style="243" bestFit="1" customWidth="1"/>
    <col min="15087" max="15087" width="12.140625" style="243" bestFit="1" customWidth="1"/>
    <col min="15088" max="15088" width="9.140625" style="243"/>
    <col min="15089" max="15089" width="11.42578125" style="243" bestFit="1" customWidth="1"/>
    <col min="15090" max="15090" width="8.140625" style="243" customWidth="1"/>
    <col min="15091" max="15336" width="9.140625" style="243"/>
    <col min="15337" max="15337" width="9.140625" style="243" customWidth="1"/>
    <col min="15338" max="15338" width="29.7109375" style="243" customWidth="1"/>
    <col min="15339" max="15339" width="7" style="243" customWidth="1"/>
    <col min="15340" max="15340" width="1.85546875" style="243" customWidth="1"/>
    <col min="15341" max="15341" width="5.85546875" style="243" customWidth="1"/>
    <col min="15342" max="15342" width="11" style="243" bestFit="1" customWidth="1"/>
    <col min="15343" max="15343" width="12.140625" style="243" bestFit="1" customWidth="1"/>
    <col min="15344" max="15344" width="9.140625" style="243"/>
    <col min="15345" max="15345" width="11.42578125" style="243" bestFit="1" customWidth="1"/>
    <col min="15346" max="15346" width="8.140625" style="243" customWidth="1"/>
    <col min="15347" max="15592" width="9.140625" style="243"/>
    <col min="15593" max="15593" width="9.140625" style="243" customWidth="1"/>
    <col min="15594" max="15594" width="29.7109375" style="243" customWidth="1"/>
    <col min="15595" max="15595" width="7" style="243" customWidth="1"/>
    <col min="15596" max="15596" width="1.85546875" style="243" customWidth="1"/>
    <col min="15597" max="15597" width="5.85546875" style="243" customWidth="1"/>
    <col min="15598" max="15598" width="11" style="243" bestFit="1" customWidth="1"/>
    <col min="15599" max="15599" width="12.140625" style="243" bestFit="1" customWidth="1"/>
    <col min="15600" max="15600" width="9.140625" style="243"/>
    <col min="15601" max="15601" width="11.42578125" style="243" bestFit="1" customWidth="1"/>
    <col min="15602" max="15602" width="8.140625" style="243" customWidth="1"/>
    <col min="15603" max="15848" width="9.140625" style="243"/>
    <col min="15849" max="15849" width="9.140625" style="243" customWidth="1"/>
    <col min="15850" max="15850" width="29.7109375" style="243" customWidth="1"/>
    <col min="15851" max="15851" width="7" style="243" customWidth="1"/>
    <col min="15852" max="15852" width="1.85546875" style="243" customWidth="1"/>
    <col min="15853" max="15853" width="5.85546875" style="243" customWidth="1"/>
    <col min="15854" max="15854" width="11" style="243" bestFit="1" customWidth="1"/>
    <col min="15855" max="15855" width="12.140625" style="243" bestFit="1" customWidth="1"/>
    <col min="15856" max="15856" width="9.140625" style="243"/>
    <col min="15857" max="15857" width="11.42578125" style="243" bestFit="1" customWidth="1"/>
    <col min="15858" max="15858" width="8.140625" style="243" customWidth="1"/>
    <col min="15859" max="16104" width="9.140625" style="243"/>
    <col min="16105" max="16105" width="9.140625" style="243" customWidth="1"/>
    <col min="16106" max="16106" width="29.7109375" style="243" customWidth="1"/>
    <col min="16107" max="16107" width="7" style="243" customWidth="1"/>
    <col min="16108" max="16108" width="1.85546875" style="243" customWidth="1"/>
    <col min="16109" max="16109" width="5.85546875" style="243" customWidth="1"/>
    <col min="16110" max="16110" width="11" style="243" bestFit="1" customWidth="1"/>
    <col min="16111" max="16111" width="12.140625" style="243" bestFit="1" customWidth="1"/>
    <col min="16112" max="16112" width="9.140625" style="243"/>
    <col min="16113" max="16113" width="11.42578125" style="243" bestFit="1" customWidth="1"/>
    <col min="16114" max="16114" width="8.140625" style="243" customWidth="1"/>
    <col min="16115" max="16384" width="9.140625" style="243"/>
  </cols>
  <sheetData>
    <row r="1" spans="1:11" s="440" customFormat="1" ht="18" x14ac:dyDescent="0.25">
      <c r="A1" s="568" t="s">
        <v>0</v>
      </c>
      <c r="B1" s="568"/>
      <c r="C1" s="568"/>
      <c r="D1" s="568"/>
      <c r="E1" s="568"/>
      <c r="F1" s="568"/>
      <c r="G1" s="568"/>
      <c r="H1" s="568"/>
      <c r="I1" s="568"/>
      <c r="J1" s="568"/>
    </row>
    <row r="2" spans="1:11" s="440" customFormat="1" ht="18" x14ac:dyDescent="0.25">
      <c r="A2" s="568" t="s">
        <v>167</v>
      </c>
      <c r="B2" s="568"/>
      <c r="C2" s="568"/>
      <c r="D2" s="568"/>
      <c r="E2" s="568"/>
      <c r="F2" s="568"/>
      <c r="G2" s="568"/>
      <c r="H2" s="568"/>
      <c r="I2" s="568"/>
      <c r="J2" s="568"/>
    </row>
    <row r="3" spans="1:11" s="440" customFormat="1" ht="16.5" x14ac:dyDescent="0.25">
      <c r="A3" s="569" t="s">
        <v>166</v>
      </c>
      <c r="B3" s="569"/>
      <c r="C3" s="569"/>
      <c r="D3" s="569"/>
      <c r="E3" s="569"/>
      <c r="F3" s="569"/>
      <c r="G3" s="569"/>
      <c r="H3" s="569"/>
      <c r="I3" s="569"/>
      <c r="J3" s="569"/>
    </row>
    <row r="4" spans="1:11" s="440" customFormat="1" ht="18" x14ac:dyDescent="0.25">
      <c r="A4" s="441"/>
      <c r="B4" s="570" t="s">
        <v>279</v>
      </c>
      <c r="C4" s="570"/>
      <c r="D4" s="570"/>
      <c r="E4" s="570"/>
      <c r="F4" s="570"/>
      <c r="G4" s="570"/>
      <c r="H4" s="570"/>
      <c r="I4" s="570"/>
      <c r="J4" s="570"/>
    </row>
    <row r="5" spans="1:11" s="442" customFormat="1" ht="20.100000000000001" customHeight="1" x14ac:dyDescent="0.25">
      <c r="A5" s="571" t="s">
        <v>125</v>
      </c>
      <c r="B5" s="571"/>
      <c r="C5" s="571"/>
      <c r="D5" s="571"/>
      <c r="E5" s="571"/>
      <c r="F5" s="571"/>
      <c r="G5" s="571"/>
      <c r="H5" s="571"/>
      <c r="I5" s="571"/>
      <c r="J5" s="571"/>
    </row>
    <row r="6" spans="1:11" s="430" customFormat="1" ht="18" customHeight="1" x14ac:dyDescent="0.25">
      <c r="A6" s="563" t="s">
        <v>1126</v>
      </c>
      <c r="B6" s="563" t="s">
        <v>2</v>
      </c>
      <c r="C6" s="563" t="s">
        <v>3</v>
      </c>
      <c r="D6" s="563"/>
      <c r="E6" s="563"/>
      <c r="F6" s="565" t="s">
        <v>123</v>
      </c>
      <c r="G6" s="565"/>
      <c r="H6" s="565"/>
      <c r="I6" s="564" t="s">
        <v>7</v>
      </c>
      <c r="J6" s="564"/>
    </row>
    <row r="7" spans="1:11" s="430" customFormat="1" ht="18" customHeight="1" x14ac:dyDescent="0.25">
      <c r="A7" s="563"/>
      <c r="B7" s="563"/>
      <c r="C7" s="563"/>
      <c r="D7" s="563"/>
      <c r="E7" s="563"/>
      <c r="F7" s="527" t="s">
        <v>4</v>
      </c>
      <c r="G7" s="526" t="s">
        <v>5</v>
      </c>
      <c r="H7" s="378" t="s">
        <v>6</v>
      </c>
      <c r="I7" s="564"/>
      <c r="J7" s="564"/>
    </row>
    <row r="8" spans="1:11" s="230" customFormat="1" ht="60" customHeight="1" x14ac:dyDescent="0.25">
      <c r="A8" s="309">
        <v>1</v>
      </c>
      <c r="B8" s="310" t="s">
        <v>999</v>
      </c>
      <c r="C8" s="311"/>
      <c r="D8" s="312"/>
      <c r="E8" s="313"/>
      <c r="F8" s="314"/>
      <c r="G8" s="315"/>
      <c r="H8" s="314"/>
      <c r="I8" s="316"/>
      <c r="J8" s="317"/>
    </row>
    <row r="9" spans="1:11" s="246" customFormat="1" ht="16.5" customHeight="1" x14ac:dyDescent="0.25">
      <c r="A9" s="296"/>
      <c r="B9" s="318" t="s">
        <v>253</v>
      </c>
      <c r="C9" s="298"/>
      <c r="D9" s="299"/>
      <c r="E9" s="300"/>
      <c r="F9" s="294"/>
      <c r="G9" s="301"/>
      <c r="H9" s="294"/>
      <c r="I9" s="302"/>
      <c r="J9" s="303"/>
    </row>
    <row r="10" spans="1:11" s="229" customFormat="1" ht="16.5" customHeight="1" x14ac:dyDescent="0.25">
      <c r="A10" s="234"/>
      <c r="B10" s="235" t="s">
        <v>180</v>
      </c>
      <c r="C10" s="236">
        <v>1</v>
      </c>
      <c r="D10" s="237" t="s">
        <v>10</v>
      </c>
      <c r="E10" s="238">
        <v>1</v>
      </c>
      <c r="F10" s="319">
        <v>3</v>
      </c>
      <c r="G10" s="319">
        <v>3.45</v>
      </c>
      <c r="H10" s="294"/>
      <c r="I10" s="302">
        <f>PRODUCT(C10:H10)</f>
        <v>10.350000000000001</v>
      </c>
      <c r="J10" s="320"/>
    </row>
    <row r="11" spans="1:11" s="246" customFormat="1" ht="16.5" customHeight="1" x14ac:dyDescent="0.25">
      <c r="A11" s="296"/>
      <c r="B11" s="304" t="s">
        <v>254</v>
      </c>
      <c r="C11" s="298">
        <v>1</v>
      </c>
      <c r="D11" s="299" t="s">
        <v>10</v>
      </c>
      <c r="E11" s="300">
        <v>1</v>
      </c>
      <c r="F11" s="294">
        <v>1.4</v>
      </c>
      <c r="G11" s="294">
        <v>1.59</v>
      </c>
      <c r="H11" s="294"/>
      <c r="I11" s="302">
        <f t="shared" ref="I11:I25" si="0">PRODUCT(C11:H11)</f>
        <v>2.226</v>
      </c>
      <c r="J11" s="303"/>
    </row>
    <row r="12" spans="1:11" s="229" customFormat="1" ht="16.5" customHeight="1" x14ac:dyDescent="0.25">
      <c r="A12" s="234"/>
      <c r="B12" s="235" t="s">
        <v>181</v>
      </c>
      <c r="C12" s="236">
        <v>1</v>
      </c>
      <c r="D12" s="237" t="s">
        <v>10</v>
      </c>
      <c r="E12" s="238">
        <v>1</v>
      </c>
      <c r="F12" s="319">
        <v>5.95</v>
      </c>
      <c r="G12" s="319">
        <v>3.45</v>
      </c>
      <c r="H12" s="294"/>
      <c r="I12" s="302">
        <f t="shared" si="0"/>
        <v>20.527500000000003</v>
      </c>
      <c r="J12" s="320"/>
    </row>
    <row r="13" spans="1:11" s="229" customFormat="1" x14ac:dyDescent="0.25">
      <c r="A13" s="234"/>
      <c r="B13" s="235" t="s">
        <v>871</v>
      </c>
      <c r="C13" s="236">
        <v>1</v>
      </c>
      <c r="D13" s="237" t="s">
        <v>10</v>
      </c>
      <c r="E13" s="238">
        <v>1</v>
      </c>
      <c r="F13" s="319">
        <v>2.95</v>
      </c>
      <c r="G13" s="319">
        <v>3.45</v>
      </c>
      <c r="H13" s="294"/>
      <c r="I13" s="302">
        <f t="shared" si="0"/>
        <v>10.177500000000002</v>
      </c>
      <c r="J13" s="320"/>
    </row>
    <row r="14" spans="1:11" s="229" customFormat="1" ht="16.5" customHeight="1" x14ac:dyDescent="0.25">
      <c r="A14" s="234"/>
      <c r="B14" s="235" t="s">
        <v>182</v>
      </c>
      <c r="C14" s="236">
        <v>1</v>
      </c>
      <c r="D14" s="237" t="s">
        <v>10</v>
      </c>
      <c r="E14" s="238">
        <v>1</v>
      </c>
      <c r="F14" s="319">
        <v>3</v>
      </c>
      <c r="G14" s="319">
        <v>2.65</v>
      </c>
      <c r="H14" s="319"/>
      <c r="I14" s="302">
        <f t="shared" si="0"/>
        <v>7.9499999999999993</v>
      </c>
      <c r="J14" s="320"/>
    </row>
    <row r="15" spans="1:11" s="229" customFormat="1" ht="16.5" customHeight="1" x14ac:dyDescent="0.25">
      <c r="A15" s="234"/>
      <c r="B15" s="235" t="s">
        <v>1125</v>
      </c>
      <c r="C15" s="236">
        <v>1</v>
      </c>
      <c r="D15" s="237" t="s">
        <v>10</v>
      </c>
      <c r="E15" s="238">
        <v>1</v>
      </c>
      <c r="F15" s="319">
        <v>1.49</v>
      </c>
      <c r="G15" s="319">
        <v>1.59</v>
      </c>
      <c r="H15" s="294"/>
      <c r="I15" s="302">
        <f t="shared" si="0"/>
        <v>2.3691</v>
      </c>
      <c r="J15" s="320"/>
    </row>
    <row r="16" spans="1:11" s="229" customFormat="1" x14ac:dyDescent="0.25">
      <c r="A16" s="234"/>
      <c r="B16" s="235" t="s">
        <v>188</v>
      </c>
      <c r="C16" s="236">
        <v>1</v>
      </c>
      <c r="D16" s="237" t="s">
        <v>10</v>
      </c>
      <c r="E16" s="238">
        <v>1</v>
      </c>
      <c r="F16" s="319">
        <v>3</v>
      </c>
      <c r="G16" s="294">
        <v>7.3</v>
      </c>
      <c r="H16" s="294"/>
      <c r="I16" s="302">
        <f t="shared" ref="I16" si="1">PRODUCT(C16:H16)</f>
        <v>21.9</v>
      </c>
      <c r="J16" s="303"/>
      <c r="K16" s="246"/>
    </row>
    <row r="17" spans="1:10" s="229" customFormat="1" ht="16.5" customHeight="1" x14ac:dyDescent="0.25">
      <c r="A17" s="234"/>
      <c r="B17" s="235" t="s">
        <v>189</v>
      </c>
      <c r="C17" s="236">
        <v>1</v>
      </c>
      <c r="D17" s="237" t="s">
        <v>10</v>
      </c>
      <c r="E17" s="238">
        <v>1</v>
      </c>
      <c r="F17" s="319">
        <v>4.6500000000000004</v>
      </c>
      <c r="G17" s="319">
        <v>3.55</v>
      </c>
      <c r="H17" s="319"/>
      <c r="I17" s="302">
        <f t="shared" si="0"/>
        <v>16.5075</v>
      </c>
      <c r="J17" s="320"/>
    </row>
    <row r="18" spans="1:10" s="246" customFormat="1" ht="16.5" customHeight="1" x14ac:dyDescent="0.25">
      <c r="A18" s="296"/>
      <c r="B18" s="304" t="s">
        <v>255</v>
      </c>
      <c r="C18" s="298">
        <v>1</v>
      </c>
      <c r="D18" s="299" t="s">
        <v>10</v>
      </c>
      <c r="E18" s="300">
        <v>1</v>
      </c>
      <c r="F18" s="294">
        <v>1.2</v>
      </c>
      <c r="G18" s="294">
        <v>1.0900000000000001</v>
      </c>
      <c r="H18" s="294"/>
      <c r="I18" s="302">
        <f t="shared" si="0"/>
        <v>1.3080000000000001</v>
      </c>
      <c r="J18" s="303"/>
    </row>
    <row r="19" spans="1:10" s="246" customFormat="1" ht="16.5" customHeight="1" x14ac:dyDescent="0.25">
      <c r="A19" s="296"/>
      <c r="B19" s="304" t="s">
        <v>183</v>
      </c>
      <c r="C19" s="298">
        <v>1</v>
      </c>
      <c r="D19" s="299" t="s">
        <v>10</v>
      </c>
      <c r="E19" s="300">
        <v>1</v>
      </c>
      <c r="F19" s="294">
        <v>1.2</v>
      </c>
      <c r="G19" s="294">
        <v>0.9</v>
      </c>
      <c r="H19" s="294"/>
      <c r="I19" s="302">
        <f t="shared" si="0"/>
        <v>1.08</v>
      </c>
      <c r="J19" s="303"/>
    </row>
    <row r="20" spans="1:10" s="246" customFormat="1" ht="16.5" customHeight="1" x14ac:dyDescent="0.25">
      <c r="A20" s="296"/>
      <c r="B20" s="304" t="s">
        <v>190</v>
      </c>
      <c r="C20" s="298">
        <v>1</v>
      </c>
      <c r="D20" s="299" t="s">
        <v>10</v>
      </c>
      <c r="E20" s="300">
        <v>1</v>
      </c>
      <c r="F20" s="294">
        <v>1</v>
      </c>
      <c r="G20" s="294">
        <v>2.1</v>
      </c>
      <c r="H20" s="294"/>
      <c r="I20" s="302">
        <f t="shared" si="0"/>
        <v>2.1</v>
      </c>
      <c r="J20" s="303"/>
    </row>
    <row r="21" spans="1:10" s="229" customFormat="1" ht="16.5" customHeight="1" x14ac:dyDescent="0.25">
      <c r="A21" s="234"/>
      <c r="B21" s="235" t="s">
        <v>184</v>
      </c>
      <c r="C21" s="236">
        <v>1</v>
      </c>
      <c r="D21" s="237" t="s">
        <v>10</v>
      </c>
      <c r="E21" s="238">
        <v>1</v>
      </c>
      <c r="F21" s="319">
        <v>5.95</v>
      </c>
      <c r="G21" s="319">
        <v>6.75</v>
      </c>
      <c r="H21" s="319"/>
      <c r="I21" s="302">
        <f t="shared" si="0"/>
        <v>40.162500000000001</v>
      </c>
      <c r="J21" s="320"/>
    </row>
    <row r="22" spans="1:10" s="229" customFormat="1" ht="16.5" customHeight="1" x14ac:dyDescent="0.25">
      <c r="A22" s="234"/>
      <c r="B22" s="235" t="s">
        <v>185</v>
      </c>
      <c r="C22" s="236">
        <v>1</v>
      </c>
      <c r="D22" s="237" t="s">
        <v>10</v>
      </c>
      <c r="E22" s="238">
        <v>1</v>
      </c>
      <c r="F22" s="319">
        <v>2.95</v>
      </c>
      <c r="G22" s="319">
        <v>5.2</v>
      </c>
      <c r="H22" s="319"/>
      <c r="I22" s="302">
        <f t="shared" si="0"/>
        <v>15.340000000000002</v>
      </c>
      <c r="J22" s="320"/>
    </row>
    <row r="23" spans="1:10" s="229" customFormat="1" ht="16.5" customHeight="1" x14ac:dyDescent="0.25">
      <c r="A23" s="234"/>
      <c r="B23" s="304" t="s">
        <v>186</v>
      </c>
      <c r="C23" s="298">
        <v>1</v>
      </c>
      <c r="D23" s="299" t="s">
        <v>10</v>
      </c>
      <c r="E23" s="300">
        <v>1</v>
      </c>
      <c r="F23" s="294">
        <v>2.2999999999999998</v>
      </c>
      <c r="G23" s="294">
        <v>5.0999999999999996</v>
      </c>
      <c r="H23" s="319"/>
      <c r="I23" s="302">
        <f t="shared" si="0"/>
        <v>11.729999999999999</v>
      </c>
      <c r="J23" s="320"/>
    </row>
    <row r="24" spans="1:10" s="229" customFormat="1" ht="16.5" customHeight="1" x14ac:dyDescent="0.25">
      <c r="A24" s="234"/>
      <c r="B24" s="304" t="s">
        <v>890</v>
      </c>
      <c r="C24" s="298">
        <v>1</v>
      </c>
      <c r="D24" s="299" t="s">
        <v>10</v>
      </c>
      <c r="E24" s="300">
        <v>1</v>
      </c>
      <c r="F24" s="294">
        <v>0.65</v>
      </c>
      <c r="G24" s="294">
        <v>1.5</v>
      </c>
      <c r="H24" s="319"/>
      <c r="I24" s="302">
        <f t="shared" si="0"/>
        <v>0.97500000000000009</v>
      </c>
      <c r="J24" s="320"/>
    </row>
    <row r="25" spans="1:10" s="229" customFormat="1" ht="16.5" customHeight="1" x14ac:dyDescent="0.25">
      <c r="A25" s="234"/>
      <c r="B25" s="235" t="s">
        <v>187</v>
      </c>
      <c r="C25" s="236">
        <v>1</v>
      </c>
      <c r="D25" s="237" t="s">
        <v>10</v>
      </c>
      <c r="E25" s="238">
        <v>1</v>
      </c>
      <c r="F25" s="319">
        <v>4.95</v>
      </c>
      <c r="G25" s="319">
        <v>3.55</v>
      </c>
      <c r="H25" s="319"/>
      <c r="I25" s="302">
        <f t="shared" si="0"/>
        <v>17.572499999999998</v>
      </c>
      <c r="J25" s="320"/>
    </row>
    <row r="26" spans="1:10" s="246" customFormat="1" ht="16.5" customHeight="1" x14ac:dyDescent="0.25">
      <c r="A26" s="321"/>
      <c r="B26" s="304"/>
      <c r="C26" s="298"/>
      <c r="D26" s="299"/>
      <c r="E26" s="300"/>
      <c r="F26" s="301"/>
      <c r="G26" s="322"/>
      <c r="H26" s="322" t="s">
        <v>11</v>
      </c>
      <c r="I26" s="323">
        <f>SUM(I10:I25)</f>
        <v>182.27559999999997</v>
      </c>
      <c r="J26" s="303"/>
    </row>
    <row r="27" spans="1:10" s="246" customFormat="1" ht="16.5" customHeight="1" x14ac:dyDescent="0.25">
      <c r="A27" s="321"/>
      <c r="B27" s="304"/>
      <c r="C27" s="298"/>
      <c r="D27" s="299"/>
      <c r="E27" s="300"/>
      <c r="F27" s="301"/>
      <c r="G27" s="322"/>
      <c r="H27" s="324" t="s">
        <v>162</v>
      </c>
      <c r="I27" s="325">
        <v>182.3</v>
      </c>
      <c r="J27" s="303" t="s">
        <v>170</v>
      </c>
    </row>
    <row r="28" spans="1:10" s="230" customFormat="1" ht="74.25" customHeight="1" x14ac:dyDescent="0.25">
      <c r="A28" s="309">
        <v>2</v>
      </c>
      <c r="B28" s="310" t="s">
        <v>1188</v>
      </c>
      <c r="C28" s="311"/>
      <c r="D28" s="312"/>
      <c r="E28" s="313"/>
      <c r="F28" s="314"/>
      <c r="G28" s="315"/>
      <c r="H28" s="314"/>
      <c r="I28" s="316"/>
      <c r="J28" s="317"/>
    </row>
    <row r="29" spans="1:10" s="246" customFormat="1" ht="15.95" customHeight="1" x14ac:dyDescent="0.25">
      <c r="A29" s="296"/>
      <c r="B29" s="304" t="s">
        <v>258</v>
      </c>
      <c r="C29" s="298">
        <v>1</v>
      </c>
      <c r="D29" s="299" t="s">
        <v>10</v>
      </c>
      <c r="E29" s="300">
        <v>1</v>
      </c>
      <c r="F29" s="294">
        <v>13.3</v>
      </c>
      <c r="G29" s="301">
        <v>15.3</v>
      </c>
      <c r="H29" s="294"/>
      <c r="I29" s="302">
        <f t="shared" ref="I29:I30" si="2">PRODUCT(C29:H29)</f>
        <v>203.49</v>
      </c>
      <c r="J29" s="303"/>
    </row>
    <row r="30" spans="1:10" s="246" customFormat="1" ht="15.95" customHeight="1" x14ac:dyDescent="0.25">
      <c r="A30" s="296"/>
      <c r="B30" s="304" t="s">
        <v>1127</v>
      </c>
      <c r="C30" s="298">
        <v>1</v>
      </c>
      <c r="D30" s="299" t="s">
        <v>10</v>
      </c>
      <c r="E30" s="300">
        <v>-1</v>
      </c>
      <c r="F30" s="294">
        <v>6.4</v>
      </c>
      <c r="G30" s="301">
        <v>7.45</v>
      </c>
      <c r="H30" s="294"/>
      <c r="I30" s="302">
        <f t="shared" si="2"/>
        <v>-47.680000000000007</v>
      </c>
      <c r="J30" s="303"/>
    </row>
    <row r="31" spans="1:10" s="246" customFormat="1" ht="15.95" customHeight="1" x14ac:dyDescent="0.25">
      <c r="A31" s="296"/>
      <c r="B31" s="304" t="s">
        <v>1128</v>
      </c>
      <c r="C31" s="298">
        <v>1</v>
      </c>
      <c r="D31" s="299" t="s">
        <v>10</v>
      </c>
      <c r="E31" s="300">
        <v>1</v>
      </c>
      <c r="F31" s="294">
        <v>27.7</v>
      </c>
      <c r="G31" s="301">
        <v>0.23</v>
      </c>
      <c r="H31" s="305"/>
      <c r="I31" s="302">
        <f>PRODUCT(C31:H31)</f>
        <v>6.3710000000000004</v>
      </c>
      <c r="J31" s="303"/>
    </row>
    <row r="32" spans="1:10" s="246" customFormat="1" ht="15.95" customHeight="1" x14ac:dyDescent="0.25">
      <c r="A32" s="321"/>
      <c r="B32" s="304"/>
      <c r="C32" s="298"/>
      <c r="D32" s="299"/>
      <c r="E32" s="300"/>
      <c r="F32" s="301"/>
      <c r="G32" s="322"/>
      <c r="H32" s="322" t="s">
        <v>11</v>
      </c>
      <c r="I32" s="323">
        <f>SUM(I29:I31)</f>
        <v>162.18100000000001</v>
      </c>
      <c r="J32" s="303"/>
    </row>
    <row r="33" spans="1:10" s="246" customFormat="1" ht="15.95" customHeight="1" x14ac:dyDescent="0.25">
      <c r="A33" s="321"/>
      <c r="B33" s="304"/>
      <c r="C33" s="298"/>
      <c r="D33" s="299"/>
      <c r="E33" s="300"/>
      <c r="F33" s="301"/>
      <c r="G33" s="322"/>
      <c r="H33" s="324" t="s">
        <v>162</v>
      </c>
      <c r="I33" s="325">
        <v>162.19999999999999</v>
      </c>
      <c r="J33" s="303" t="s">
        <v>170</v>
      </c>
    </row>
    <row r="34" spans="1:10" s="230" customFormat="1" ht="85.5" x14ac:dyDescent="0.25">
      <c r="A34" s="309">
        <v>3</v>
      </c>
      <c r="B34" s="326" t="s">
        <v>919</v>
      </c>
      <c r="C34" s="311"/>
      <c r="D34" s="312"/>
      <c r="E34" s="313"/>
      <c r="F34" s="314"/>
      <c r="G34" s="315"/>
      <c r="H34" s="314"/>
      <c r="I34" s="316"/>
      <c r="J34" s="317"/>
    </row>
    <row r="35" spans="1:10" s="246" customFormat="1" ht="15.95" customHeight="1" x14ac:dyDescent="0.25">
      <c r="A35" s="296"/>
      <c r="B35" s="304" t="s">
        <v>904</v>
      </c>
      <c r="C35" s="298">
        <v>1</v>
      </c>
      <c r="D35" s="299" t="s">
        <v>10</v>
      </c>
      <c r="E35" s="300">
        <v>2</v>
      </c>
      <c r="F35" s="294">
        <v>4.2</v>
      </c>
      <c r="G35" s="301">
        <v>0.05</v>
      </c>
      <c r="H35" s="294">
        <v>0.8</v>
      </c>
      <c r="I35" s="302">
        <f t="shared" ref="I35:I37" si="3">PRODUCT(C35:H35)</f>
        <v>0.33600000000000008</v>
      </c>
      <c r="J35" s="303"/>
    </row>
    <row r="36" spans="1:10" s="246" customFormat="1" ht="15.95" customHeight="1" x14ac:dyDescent="0.25">
      <c r="A36" s="296"/>
      <c r="B36" s="304" t="s">
        <v>905</v>
      </c>
      <c r="C36" s="298">
        <v>1</v>
      </c>
      <c r="D36" s="299" t="s">
        <v>10</v>
      </c>
      <c r="E36" s="300">
        <v>2</v>
      </c>
      <c r="F36" s="294">
        <v>1.05</v>
      </c>
      <c r="G36" s="301">
        <v>1.05</v>
      </c>
      <c r="H36" s="294">
        <v>0.1</v>
      </c>
      <c r="I36" s="302">
        <f t="shared" si="3"/>
        <v>0.22050000000000003</v>
      </c>
      <c r="J36" s="303"/>
    </row>
    <row r="37" spans="1:10" s="246" customFormat="1" ht="15.95" customHeight="1" x14ac:dyDescent="0.25">
      <c r="A37" s="296"/>
      <c r="B37" s="304" t="s">
        <v>1189</v>
      </c>
      <c r="C37" s="298">
        <v>1</v>
      </c>
      <c r="D37" s="299" t="s">
        <v>10</v>
      </c>
      <c r="E37" s="300">
        <v>2</v>
      </c>
      <c r="F37" s="294">
        <v>3.3</v>
      </c>
      <c r="G37" s="301">
        <v>0.45</v>
      </c>
      <c r="H37" s="294">
        <v>0.05</v>
      </c>
      <c r="I37" s="302">
        <f t="shared" si="3"/>
        <v>0.14849999999999999</v>
      </c>
      <c r="J37" s="303"/>
    </row>
    <row r="38" spans="1:10" s="246" customFormat="1" ht="15.95" customHeight="1" x14ac:dyDescent="0.25">
      <c r="A38" s="296"/>
      <c r="B38" s="304" t="s">
        <v>1189</v>
      </c>
      <c r="C38" s="298">
        <v>1</v>
      </c>
      <c r="D38" s="299" t="s">
        <v>10</v>
      </c>
      <c r="E38" s="300">
        <v>2</v>
      </c>
      <c r="F38" s="294">
        <v>2.65</v>
      </c>
      <c r="G38" s="301">
        <v>0.45</v>
      </c>
      <c r="H38" s="294">
        <v>0.05</v>
      </c>
      <c r="I38" s="302">
        <f t="shared" ref="I38:I39" si="4">PRODUCT(C38:H38)</f>
        <v>0.11924999999999999</v>
      </c>
      <c r="J38" s="303"/>
    </row>
    <row r="39" spans="1:10" s="246" customFormat="1" ht="15.95" customHeight="1" x14ac:dyDescent="0.25">
      <c r="A39" s="296"/>
      <c r="B39" s="304" t="s">
        <v>1190</v>
      </c>
      <c r="C39" s="298">
        <v>1</v>
      </c>
      <c r="D39" s="299" t="s">
        <v>10</v>
      </c>
      <c r="E39" s="300">
        <v>4</v>
      </c>
      <c r="F39" s="294">
        <v>4</v>
      </c>
      <c r="G39" s="301">
        <v>0.45</v>
      </c>
      <c r="H39" s="294">
        <v>0.05</v>
      </c>
      <c r="I39" s="302">
        <f t="shared" si="4"/>
        <v>0.36000000000000004</v>
      </c>
      <c r="J39" s="303"/>
    </row>
    <row r="40" spans="1:10" s="246" customFormat="1" ht="15.95" customHeight="1" x14ac:dyDescent="0.25">
      <c r="A40" s="321"/>
      <c r="B40" s="304"/>
      <c r="C40" s="298"/>
      <c r="D40" s="299"/>
      <c r="E40" s="300"/>
      <c r="F40" s="301"/>
      <c r="G40" s="322"/>
      <c r="H40" s="322" t="s">
        <v>11</v>
      </c>
      <c r="I40" s="323">
        <f>SUM(I35:I39)</f>
        <v>1.18425</v>
      </c>
      <c r="J40" s="303"/>
    </row>
    <row r="41" spans="1:10" s="246" customFormat="1" ht="15.95" customHeight="1" x14ac:dyDescent="0.25">
      <c r="A41" s="321"/>
      <c r="B41" s="304"/>
      <c r="C41" s="298"/>
      <c r="D41" s="299"/>
      <c r="E41" s="300"/>
      <c r="F41" s="301"/>
      <c r="G41" s="322"/>
      <c r="H41" s="324" t="s">
        <v>162</v>
      </c>
      <c r="I41" s="325">
        <v>1.2</v>
      </c>
      <c r="J41" s="303" t="s">
        <v>296</v>
      </c>
    </row>
    <row r="42" spans="1:10" s="230" customFormat="1" ht="68.25" customHeight="1" x14ac:dyDescent="0.25">
      <c r="A42" s="309">
        <v>4</v>
      </c>
      <c r="B42" s="326" t="s">
        <v>971</v>
      </c>
      <c r="C42" s="311"/>
      <c r="D42" s="312"/>
      <c r="E42" s="313"/>
      <c r="F42" s="314"/>
      <c r="G42" s="315"/>
      <c r="H42" s="314"/>
      <c r="I42" s="316"/>
      <c r="J42" s="317"/>
    </row>
    <row r="43" spans="1:10" s="246" customFormat="1" ht="17.100000000000001" customHeight="1" x14ac:dyDescent="0.25">
      <c r="A43" s="296"/>
      <c r="B43" s="304" t="s">
        <v>972</v>
      </c>
      <c r="C43" s="298"/>
      <c r="D43" s="299"/>
      <c r="E43" s="300"/>
      <c r="F43" s="294"/>
      <c r="G43" s="301"/>
      <c r="H43" s="294"/>
      <c r="I43" s="356"/>
      <c r="J43" s="303"/>
    </row>
    <row r="44" spans="1:10" s="246" customFormat="1" ht="17.100000000000001" customHeight="1" x14ac:dyDescent="0.25">
      <c r="A44" s="296"/>
      <c r="B44" s="304" t="s">
        <v>1129</v>
      </c>
      <c r="C44" s="298">
        <v>1</v>
      </c>
      <c r="D44" s="299" t="s">
        <v>10</v>
      </c>
      <c r="E44" s="300">
        <v>1</v>
      </c>
      <c r="F44" s="294">
        <v>8.5</v>
      </c>
      <c r="G44" s="301">
        <v>0.12</v>
      </c>
      <c r="H44" s="294">
        <v>0.1</v>
      </c>
      <c r="I44" s="302">
        <f t="shared" ref="I44:I45" si="5">PRODUCT(C44:H44)</f>
        <v>0.10200000000000001</v>
      </c>
      <c r="J44" s="303"/>
    </row>
    <row r="45" spans="1:10" s="246" customFormat="1" ht="17.100000000000001" customHeight="1" x14ac:dyDescent="0.25">
      <c r="A45" s="296"/>
      <c r="B45" s="304" t="s">
        <v>904</v>
      </c>
      <c r="C45" s="298">
        <v>1</v>
      </c>
      <c r="D45" s="299" t="s">
        <v>10</v>
      </c>
      <c r="E45" s="300">
        <v>1</v>
      </c>
      <c r="F45" s="294">
        <v>2.75</v>
      </c>
      <c r="G45" s="301">
        <v>0.23</v>
      </c>
      <c r="H45" s="294">
        <v>1</v>
      </c>
      <c r="I45" s="302">
        <f t="shared" si="5"/>
        <v>0.63250000000000006</v>
      </c>
      <c r="J45" s="303"/>
    </row>
    <row r="46" spans="1:10" s="246" customFormat="1" ht="17.100000000000001" customHeight="1" x14ac:dyDescent="0.25">
      <c r="A46" s="296"/>
      <c r="B46" s="304" t="s">
        <v>904</v>
      </c>
      <c r="C46" s="298">
        <v>1</v>
      </c>
      <c r="D46" s="299" t="s">
        <v>10</v>
      </c>
      <c r="E46" s="300">
        <v>2</v>
      </c>
      <c r="F46" s="294">
        <v>2.1</v>
      </c>
      <c r="G46" s="301">
        <v>0.23</v>
      </c>
      <c r="H46" s="294">
        <v>0.45</v>
      </c>
      <c r="I46" s="302">
        <f t="shared" ref="I46" si="6">PRODUCT(C46:H46)</f>
        <v>0.43470000000000003</v>
      </c>
      <c r="J46" s="303"/>
    </row>
    <row r="47" spans="1:10" s="246" customFormat="1" ht="17.100000000000001" customHeight="1" x14ac:dyDescent="0.25">
      <c r="A47" s="296"/>
      <c r="B47" s="304" t="s">
        <v>973</v>
      </c>
      <c r="C47" s="298">
        <v>1</v>
      </c>
      <c r="D47" s="299" t="s">
        <v>10</v>
      </c>
      <c r="E47" s="300">
        <v>8</v>
      </c>
      <c r="F47" s="294">
        <v>0.45</v>
      </c>
      <c r="G47" s="301">
        <v>0.08</v>
      </c>
      <c r="H47" s="294">
        <v>1.6</v>
      </c>
      <c r="I47" s="302">
        <f t="shared" ref="I47" si="7">PRODUCT(C47:H47)</f>
        <v>0.4608000000000001</v>
      </c>
      <c r="J47" s="303"/>
    </row>
    <row r="48" spans="1:10" s="246" customFormat="1" ht="17.100000000000001" customHeight="1" x14ac:dyDescent="0.25">
      <c r="A48" s="296"/>
      <c r="B48" s="304" t="s">
        <v>1121</v>
      </c>
      <c r="C48" s="298">
        <v>1</v>
      </c>
      <c r="D48" s="299" t="s">
        <v>10</v>
      </c>
      <c r="E48" s="300">
        <v>11</v>
      </c>
      <c r="F48" s="294">
        <v>0.5</v>
      </c>
      <c r="G48" s="301">
        <v>0.05</v>
      </c>
      <c r="H48" s="294">
        <v>2.1</v>
      </c>
      <c r="I48" s="302">
        <f>PRODUCT(C48:H48)</f>
        <v>0.57750000000000012</v>
      </c>
      <c r="J48" s="303"/>
    </row>
    <row r="49" spans="1:10" s="246" customFormat="1" ht="17.100000000000001" customHeight="1" x14ac:dyDescent="0.25">
      <c r="A49" s="296"/>
      <c r="B49" s="304" t="s">
        <v>1130</v>
      </c>
      <c r="C49" s="298">
        <v>1</v>
      </c>
      <c r="D49" s="299" t="s">
        <v>10</v>
      </c>
      <c r="E49" s="300">
        <v>2</v>
      </c>
      <c r="F49" s="294">
        <v>0.75</v>
      </c>
      <c r="G49" s="301">
        <v>0.23</v>
      </c>
      <c r="H49" s="294">
        <v>0.75</v>
      </c>
      <c r="I49" s="302">
        <f>PRODUCT(C49:H49)</f>
        <v>0.25875000000000004</v>
      </c>
      <c r="J49" s="303"/>
    </row>
    <row r="50" spans="1:10" s="246" customFormat="1" ht="17.100000000000001" customHeight="1" x14ac:dyDescent="0.25">
      <c r="A50" s="321"/>
      <c r="B50" s="304"/>
      <c r="C50" s="298"/>
      <c r="D50" s="299"/>
      <c r="E50" s="300"/>
      <c r="F50" s="301"/>
      <c r="G50" s="322"/>
      <c r="H50" s="322" t="s">
        <v>11</v>
      </c>
      <c r="I50" s="323">
        <f>SUM(I44:I49)</f>
        <v>2.4662500000000005</v>
      </c>
      <c r="J50" s="303"/>
    </row>
    <row r="51" spans="1:10" s="246" customFormat="1" ht="17.100000000000001" customHeight="1" x14ac:dyDescent="0.25">
      <c r="A51" s="321"/>
      <c r="B51" s="304"/>
      <c r="C51" s="298"/>
      <c r="D51" s="299"/>
      <c r="E51" s="300"/>
      <c r="F51" s="301"/>
      <c r="G51" s="322"/>
      <c r="H51" s="324" t="s">
        <v>162</v>
      </c>
      <c r="I51" s="325">
        <v>2.5</v>
      </c>
      <c r="J51" s="303" t="s">
        <v>296</v>
      </c>
    </row>
    <row r="52" spans="1:10" s="230" customFormat="1" ht="68.25" customHeight="1" x14ac:dyDescent="0.25">
      <c r="A52" s="364">
        <v>5</v>
      </c>
      <c r="B52" s="310" t="s">
        <v>921</v>
      </c>
      <c r="C52" s="311"/>
      <c r="D52" s="312"/>
      <c r="E52" s="313"/>
      <c r="F52" s="315"/>
      <c r="G52" s="365"/>
      <c r="H52" s="367"/>
      <c r="I52" s="368"/>
      <c r="J52" s="317"/>
    </row>
    <row r="53" spans="1:10" s="246" customFormat="1" ht="17.100000000000001" customHeight="1" x14ac:dyDescent="0.25">
      <c r="A53" s="321"/>
      <c r="B53" s="318" t="s">
        <v>922</v>
      </c>
      <c r="C53" s="298"/>
      <c r="D53" s="299"/>
      <c r="E53" s="300"/>
      <c r="F53" s="301"/>
      <c r="G53" s="322"/>
      <c r="H53" s="324"/>
      <c r="I53" s="325"/>
      <c r="J53" s="303"/>
    </row>
    <row r="54" spans="1:10" s="229" customFormat="1" ht="17.100000000000001" customHeight="1" x14ac:dyDescent="0.25">
      <c r="A54" s="234"/>
      <c r="B54" s="235" t="s">
        <v>182</v>
      </c>
      <c r="C54" s="236">
        <v>1</v>
      </c>
      <c r="D54" s="237" t="s">
        <v>10</v>
      </c>
      <c r="E54" s="238">
        <v>1</v>
      </c>
      <c r="F54" s="319">
        <v>3</v>
      </c>
      <c r="G54" s="319">
        <v>2.65</v>
      </c>
      <c r="H54" s="319"/>
      <c r="I54" s="302">
        <f t="shared" ref="I54:I61" si="8">PRODUCT(C54:H54)</f>
        <v>7.9499999999999993</v>
      </c>
      <c r="J54" s="320"/>
    </row>
    <row r="55" spans="1:10" s="229" customFormat="1" ht="17.100000000000001" customHeight="1" x14ac:dyDescent="0.25">
      <c r="A55" s="234"/>
      <c r="B55" s="235" t="s">
        <v>247</v>
      </c>
      <c r="C55" s="236">
        <v>1</v>
      </c>
      <c r="D55" s="237" t="s">
        <v>10</v>
      </c>
      <c r="E55" s="238">
        <v>1</v>
      </c>
      <c r="F55" s="319">
        <v>4.95</v>
      </c>
      <c r="G55" s="319">
        <v>3.55</v>
      </c>
      <c r="H55" s="319"/>
      <c r="I55" s="302">
        <f t="shared" si="8"/>
        <v>17.572499999999998</v>
      </c>
      <c r="J55" s="320"/>
    </row>
    <row r="56" spans="1:10" s="229" customFormat="1" ht="17.100000000000001" customHeight="1" x14ac:dyDescent="0.25">
      <c r="A56" s="234"/>
      <c r="B56" s="235" t="s">
        <v>248</v>
      </c>
      <c r="C56" s="236">
        <v>1</v>
      </c>
      <c r="D56" s="237" t="s">
        <v>10</v>
      </c>
      <c r="E56" s="238">
        <v>1</v>
      </c>
      <c r="F56" s="319">
        <v>2.2999999999999998</v>
      </c>
      <c r="G56" s="319">
        <v>5.0999999999999996</v>
      </c>
      <c r="H56" s="319"/>
      <c r="I56" s="302">
        <f t="shared" si="8"/>
        <v>11.729999999999999</v>
      </c>
      <c r="J56" s="320"/>
    </row>
    <row r="57" spans="1:10" s="229" customFormat="1" ht="17.100000000000001" customHeight="1" x14ac:dyDescent="0.25">
      <c r="A57" s="234"/>
      <c r="B57" s="235"/>
      <c r="C57" s="236">
        <v>1</v>
      </c>
      <c r="D57" s="237" t="s">
        <v>10</v>
      </c>
      <c r="E57" s="238">
        <v>1</v>
      </c>
      <c r="F57" s="319">
        <v>0.65</v>
      </c>
      <c r="G57" s="319">
        <v>1.5</v>
      </c>
      <c r="H57" s="319"/>
      <c r="I57" s="302">
        <f t="shared" si="8"/>
        <v>0.97500000000000009</v>
      </c>
      <c r="J57" s="320"/>
    </row>
    <row r="58" spans="1:10" s="229" customFormat="1" ht="17.100000000000001" customHeight="1" x14ac:dyDescent="0.25">
      <c r="A58" s="234"/>
      <c r="B58" s="235" t="s">
        <v>249</v>
      </c>
      <c r="C58" s="236">
        <v>1</v>
      </c>
      <c r="D58" s="237" t="s">
        <v>10</v>
      </c>
      <c r="E58" s="238">
        <v>1</v>
      </c>
      <c r="F58" s="319">
        <v>2.95</v>
      </c>
      <c r="G58" s="319">
        <v>5.2</v>
      </c>
      <c r="H58" s="319"/>
      <c r="I58" s="302">
        <f t="shared" si="8"/>
        <v>15.340000000000002</v>
      </c>
      <c r="J58" s="320"/>
    </row>
    <row r="59" spans="1:10" s="229" customFormat="1" ht="17.100000000000001" customHeight="1" x14ac:dyDescent="0.25">
      <c r="A59" s="234"/>
      <c r="B59" s="235" t="s">
        <v>250</v>
      </c>
      <c r="C59" s="236">
        <v>1</v>
      </c>
      <c r="D59" s="237" t="s">
        <v>10</v>
      </c>
      <c r="E59" s="238">
        <v>2</v>
      </c>
      <c r="F59" s="319">
        <v>1.46</v>
      </c>
      <c r="G59" s="319">
        <v>0.6</v>
      </c>
      <c r="H59" s="319"/>
      <c r="I59" s="302">
        <f t="shared" si="8"/>
        <v>1.752</v>
      </c>
      <c r="J59" s="320"/>
    </row>
    <row r="60" spans="1:10" s="246" customFormat="1" ht="17.100000000000001" customHeight="1" x14ac:dyDescent="0.25">
      <c r="A60" s="296"/>
      <c r="B60" s="304" t="s">
        <v>184</v>
      </c>
      <c r="C60" s="298">
        <v>1</v>
      </c>
      <c r="D60" s="299" t="s">
        <v>10</v>
      </c>
      <c r="E60" s="300">
        <v>2</v>
      </c>
      <c r="F60" s="319">
        <v>2</v>
      </c>
      <c r="G60" s="319">
        <v>2</v>
      </c>
      <c r="H60" s="294"/>
      <c r="I60" s="302">
        <f t="shared" si="8"/>
        <v>8</v>
      </c>
      <c r="J60" s="303"/>
    </row>
    <row r="61" spans="1:10" s="246" customFormat="1" ht="17.100000000000001" customHeight="1" x14ac:dyDescent="0.25">
      <c r="A61" s="296"/>
      <c r="B61" s="304" t="s">
        <v>184</v>
      </c>
      <c r="C61" s="298">
        <v>1</v>
      </c>
      <c r="D61" s="299" t="s">
        <v>10</v>
      </c>
      <c r="E61" s="300">
        <v>2</v>
      </c>
      <c r="F61" s="319">
        <v>1</v>
      </c>
      <c r="G61" s="319">
        <v>1.2</v>
      </c>
      <c r="H61" s="294"/>
      <c r="I61" s="302">
        <f t="shared" si="8"/>
        <v>2.4</v>
      </c>
      <c r="J61" s="303"/>
    </row>
    <row r="62" spans="1:10" s="246" customFormat="1" ht="17.100000000000001" customHeight="1" x14ac:dyDescent="0.25">
      <c r="A62" s="296"/>
      <c r="B62" s="318" t="s">
        <v>923</v>
      </c>
      <c r="C62" s="298"/>
      <c r="D62" s="299"/>
      <c r="E62" s="300"/>
      <c r="F62" s="319"/>
      <c r="G62" s="319"/>
      <c r="H62" s="294"/>
      <c r="I62" s="302"/>
      <c r="J62" s="303"/>
    </row>
    <row r="63" spans="1:10" s="229" customFormat="1" ht="17.100000000000001" customHeight="1" x14ac:dyDescent="0.25">
      <c r="A63" s="234"/>
      <c r="B63" s="235" t="s">
        <v>230</v>
      </c>
      <c r="C63" s="236">
        <v>1</v>
      </c>
      <c r="D63" s="237" t="s">
        <v>10</v>
      </c>
      <c r="E63" s="238">
        <v>1</v>
      </c>
      <c r="F63" s="319">
        <v>25.4</v>
      </c>
      <c r="G63" s="319"/>
      <c r="H63" s="319">
        <v>3.85</v>
      </c>
      <c r="I63" s="302">
        <f t="shared" ref="I63:I80" si="9">PRODUCT(C63:H63)</f>
        <v>97.789999999999992</v>
      </c>
      <c r="J63" s="320"/>
    </row>
    <row r="64" spans="1:10" s="229" customFormat="1" ht="17.100000000000001" customHeight="1" x14ac:dyDescent="0.25">
      <c r="A64" s="234"/>
      <c r="B64" s="235" t="s">
        <v>231</v>
      </c>
      <c r="C64" s="236">
        <v>1</v>
      </c>
      <c r="D64" s="237" t="s">
        <v>10</v>
      </c>
      <c r="E64" s="238">
        <v>-2</v>
      </c>
      <c r="F64" s="319">
        <v>1.45</v>
      </c>
      <c r="G64" s="319"/>
      <c r="H64" s="319">
        <v>2.85</v>
      </c>
      <c r="I64" s="302">
        <f t="shared" si="9"/>
        <v>-8.2650000000000006</v>
      </c>
      <c r="J64" s="320"/>
    </row>
    <row r="65" spans="1:10" s="229" customFormat="1" ht="17.100000000000001" customHeight="1" x14ac:dyDescent="0.25">
      <c r="A65" s="234"/>
      <c r="B65" s="235" t="s">
        <v>206</v>
      </c>
      <c r="C65" s="236">
        <v>1</v>
      </c>
      <c r="D65" s="237" t="s">
        <v>10</v>
      </c>
      <c r="E65" s="238">
        <v>2</v>
      </c>
      <c r="F65" s="319">
        <v>7.15</v>
      </c>
      <c r="G65" s="319">
        <v>0.23</v>
      </c>
      <c r="H65" s="319"/>
      <c r="I65" s="302">
        <f t="shared" si="9"/>
        <v>3.2890000000000001</v>
      </c>
      <c r="J65" s="320"/>
    </row>
    <row r="66" spans="1:10" s="229" customFormat="1" ht="17.100000000000001" customHeight="1" x14ac:dyDescent="0.25">
      <c r="A66" s="234"/>
      <c r="B66" s="235" t="s">
        <v>205</v>
      </c>
      <c r="C66" s="236">
        <v>1</v>
      </c>
      <c r="D66" s="237" t="s">
        <v>10</v>
      </c>
      <c r="E66" s="238">
        <v>-8</v>
      </c>
      <c r="F66" s="319">
        <v>1</v>
      </c>
      <c r="G66" s="319"/>
      <c r="H66" s="319">
        <v>2.1</v>
      </c>
      <c r="I66" s="302">
        <f t="shared" si="9"/>
        <v>-16.8</v>
      </c>
      <c r="J66" s="320"/>
    </row>
    <row r="67" spans="1:10" s="229" customFormat="1" ht="17.100000000000001" customHeight="1" x14ac:dyDescent="0.25">
      <c r="A67" s="234"/>
      <c r="B67" s="235" t="s">
        <v>206</v>
      </c>
      <c r="C67" s="236">
        <v>1</v>
      </c>
      <c r="D67" s="237" t="s">
        <v>10</v>
      </c>
      <c r="E67" s="238">
        <v>8</v>
      </c>
      <c r="F67" s="319">
        <f>1+1+2.1+2.1</f>
        <v>6.1999999999999993</v>
      </c>
      <c r="G67" s="319">
        <v>0.23</v>
      </c>
      <c r="H67" s="319"/>
      <c r="I67" s="302">
        <f t="shared" si="9"/>
        <v>11.407999999999999</v>
      </c>
      <c r="J67" s="320"/>
    </row>
    <row r="68" spans="1:10" s="229" customFormat="1" ht="17.100000000000001" customHeight="1" x14ac:dyDescent="0.25">
      <c r="A68" s="234"/>
      <c r="B68" s="235" t="s">
        <v>201</v>
      </c>
      <c r="C68" s="236">
        <v>1</v>
      </c>
      <c r="D68" s="237" t="s">
        <v>10</v>
      </c>
      <c r="E68" s="238">
        <v>-10</v>
      </c>
      <c r="F68" s="319">
        <v>1</v>
      </c>
      <c r="G68" s="319"/>
      <c r="H68" s="319">
        <v>0.6</v>
      </c>
      <c r="I68" s="302">
        <f t="shared" si="9"/>
        <v>-6</v>
      </c>
      <c r="J68" s="320"/>
    </row>
    <row r="69" spans="1:10" s="229" customFormat="1" ht="17.100000000000001" customHeight="1" x14ac:dyDescent="0.25">
      <c r="A69" s="234"/>
      <c r="B69" s="235" t="s">
        <v>206</v>
      </c>
      <c r="C69" s="236">
        <v>1</v>
      </c>
      <c r="D69" s="237" t="s">
        <v>10</v>
      </c>
      <c r="E69" s="238">
        <v>10</v>
      </c>
      <c r="F69" s="319">
        <f>1+1+0.6+0.6</f>
        <v>3.2</v>
      </c>
      <c r="G69" s="319">
        <v>0.23</v>
      </c>
      <c r="H69" s="319"/>
      <c r="I69" s="302">
        <f t="shared" si="9"/>
        <v>7.36</v>
      </c>
      <c r="J69" s="320"/>
    </row>
    <row r="70" spans="1:10" s="229" customFormat="1" ht="17.100000000000001" customHeight="1" x14ac:dyDescent="0.25">
      <c r="A70" s="234"/>
      <c r="B70" s="235" t="s">
        <v>885</v>
      </c>
      <c r="C70" s="236">
        <v>1</v>
      </c>
      <c r="D70" s="237" t="s">
        <v>10</v>
      </c>
      <c r="E70" s="238">
        <v>1</v>
      </c>
      <c r="F70" s="319">
        <v>11.3</v>
      </c>
      <c r="G70" s="319"/>
      <c r="H70" s="319">
        <v>2.85</v>
      </c>
      <c r="I70" s="302">
        <f t="shared" si="9"/>
        <v>32.205000000000005</v>
      </c>
      <c r="J70" s="320"/>
    </row>
    <row r="71" spans="1:10" s="229" customFormat="1" ht="17.100000000000001" customHeight="1" x14ac:dyDescent="0.25">
      <c r="A71" s="234"/>
      <c r="B71" s="235" t="s">
        <v>202</v>
      </c>
      <c r="C71" s="236">
        <v>1</v>
      </c>
      <c r="D71" s="237" t="s">
        <v>10</v>
      </c>
      <c r="E71" s="238">
        <v>-1</v>
      </c>
      <c r="F71" s="319">
        <v>1</v>
      </c>
      <c r="G71" s="319"/>
      <c r="H71" s="319">
        <v>2.1</v>
      </c>
      <c r="I71" s="302">
        <f t="shared" si="9"/>
        <v>-2.1</v>
      </c>
      <c r="J71" s="320"/>
    </row>
    <row r="72" spans="1:10" s="229" customFormat="1" ht="17.100000000000001" customHeight="1" x14ac:dyDescent="0.25">
      <c r="A72" s="234"/>
      <c r="B72" s="235" t="s">
        <v>201</v>
      </c>
      <c r="C72" s="236">
        <v>1</v>
      </c>
      <c r="D72" s="237" t="s">
        <v>10</v>
      </c>
      <c r="E72" s="238">
        <v>-1</v>
      </c>
      <c r="F72" s="319">
        <v>1</v>
      </c>
      <c r="G72" s="319"/>
      <c r="H72" s="319">
        <v>0.6</v>
      </c>
      <c r="I72" s="302">
        <f t="shared" si="9"/>
        <v>-0.6</v>
      </c>
      <c r="J72" s="320"/>
    </row>
    <row r="73" spans="1:10" s="229" customFormat="1" ht="17.100000000000001" customHeight="1" x14ac:dyDescent="0.25">
      <c r="A73" s="234"/>
      <c r="B73" s="235" t="s">
        <v>203</v>
      </c>
      <c r="C73" s="236">
        <v>1</v>
      </c>
      <c r="D73" s="237" t="s">
        <v>10</v>
      </c>
      <c r="E73" s="238">
        <v>2</v>
      </c>
      <c r="F73" s="319">
        <v>5.2</v>
      </c>
      <c r="G73" s="319">
        <v>0.13</v>
      </c>
      <c r="H73" s="319"/>
      <c r="I73" s="302">
        <f t="shared" si="9"/>
        <v>1.3520000000000001</v>
      </c>
      <c r="J73" s="320"/>
    </row>
    <row r="74" spans="1:10" s="229" customFormat="1" ht="17.100000000000001" customHeight="1" x14ac:dyDescent="0.25">
      <c r="A74" s="234"/>
      <c r="B74" s="235" t="s">
        <v>204</v>
      </c>
      <c r="C74" s="236">
        <v>1</v>
      </c>
      <c r="D74" s="237" t="s">
        <v>10</v>
      </c>
      <c r="E74" s="238">
        <v>1</v>
      </c>
      <c r="F74" s="319">
        <v>3.2</v>
      </c>
      <c r="G74" s="319">
        <v>0.13</v>
      </c>
      <c r="H74" s="319"/>
      <c r="I74" s="302">
        <f t="shared" si="9"/>
        <v>0.41600000000000004</v>
      </c>
      <c r="J74" s="320"/>
    </row>
    <row r="75" spans="1:10" s="229" customFormat="1" ht="17.100000000000001" customHeight="1" x14ac:dyDescent="0.25">
      <c r="A75" s="234"/>
      <c r="B75" s="235" t="s">
        <v>195</v>
      </c>
      <c r="C75" s="236">
        <v>1</v>
      </c>
      <c r="D75" s="237" t="s">
        <v>10</v>
      </c>
      <c r="E75" s="238">
        <v>-1</v>
      </c>
      <c r="F75" s="319">
        <v>1.5</v>
      </c>
      <c r="G75" s="319"/>
      <c r="H75" s="319">
        <v>1.3</v>
      </c>
      <c r="I75" s="302">
        <f t="shared" si="9"/>
        <v>-1.9500000000000002</v>
      </c>
      <c r="J75" s="320"/>
    </row>
    <row r="76" spans="1:10" s="229" customFormat="1" ht="17.100000000000001" customHeight="1" x14ac:dyDescent="0.25">
      <c r="A76" s="234"/>
      <c r="B76" s="235" t="s">
        <v>211</v>
      </c>
      <c r="C76" s="236">
        <v>1</v>
      </c>
      <c r="D76" s="237" t="s">
        <v>10</v>
      </c>
      <c r="E76" s="238">
        <v>1</v>
      </c>
      <c r="F76" s="319">
        <v>16.399999999999999</v>
      </c>
      <c r="G76" s="319"/>
      <c r="H76" s="319">
        <v>2.85</v>
      </c>
      <c r="I76" s="302">
        <f t="shared" si="9"/>
        <v>46.739999999999995</v>
      </c>
      <c r="J76" s="320"/>
    </row>
    <row r="77" spans="1:10" s="229" customFormat="1" ht="17.100000000000001" customHeight="1" x14ac:dyDescent="0.25">
      <c r="A77" s="234"/>
      <c r="B77" s="235" t="s">
        <v>212</v>
      </c>
      <c r="C77" s="236">
        <v>1</v>
      </c>
      <c r="D77" s="237" t="s">
        <v>10</v>
      </c>
      <c r="E77" s="238">
        <v>-1</v>
      </c>
      <c r="F77" s="319">
        <v>1</v>
      </c>
      <c r="G77" s="319"/>
      <c r="H77" s="319">
        <v>2.1</v>
      </c>
      <c r="I77" s="302">
        <f t="shared" si="9"/>
        <v>-2.1</v>
      </c>
      <c r="J77" s="320"/>
    </row>
    <row r="78" spans="1:10" s="229" customFormat="1" ht="17.100000000000001" customHeight="1" x14ac:dyDescent="0.25">
      <c r="A78" s="234"/>
      <c r="B78" s="235" t="s">
        <v>213</v>
      </c>
      <c r="C78" s="236">
        <v>1</v>
      </c>
      <c r="D78" s="237" t="s">
        <v>10</v>
      </c>
      <c r="E78" s="238">
        <v>1</v>
      </c>
      <c r="F78" s="319">
        <v>5.2</v>
      </c>
      <c r="G78" s="319">
        <v>0.13</v>
      </c>
      <c r="H78" s="319"/>
      <c r="I78" s="302">
        <f t="shared" si="9"/>
        <v>0.67600000000000005</v>
      </c>
      <c r="J78" s="320"/>
    </row>
    <row r="79" spans="1:10" s="229" customFormat="1" ht="17.100000000000001" customHeight="1" x14ac:dyDescent="0.25">
      <c r="A79" s="234"/>
      <c r="B79" s="235" t="s">
        <v>215</v>
      </c>
      <c r="C79" s="236">
        <v>-1</v>
      </c>
      <c r="D79" s="237" t="s">
        <v>10</v>
      </c>
      <c r="E79" s="238">
        <v>1</v>
      </c>
      <c r="F79" s="319">
        <v>0.9</v>
      </c>
      <c r="G79" s="319"/>
      <c r="H79" s="319">
        <v>1.3</v>
      </c>
      <c r="I79" s="302">
        <f t="shared" si="9"/>
        <v>-1.1700000000000002</v>
      </c>
      <c r="J79" s="320"/>
    </row>
    <row r="80" spans="1:10" s="229" customFormat="1" ht="17.100000000000001" customHeight="1" x14ac:dyDescent="0.25">
      <c r="A80" s="234"/>
      <c r="B80" s="235" t="s">
        <v>210</v>
      </c>
      <c r="C80" s="236">
        <v>1</v>
      </c>
      <c r="D80" s="237" t="s">
        <v>10</v>
      </c>
      <c r="E80" s="238">
        <v>1</v>
      </c>
      <c r="F80" s="319">
        <v>4.4000000000000004</v>
      </c>
      <c r="G80" s="319">
        <v>0.13</v>
      </c>
      <c r="H80" s="319"/>
      <c r="I80" s="302">
        <f t="shared" si="9"/>
        <v>0.57200000000000006</v>
      </c>
      <c r="J80" s="320"/>
    </row>
    <row r="81" spans="1:10" s="229" customFormat="1" ht="17.100000000000001" customHeight="1" x14ac:dyDescent="0.25">
      <c r="A81" s="234"/>
      <c r="B81" s="235" t="s">
        <v>876</v>
      </c>
      <c r="C81" s="236">
        <v>1</v>
      </c>
      <c r="D81" s="237" t="s">
        <v>10</v>
      </c>
      <c r="E81" s="238">
        <v>1</v>
      </c>
      <c r="F81" s="319">
        <v>7.4</v>
      </c>
      <c r="G81" s="319"/>
      <c r="H81" s="319">
        <v>2.85</v>
      </c>
      <c r="I81" s="302">
        <f t="shared" ref="I81:I83" si="10">PRODUCT(C81:H81)</f>
        <v>21.090000000000003</v>
      </c>
      <c r="J81" s="320"/>
    </row>
    <row r="82" spans="1:10" s="229" customFormat="1" ht="17.100000000000001" customHeight="1" x14ac:dyDescent="0.25">
      <c r="A82" s="234"/>
      <c r="B82" s="235" t="s">
        <v>201</v>
      </c>
      <c r="C82" s="236">
        <v>1</v>
      </c>
      <c r="D82" s="237" t="s">
        <v>10</v>
      </c>
      <c r="E82" s="238">
        <v>-2</v>
      </c>
      <c r="F82" s="319">
        <v>1</v>
      </c>
      <c r="G82" s="319"/>
      <c r="H82" s="319">
        <v>0.6</v>
      </c>
      <c r="I82" s="302">
        <f t="shared" si="10"/>
        <v>-1.2</v>
      </c>
      <c r="J82" s="320"/>
    </row>
    <row r="83" spans="1:10" s="229" customFormat="1" ht="17.100000000000001" customHeight="1" x14ac:dyDescent="0.25">
      <c r="A83" s="234"/>
      <c r="B83" s="235" t="s">
        <v>877</v>
      </c>
      <c r="C83" s="236">
        <v>1</v>
      </c>
      <c r="D83" s="237" t="s">
        <v>10</v>
      </c>
      <c r="E83" s="238">
        <v>2</v>
      </c>
      <c r="F83" s="319">
        <v>3.2</v>
      </c>
      <c r="G83" s="319">
        <v>0.18</v>
      </c>
      <c r="H83" s="319"/>
      <c r="I83" s="302">
        <f t="shared" si="10"/>
        <v>1.1519999999999999</v>
      </c>
      <c r="J83" s="320"/>
    </row>
    <row r="84" spans="1:10" s="229" customFormat="1" ht="17.100000000000001" customHeight="1" x14ac:dyDescent="0.25">
      <c r="A84" s="234"/>
      <c r="B84" s="235" t="s">
        <v>878</v>
      </c>
      <c r="C84" s="236">
        <v>1</v>
      </c>
      <c r="D84" s="237" t="s">
        <v>10</v>
      </c>
      <c r="E84" s="238">
        <v>1</v>
      </c>
      <c r="F84" s="319">
        <v>8.15</v>
      </c>
      <c r="G84" s="319"/>
      <c r="H84" s="319">
        <v>0.6</v>
      </c>
      <c r="I84" s="302">
        <f t="shared" ref="I84:I89" si="11">PRODUCT(C84:H84)</f>
        <v>4.8899999999999997</v>
      </c>
      <c r="J84" s="320"/>
    </row>
    <row r="85" spans="1:10" s="229" customFormat="1" ht="17.100000000000001" customHeight="1" x14ac:dyDescent="0.25">
      <c r="A85" s="234"/>
      <c r="B85" s="235" t="s">
        <v>238</v>
      </c>
      <c r="C85" s="236">
        <v>1</v>
      </c>
      <c r="D85" s="237" t="s">
        <v>10</v>
      </c>
      <c r="E85" s="238">
        <v>-1</v>
      </c>
      <c r="F85" s="319">
        <v>1.5</v>
      </c>
      <c r="G85" s="319"/>
      <c r="H85" s="319">
        <v>0.6</v>
      </c>
      <c r="I85" s="302">
        <f t="shared" si="11"/>
        <v>-0.89999999999999991</v>
      </c>
      <c r="J85" s="320"/>
    </row>
    <row r="86" spans="1:10" s="229" customFormat="1" ht="17.100000000000001" customHeight="1" x14ac:dyDescent="0.25">
      <c r="A86" s="234"/>
      <c r="B86" s="235" t="s">
        <v>201</v>
      </c>
      <c r="C86" s="236">
        <v>1</v>
      </c>
      <c r="D86" s="237" t="s">
        <v>10</v>
      </c>
      <c r="E86" s="238">
        <v>-1</v>
      </c>
      <c r="F86" s="319">
        <v>1</v>
      </c>
      <c r="G86" s="319"/>
      <c r="H86" s="319">
        <v>0.6</v>
      </c>
      <c r="I86" s="302">
        <f t="shared" si="11"/>
        <v>-0.6</v>
      </c>
      <c r="J86" s="320"/>
    </row>
    <row r="87" spans="1:10" s="229" customFormat="1" ht="17.100000000000001" customHeight="1" x14ac:dyDescent="0.25">
      <c r="A87" s="234"/>
      <c r="B87" s="235" t="s">
        <v>879</v>
      </c>
      <c r="C87" s="236">
        <v>1</v>
      </c>
      <c r="D87" s="237" t="s">
        <v>10</v>
      </c>
      <c r="E87" s="238">
        <v>1</v>
      </c>
      <c r="F87" s="319">
        <v>4.2</v>
      </c>
      <c r="G87" s="319">
        <v>0.18</v>
      </c>
      <c r="H87" s="319"/>
      <c r="I87" s="302">
        <f t="shared" si="11"/>
        <v>0.75600000000000001</v>
      </c>
      <c r="J87" s="320"/>
    </row>
    <row r="88" spans="1:10" s="229" customFormat="1" ht="17.100000000000001" customHeight="1" x14ac:dyDescent="0.25">
      <c r="A88" s="234"/>
      <c r="B88" s="235" t="s">
        <v>877</v>
      </c>
      <c r="C88" s="236">
        <v>1</v>
      </c>
      <c r="D88" s="237" t="s">
        <v>10</v>
      </c>
      <c r="E88" s="238">
        <v>1</v>
      </c>
      <c r="F88" s="319">
        <v>3.2</v>
      </c>
      <c r="G88" s="319">
        <v>0.18</v>
      </c>
      <c r="H88" s="319"/>
      <c r="I88" s="302">
        <f t="shared" si="11"/>
        <v>0.57599999999999996</v>
      </c>
      <c r="J88" s="320"/>
    </row>
    <row r="89" spans="1:10" s="229" customFormat="1" ht="17.100000000000001" customHeight="1" x14ac:dyDescent="0.25">
      <c r="A89" s="234"/>
      <c r="B89" s="235" t="s">
        <v>880</v>
      </c>
      <c r="C89" s="236">
        <v>1</v>
      </c>
      <c r="D89" s="237" t="s">
        <v>10</v>
      </c>
      <c r="E89" s="238">
        <v>1</v>
      </c>
      <c r="F89" s="319">
        <v>5.95</v>
      </c>
      <c r="G89" s="319"/>
      <c r="H89" s="319">
        <v>0.9</v>
      </c>
      <c r="I89" s="302">
        <f t="shared" si="11"/>
        <v>5.3550000000000004</v>
      </c>
      <c r="J89" s="320"/>
    </row>
    <row r="90" spans="1:10" s="229" customFormat="1" ht="17.100000000000001" customHeight="1" x14ac:dyDescent="0.25">
      <c r="A90" s="234"/>
      <c r="B90" s="235" t="s">
        <v>881</v>
      </c>
      <c r="C90" s="236"/>
      <c r="D90" s="237"/>
      <c r="E90" s="238"/>
      <c r="F90" s="319"/>
      <c r="G90" s="319"/>
      <c r="H90" s="319"/>
      <c r="I90" s="302"/>
      <c r="J90" s="320"/>
    </row>
    <row r="91" spans="1:10" s="229" customFormat="1" ht="17.100000000000001" customHeight="1" x14ac:dyDescent="0.25">
      <c r="A91" s="234"/>
      <c r="B91" s="235" t="s">
        <v>882</v>
      </c>
      <c r="C91" s="236">
        <v>1</v>
      </c>
      <c r="D91" s="237" t="s">
        <v>10</v>
      </c>
      <c r="E91" s="238">
        <v>1</v>
      </c>
      <c r="F91" s="319">
        <v>1.5</v>
      </c>
      <c r="G91" s="319"/>
      <c r="H91" s="319">
        <v>1</v>
      </c>
      <c r="I91" s="302">
        <f t="shared" ref="I91:I93" si="12">PRODUCT(C91:H91)</f>
        <v>1.5</v>
      </c>
      <c r="J91" s="320"/>
    </row>
    <row r="92" spans="1:10" s="229" customFormat="1" ht="17.100000000000001" customHeight="1" x14ac:dyDescent="0.25">
      <c r="A92" s="234"/>
      <c r="B92" s="235" t="s">
        <v>883</v>
      </c>
      <c r="C92" s="236">
        <v>1</v>
      </c>
      <c r="D92" s="237" t="s">
        <v>10</v>
      </c>
      <c r="E92" s="238">
        <v>1</v>
      </c>
      <c r="F92" s="319">
        <v>1.5</v>
      </c>
      <c r="G92" s="319"/>
      <c r="H92" s="319">
        <v>1.5</v>
      </c>
      <c r="I92" s="302">
        <f t="shared" si="12"/>
        <v>2.25</v>
      </c>
      <c r="J92" s="320"/>
    </row>
    <row r="93" spans="1:10" s="229" customFormat="1" ht="17.100000000000001" customHeight="1" x14ac:dyDescent="0.25">
      <c r="A93" s="234"/>
      <c r="B93" s="235" t="s">
        <v>912</v>
      </c>
      <c r="C93" s="236">
        <v>1</v>
      </c>
      <c r="D93" s="237" t="s">
        <v>10</v>
      </c>
      <c r="E93" s="238">
        <v>1</v>
      </c>
      <c r="F93" s="319">
        <v>7.2</v>
      </c>
      <c r="G93" s="319"/>
      <c r="H93" s="319">
        <v>0.6</v>
      </c>
      <c r="I93" s="302">
        <f t="shared" si="12"/>
        <v>4.32</v>
      </c>
      <c r="J93" s="320"/>
    </row>
    <row r="94" spans="1:10" s="246" customFormat="1" ht="17.100000000000001" customHeight="1" x14ac:dyDescent="0.25">
      <c r="A94" s="321"/>
      <c r="B94" s="304"/>
      <c r="C94" s="298"/>
      <c r="D94" s="299"/>
      <c r="E94" s="300"/>
      <c r="F94" s="301"/>
      <c r="G94" s="322"/>
      <c r="H94" s="322" t="s">
        <v>11</v>
      </c>
      <c r="I94" s="323">
        <f>SUM(I54:I93)</f>
        <v>267.73149999999998</v>
      </c>
      <c r="J94" s="303"/>
    </row>
    <row r="95" spans="1:10" s="246" customFormat="1" ht="17.100000000000001" customHeight="1" x14ac:dyDescent="0.25">
      <c r="A95" s="321"/>
      <c r="B95" s="304"/>
      <c r="C95" s="298"/>
      <c r="D95" s="299"/>
      <c r="E95" s="300"/>
      <c r="F95" s="301"/>
      <c r="G95" s="322"/>
      <c r="H95" s="324" t="s">
        <v>162</v>
      </c>
      <c r="I95" s="325">
        <v>267.8</v>
      </c>
      <c r="J95" s="303" t="s">
        <v>170</v>
      </c>
    </row>
    <row r="96" spans="1:10" s="384" customFormat="1" ht="142.5" x14ac:dyDescent="0.25">
      <c r="A96" s="338">
        <v>6</v>
      </c>
      <c r="B96" s="310" t="s">
        <v>920</v>
      </c>
      <c r="C96" s="339"/>
      <c r="D96" s="340"/>
      <c r="E96" s="341"/>
      <c r="F96" s="389"/>
      <c r="G96" s="383"/>
      <c r="H96" s="389"/>
      <c r="I96" s="390"/>
      <c r="J96" s="391"/>
    </row>
    <row r="97" spans="1:10" s="297" customFormat="1" ht="17.100000000000001" customHeight="1" x14ac:dyDescent="0.25">
      <c r="A97" s="328"/>
      <c r="B97" s="329" t="s">
        <v>310</v>
      </c>
      <c r="C97" s="330"/>
      <c r="D97" s="351"/>
      <c r="E97" s="332"/>
      <c r="F97" s="333"/>
      <c r="G97" s="333"/>
      <c r="H97" s="333"/>
      <c r="I97" s="334"/>
      <c r="J97" s="335"/>
    </row>
    <row r="98" spans="1:10" s="297" customFormat="1" ht="17.100000000000001" customHeight="1" x14ac:dyDescent="0.25">
      <c r="A98" s="328"/>
      <c r="B98" s="392" t="s">
        <v>914</v>
      </c>
      <c r="C98" s="330">
        <v>1</v>
      </c>
      <c r="D98" s="331" t="s">
        <v>10</v>
      </c>
      <c r="E98" s="332">
        <v>6</v>
      </c>
      <c r="F98" s="333">
        <v>1.36</v>
      </c>
      <c r="G98" s="333">
        <v>1.36</v>
      </c>
      <c r="H98" s="333">
        <v>0.45</v>
      </c>
      <c r="I98" s="334">
        <f>PRODUCT(C98:H98)</f>
        <v>4.993920000000001</v>
      </c>
      <c r="J98" s="335"/>
    </row>
    <row r="99" spans="1:10" s="297" customFormat="1" ht="18" customHeight="1" x14ac:dyDescent="0.25">
      <c r="A99" s="328"/>
      <c r="B99" s="395" t="s">
        <v>927</v>
      </c>
      <c r="C99" s="330">
        <v>1</v>
      </c>
      <c r="D99" s="331" t="s">
        <v>10</v>
      </c>
      <c r="E99" s="332">
        <v>1</v>
      </c>
      <c r="F99" s="333">
        <v>2.76</v>
      </c>
      <c r="G99" s="333">
        <v>0.3</v>
      </c>
      <c r="H99" s="333">
        <v>0.15</v>
      </c>
      <c r="I99" s="334">
        <f>PRODUCT(C99:H99)</f>
        <v>0.12419999999999999</v>
      </c>
      <c r="J99" s="394"/>
    </row>
    <row r="100" spans="1:10" s="297" customFormat="1" ht="18" customHeight="1" x14ac:dyDescent="0.25">
      <c r="A100" s="328"/>
      <c r="B100" s="395" t="s">
        <v>928</v>
      </c>
      <c r="C100" s="330">
        <v>1</v>
      </c>
      <c r="D100" s="331" t="s">
        <v>10</v>
      </c>
      <c r="E100" s="332">
        <v>1</v>
      </c>
      <c r="F100" s="333">
        <v>1.73</v>
      </c>
      <c r="G100" s="333">
        <v>0.3</v>
      </c>
      <c r="H100" s="333">
        <v>0.15</v>
      </c>
      <c r="I100" s="334">
        <f>PRODUCT(C100:H100)</f>
        <v>7.7850000000000003E-2</v>
      </c>
      <c r="J100" s="394"/>
    </row>
    <row r="101" spans="1:10" s="246" customFormat="1" ht="17.100000000000001" customHeight="1" x14ac:dyDescent="0.25">
      <c r="A101" s="321"/>
      <c r="B101" s="304"/>
      <c r="C101" s="298"/>
      <c r="D101" s="299"/>
      <c r="E101" s="300"/>
      <c r="F101" s="301"/>
      <c r="G101" s="322"/>
      <c r="H101" s="322" t="s">
        <v>11</v>
      </c>
      <c r="I101" s="323">
        <f>SUM(I98:I100)</f>
        <v>5.1959700000000009</v>
      </c>
      <c r="J101" s="303"/>
    </row>
    <row r="102" spans="1:10" s="246" customFormat="1" ht="17.100000000000001" customHeight="1" x14ac:dyDescent="0.25">
      <c r="A102" s="321"/>
      <c r="B102" s="304"/>
      <c r="C102" s="298"/>
      <c r="D102" s="299"/>
      <c r="E102" s="300"/>
      <c r="F102" s="301"/>
      <c r="G102" s="322"/>
      <c r="H102" s="324" t="s">
        <v>162</v>
      </c>
      <c r="I102" s="325">
        <v>5.2</v>
      </c>
      <c r="J102" s="303" t="s">
        <v>296</v>
      </c>
    </row>
    <row r="103" spans="1:10" s="384" customFormat="1" ht="119.25" customHeight="1" x14ac:dyDescent="0.25">
      <c r="A103" s="338">
        <v>7</v>
      </c>
      <c r="B103" s="310" t="s">
        <v>324</v>
      </c>
      <c r="C103" s="339"/>
      <c r="D103" s="340"/>
      <c r="E103" s="341"/>
      <c r="F103" s="389"/>
      <c r="G103" s="383"/>
      <c r="H103" s="389"/>
      <c r="I103" s="390"/>
      <c r="J103" s="391"/>
    </row>
    <row r="104" spans="1:10" s="297" customFormat="1" ht="17.100000000000001" customHeight="1" x14ac:dyDescent="0.25">
      <c r="A104" s="328"/>
      <c r="B104" s="392" t="s">
        <v>914</v>
      </c>
      <c r="C104" s="330">
        <v>1</v>
      </c>
      <c r="D104" s="331" t="s">
        <v>10</v>
      </c>
      <c r="E104" s="332">
        <v>6</v>
      </c>
      <c r="F104" s="333">
        <v>1.36</v>
      </c>
      <c r="G104" s="333">
        <v>1.36</v>
      </c>
      <c r="H104" s="294">
        <v>0.1</v>
      </c>
      <c r="I104" s="334">
        <f>PRODUCT(C104:H104)</f>
        <v>1.1097600000000003</v>
      </c>
      <c r="J104" s="335"/>
    </row>
    <row r="105" spans="1:10" s="297" customFormat="1" ht="17.100000000000001" customHeight="1" x14ac:dyDescent="0.25">
      <c r="A105" s="328"/>
      <c r="B105" s="392" t="s">
        <v>1145</v>
      </c>
      <c r="C105" s="330">
        <v>1</v>
      </c>
      <c r="D105" s="331" t="s">
        <v>10</v>
      </c>
      <c r="E105" s="332">
        <v>1</v>
      </c>
      <c r="F105" s="333">
        <v>1.29</v>
      </c>
      <c r="G105" s="333">
        <v>1.5</v>
      </c>
      <c r="H105" s="294">
        <v>0.08</v>
      </c>
      <c r="I105" s="334">
        <f>PRODUCT(C105:H105)</f>
        <v>0.15480000000000002</v>
      </c>
      <c r="J105" s="335"/>
    </row>
    <row r="106" spans="1:10" s="297" customFormat="1" ht="17.100000000000001" customHeight="1" x14ac:dyDescent="0.25">
      <c r="A106" s="328"/>
      <c r="B106" s="392" t="s">
        <v>1146</v>
      </c>
      <c r="C106" s="330">
        <v>1</v>
      </c>
      <c r="D106" s="331" t="s">
        <v>10</v>
      </c>
      <c r="E106" s="332">
        <v>1</v>
      </c>
      <c r="F106" s="333">
        <v>2.2999999999999998</v>
      </c>
      <c r="G106" s="333">
        <v>3.49</v>
      </c>
      <c r="H106" s="294">
        <v>0.08</v>
      </c>
      <c r="I106" s="334">
        <f>PRODUCT(C106:H106)</f>
        <v>0.64215999999999995</v>
      </c>
      <c r="J106" s="335"/>
    </row>
    <row r="107" spans="1:10" s="297" customFormat="1" ht="17.100000000000001" customHeight="1" x14ac:dyDescent="0.25">
      <c r="A107" s="328"/>
      <c r="B107" s="392"/>
      <c r="C107" s="330">
        <v>1</v>
      </c>
      <c r="D107" s="331" t="s">
        <v>10</v>
      </c>
      <c r="E107" s="332">
        <v>1</v>
      </c>
      <c r="F107" s="333">
        <v>0.65</v>
      </c>
      <c r="G107" s="333">
        <v>1.5</v>
      </c>
      <c r="H107" s="294">
        <v>0.08</v>
      </c>
      <c r="I107" s="334">
        <f>PRODUCT(C107:H107)</f>
        <v>7.8000000000000014E-2</v>
      </c>
      <c r="J107" s="335"/>
    </row>
    <row r="108" spans="1:10" s="229" customFormat="1" ht="16.5" customHeight="1" x14ac:dyDescent="0.25">
      <c r="A108" s="234"/>
      <c r="B108" s="235" t="s">
        <v>180</v>
      </c>
      <c r="C108" s="236">
        <v>1</v>
      </c>
      <c r="D108" s="237" t="s">
        <v>10</v>
      </c>
      <c r="E108" s="238">
        <v>1</v>
      </c>
      <c r="F108" s="319">
        <v>3</v>
      </c>
      <c r="G108" s="319">
        <v>3.45</v>
      </c>
      <c r="H108" s="294">
        <v>0.08</v>
      </c>
      <c r="I108" s="302">
        <f>PRODUCT(C108:H108)</f>
        <v>0.82800000000000018</v>
      </c>
      <c r="J108" s="320"/>
    </row>
    <row r="109" spans="1:10" s="246" customFormat="1" ht="16.5" customHeight="1" x14ac:dyDescent="0.25">
      <c r="A109" s="296"/>
      <c r="B109" s="304" t="s">
        <v>254</v>
      </c>
      <c r="C109" s="298">
        <v>1</v>
      </c>
      <c r="D109" s="299" t="s">
        <v>10</v>
      </c>
      <c r="E109" s="300">
        <v>1</v>
      </c>
      <c r="F109" s="294">
        <v>1.4</v>
      </c>
      <c r="G109" s="294">
        <v>1.59</v>
      </c>
      <c r="H109" s="294">
        <v>0.08</v>
      </c>
      <c r="I109" s="302">
        <f t="shared" ref="I109:I112" si="13">PRODUCT(C109:H109)</f>
        <v>0.17807999999999999</v>
      </c>
      <c r="J109" s="303"/>
    </row>
    <row r="110" spans="1:10" s="229" customFormat="1" ht="16.5" customHeight="1" x14ac:dyDescent="0.25">
      <c r="A110" s="234"/>
      <c r="B110" s="235" t="s">
        <v>182</v>
      </c>
      <c r="C110" s="236">
        <v>1</v>
      </c>
      <c r="D110" s="237" t="s">
        <v>10</v>
      </c>
      <c r="E110" s="238">
        <v>1</v>
      </c>
      <c r="F110" s="319">
        <v>3</v>
      </c>
      <c r="G110" s="319">
        <v>2.65</v>
      </c>
      <c r="H110" s="294">
        <v>0.08</v>
      </c>
      <c r="I110" s="302">
        <f t="shared" si="13"/>
        <v>0.63600000000000001</v>
      </c>
      <c r="J110" s="320"/>
    </row>
    <row r="111" spans="1:10" s="229" customFormat="1" ht="16.5" customHeight="1" x14ac:dyDescent="0.25">
      <c r="A111" s="234"/>
      <c r="B111" s="235" t="s">
        <v>1125</v>
      </c>
      <c r="C111" s="236">
        <v>1</v>
      </c>
      <c r="D111" s="237" t="s">
        <v>10</v>
      </c>
      <c r="E111" s="238">
        <v>1</v>
      </c>
      <c r="F111" s="319">
        <v>1.49</v>
      </c>
      <c r="G111" s="319">
        <v>1.59</v>
      </c>
      <c r="H111" s="294">
        <v>0.08</v>
      </c>
      <c r="I111" s="302">
        <f t="shared" si="13"/>
        <v>0.189528</v>
      </c>
      <c r="J111" s="320"/>
    </row>
    <row r="112" spans="1:10" s="246" customFormat="1" ht="17.100000000000001" customHeight="1" x14ac:dyDescent="0.25">
      <c r="A112" s="296"/>
      <c r="B112" s="304" t="s">
        <v>1229</v>
      </c>
      <c r="C112" s="298">
        <v>1</v>
      </c>
      <c r="D112" s="299" t="s">
        <v>10</v>
      </c>
      <c r="E112" s="300">
        <v>2</v>
      </c>
      <c r="F112" s="294">
        <v>1.1499999999999999</v>
      </c>
      <c r="G112" s="294">
        <v>1.1499999999999999</v>
      </c>
      <c r="H112" s="294">
        <v>0.08</v>
      </c>
      <c r="I112" s="302">
        <f t="shared" si="13"/>
        <v>0.21159999999999998</v>
      </c>
      <c r="J112" s="303"/>
    </row>
    <row r="113" spans="1:10" s="246" customFormat="1" ht="17.100000000000001" customHeight="1" x14ac:dyDescent="0.25">
      <c r="A113" s="321"/>
      <c r="B113" s="304"/>
      <c r="C113" s="298"/>
      <c r="D113" s="299"/>
      <c r="E113" s="300"/>
      <c r="F113" s="301"/>
      <c r="G113" s="322"/>
      <c r="H113" s="322" t="s">
        <v>11</v>
      </c>
      <c r="I113" s="323">
        <f>SUM(I104:I112)</f>
        <v>4.0279280000000011</v>
      </c>
      <c r="J113" s="303"/>
    </row>
    <row r="114" spans="1:10" s="246" customFormat="1" ht="17.100000000000001" customHeight="1" x14ac:dyDescent="0.25">
      <c r="A114" s="321"/>
      <c r="B114" s="304"/>
      <c r="C114" s="298"/>
      <c r="D114" s="299"/>
      <c r="E114" s="300"/>
      <c r="F114" s="301"/>
      <c r="G114" s="322"/>
      <c r="H114" s="324" t="s">
        <v>162</v>
      </c>
      <c r="I114" s="325">
        <v>4.0999999999999996</v>
      </c>
      <c r="J114" s="303" t="s">
        <v>296</v>
      </c>
    </row>
    <row r="115" spans="1:10" s="384" customFormat="1" ht="112.5" customHeight="1" x14ac:dyDescent="0.25">
      <c r="A115" s="338">
        <v>8</v>
      </c>
      <c r="B115" s="310" t="s">
        <v>320</v>
      </c>
      <c r="C115" s="339"/>
      <c r="D115" s="340"/>
      <c r="E115" s="341"/>
      <c r="F115" s="389"/>
      <c r="G115" s="383"/>
      <c r="H115" s="389"/>
      <c r="I115" s="390"/>
      <c r="J115" s="391"/>
    </row>
    <row r="116" spans="1:10" s="297" customFormat="1" ht="17.100000000000001" customHeight="1" x14ac:dyDescent="0.25">
      <c r="A116" s="328"/>
      <c r="B116" s="392" t="s">
        <v>914</v>
      </c>
      <c r="C116" s="330">
        <v>1</v>
      </c>
      <c r="D116" s="331" t="s">
        <v>10</v>
      </c>
      <c r="E116" s="332">
        <v>6</v>
      </c>
      <c r="F116" s="333">
        <v>3.32</v>
      </c>
      <c r="G116" s="333">
        <v>0.23</v>
      </c>
      <c r="H116" s="333">
        <v>0.75</v>
      </c>
      <c r="I116" s="334">
        <f>PRODUCT(C116:H116)</f>
        <v>3.4361999999999999</v>
      </c>
      <c r="J116" s="335"/>
    </row>
    <row r="117" spans="1:10" s="246" customFormat="1" ht="17.100000000000001" customHeight="1" x14ac:dyDescent="0.25">
      <c r="A117" s="321"/>
      <c r="B117" s="304"/>
      <c r="C117" s="298"/>
      <c r="D117" s="299"/>
      <c r="E117" s="300"/>
      <c r="F117" s="301"/>
      <c r="G117" s="322"/>
      <c r="H117" s="322" t="s">
        <v>11</v>
      </c>
      <c r="I117" s="323">
        <f>SUM(I116)</f>
        <v>3.4361999999999999</v>
      </c>
      <c r="J117" s="303"/>
    </row>
    <row r="118" spans="1:10" s="246" customFormat="1" ht="17.100000000000001" customHeight="1" x14ac:dyDescent="0.25">
      <c r="A118" s="321"/>
      <c r="B118" s="304"/>
      <c r="C118" s="298"/>
      <c r="D118" s="299"/>
      <c r="E118" s="300"/>
      <c r="F118" s="301"/>
      <c r="G118" s="322"/>
      <c r="H118" s="324" t="s">
        <v>162</v>
      </c>
      <c r="I118" s="325">
        <v>3.5</v>
      </c>
      <c r="J118" s="303" t="s">
        <v>296</v>
      </c>
    </row>
    <row r="119" spans="1:10" s="384" customFormat="1" ht="164.25" customHeight="1" x14ac:dyDescent="0.25">
      <c r="A119" s="338">
        <v>9</v>
      </c>
      <c r="B119" s="327" t="s">
        <v>1003</v>
      </c>
      <c r="C119" s="339"/>
      <c r="D119" s="340"/>
      <c r="E119" s="341"/>
      <c r="F119" s="389"/>
      <c r="G119" s="383"/>
      <c r="H119" s="389"/>
      <c r="I119" s="390"/>
      <c r="J119" s="391"/>
    </row>
    <row r="120" spans="1:10" s="384" customFormat="1" ht="17.100000000000001" customHeight="1" x14ac:dyDescent="0.25">
      <c r="A120" s="338"/>
      <c r="B120" s="310" t="s">
        <v>924</v>
      </c>
      <c r="C120" s="339"/>
      <c r="D120" s="340"/>
      <c r="E120" s="341"/>
      <c r="F120" s="389"/>
      <c r="G120" s="383"/>
      <c r="H120" s="389"/>
      <c r="I120" s="390"/>
      <c r="J120" s="391"/>
    </row>
    <row r="121" spans="1:10" s="297" customFormat="1" ht="17.100000000000001" customHeight="1" x14ac:dyDescent="0.25">
      <c r="A121" s="328"/>
      <c r="B121" s="329" t="s">
        <v>916</v>
      </c>
      <c r="C121" s="330">
        <v>1</v>
      </c>
      <c r="D121" s="331" t="s">
        <v>10</v>
      </c>
      <c r="E121" s="332">
        <v>6</v>
      </c>
      <c r="F121" s="333">
        <v>0.75</v>
      </c>
      <c r="G121" s="333">
        <v>0.75</v>
      </c>
      <c r="H121" s="333" t="s">
        <v>13</v>
      </c>
      <c r="I121" s="334">
        <f>PRODUCT(C121:H121)</f>
        <v>3.375</v>
      </c>
      <c r="J121" s="335"/>
    </row>
    <row r="122" spans="1:10" s="297" customFormat="1" ht="17.100000000000001" customHeight="1" x14ac:dyDescent="0.25">
      <c r="A122" s="328"/>
      <c r="B122" s="329"/>
      <c r="C122" s="330"/>
      <c r="D122" s="331"/>
      <c r="E122" s="332"/>
      <c r="F122" s="333"/>
      <c r="G122" s="333"/>
      <c r="H122" s="336" t="s">
        <v>162</v>
      </c>
      <c r="I122" s="337">
        <v>3.4</v>
      </c>
      <c r="J122" s="335" t="s">
        <v>170</v>
      </c>
    </row>
    <row r="123" spans="1:10" s="384" customFormat="1" ht="17.100000000000001" customHeight="1" x14ac:dyDescent="0.25">
      <c r="A123" s="338"/>
      <c r="B123" s="310" t="s">
        <v>929</v>
      </c>
      <c r="C123" s="339"/>
      <c r="D123" s="340"/>
      <c r="E123" s="341"/>
      <c r="F123" s="389"/>
      <c r="G123" s="383"/>
      <c r="H123" s="389"/>
      <c r="I123" s="390"/>
      <c r="J123" s="391"/>
    </row>
    <row r="124" spans="1:10" s="246" customFormat="1" ht="17.100000000000001" customHeight="1" x14ac:dyDescent="0.25">
      <c r="A124" s="296"/>
      <c r="B124" s="304" t="s">
        <v>1002</v>
      </c>
      <c r="C124" s="298">
        <v>4</v>
      </c>
      <c r="D124" s="299" t="s">
        <v>10</v>
      </c>
      <c r="E124" s="300">
        <v>4</v>
      </c>
      <c r="F124" s="294">
        <v>1</v>
      </c>
      <c r="G124" s="301">
        <v>0.45</v>
      </c>
      <c r="H124" s="294"/>
      <c r="I124" s="302">
        <f t="shared" ref="I124" si="14">PRODUCT(C124:H124)</f>
        <v>7.2</v>
      </c>
      <c r="J124" s="303"/>
    </row>
    <row r="125" spans="1:10" s="297" customFormat="1" ht="17.100000000000001" customHeight="1" x14ac:dyDescent="0.25">
      <c r="A125" s="328"/>
      <c r="B125" s="329"/>
      <c r="C125" s="330"/>
      <c r="D125" s="331"/>
      <c r="E125" s="332"/>
      <c r="F125" s="333"/>
      <c r="G125" s="333"/>
      <c r="H125" s="336" t="s">
        <v>162</v>
      </c>
      <c r="I125" s="337">
        <v>7.2</v>
      </c>
      <c r="J125" s="335" t="s">
        <v>170</v>
      </c>
    </row>
    <row r="126" spans="1:10" s="297" customFormat="1" ht="147.75" customHeight="1" x14ac:dyDescent="0.25">
      <c r="A126" s="338">
        <v>10</v>
      </c>
      <c r="B126" s="327" t="s">
        <v>1019</v>
      </c>
      <c r="C126" s="330"/>
      <c r="D126" s="331"/>
      <c r="E126" s="332"/>
      <c r="F126" s="333"/>
      <c r="G126" s="333"/>
      <c r="H126" s="336"/>
      <c r="I126" s="337"/>
      <c r="J126" s="335"/>
    </row>
    <row r="127" spans="1:10" s="297" customFormat="1" ht="17.100000000000001" customHeight="1" x14ac:dyDescent="0.25">
      <c r="A127" s="328"/>
      <c r="B127" s="395" t="s">
        <v>925</v>
      </c>
      <c r="C127" s="330"/>
      <c r="D127" s="331"/>
      <c r="E127" s="332"/>
      <c r="F127" s="333"/>
      <c r="G127" s="333"/>
      <c r="H127" s="336"/>
      <c r="I127" s="337"/>
      <c r="J127" s="335"/>
    </row>
    <row r="128" spans="1:10" s="297" customFormat="1" ht="17.100000000000001" customHeight="1" x14ac:dyDescent="0.25">
      <c r="A128" s="328"/>
      <c r="B128" s="395" t="s">
        <v>191</v>
      </c>
      <c r="C128" s="330">
        <v>1</v>
      </c>
      <c r="D128" s="331" t="s">
        <v>10</v>
      </c>
      <c r="E128" s="332">
        <v>1</v>
      </c>
      <c r="F128" s="333">
        <v>0.75</v>
      </c>
      <c r="G128" s="333">
        <v>0.75</v>
      </c>
      <c r="H128" s="333" t="s">
        <v>13</v>
      </c>
      <c r="I128" s="334">
        <f>PRODUCT(C128:H128)</f>
        <v>0.5625</v>
      </c>
      <c r="J128" s="335"/>
    </row>
    <row r="129" spans="1:10" s="297" customFormat="1" ht="17.100000000000001" customHeight="1" x14ac:dyDescent="0.25">
      <c r="A129" s="328"/>
      <c r="B129" s="395" t="s">
        <v>926</v>
      </c>
      <c r="C129" s="330">
        <v>1</v>
      </c>
      <c r="D129" s="331" t="s">
        <v>10</v>
      </c>
      <c r="E129" s="332">
        <v>1</v>
      </c>
      <c r="F129" s="333">
        <v>0.75</v>
      </c>
      <c r="G129" s="333">
        <v>0.75</v>
      </c>
      <c r="H129" s="336"/>
      <c r="I129" s="334">
        <f>PRODUCT(C129:H129)</f>
        <v>0.5625</v>
      </c>
      <c r="J129" s="335"/>
    </row>
    <row r="130" spans="1:10" s="297" customFormat="1" ht="17.100000000000001" customHeight="1" x14ac:dyDescent="0.25">
      <c r="A130" s="328"/>
      <c r="B130" s="395"/>
      <c r="C130" s="330"/>
      <c r="D130" s="331"/>
      <c r="E130" s="332"/>
      <c r="F130" s="333"/>
      <c r="G130" s="333"/>
      <c r="H130" s="333" t="s">
        <v>11</v>
      </c>
      <c r="I130" s="393">
        <f>SUM(I128:I129)</f>
        <v>1.125</v>
      </c>
      <c r="J130" s="394"/>
    </row>
    <row r="131" spans="1:10" s="297" customFormat="1" ht="17.100000000000001" customHeight="1" x14ac:dyDescent="0.25">
      <c r="A131" s="328"/>
      <c r="B131" s="395"/>
      <c r="C131" s="330"/>
      <c r="D131" s="331"/>
      <c r="E131" s="332"/>
      <c r="F131" s="333"/>
      <c r="G131" s="333"/>
      <c r="H131" s="336" t="s">
        <v>162</v>
      </c>
      <c r="I131" s="337">
        <v>1.2</v>
      </c>
      <c r="J131" s="335" t="s">
        <v>170</v>
      </c>
    </row>
    <row r="132" spans="1:10" s="297" customFormat="1" ht="118.5" customHeight="1" x14ac:dyDescent="0.25">
      <c r="A132" s="338">
        <v>11</v>
      </c>
      <c r="B132" s="327" t="s">
        <v>1035</v>
      </c>
      <c r="C132" s="330"/>
      <c r="D132" s="331"/>
      <c r="E132" s="332"/>
      <c r="F132" s="333"/>
      <c r="G132" s="333"/>
      <c r="H132" s="336"/>
      <c r="I132" s="337"/>
      <c r="J132" s="335"/>
    </row>
    <row r="133" spans="1:10" s="297" customFormat="1" ht="18" customHeight="1" x14ac:dyDescent="0.25">
      <c r="A133" s="338"/>
      <c r="B133" s="327" t="s">
        <v>924</v>
      </c>
      <c r="C133" s="330"/>
      <c r="D133" s="331"/>
      <c r="E133" s="332"/>
      <c r="F133" s="333"/>
      <c r="G133" s="333"/>
      <c r="H133" s="336"/>
      <c r="I133" s="337"/>
      <c r="J133" s="335"/>
    </row>
    <row r="134" spans="1:10" s="297" customFormat="1" ht="18" customHeight="1" x14ac:dyDescent="0.25">
      <c r="A134" s="328"/>
      <c r="B134" s="395" t="s">
        <v>927</v>
      </c>
      <c r="C134" s="330">
        <v>1</v>
      </c>
      <c r="D134" s="331" t="s">
        <v>10</v>
      </c>
      <c r="E134" s="332">
        <v>1</v>
      </c>
      <c r="F134" s="333">
        <v>2.76</v>
      </c>
      <c r="G134" s="333">
        <v>0.23</v>
      </c>
      <c r="H134" s="333">
        <v>0.23</v>
      </c>
      <c r="I134" s="334">
        <f>PRODUCT(C134:H134)</f>
        <v>0.14600400000000002</v>
      </c>
      <c r="J134" s="394"/>
    </row>
    <row r="135" spans="1:10" s="297" customFormat="1" ht="18" customHeight="1" x14ac:dyDescent="0.25">
      <c r="A135" s="328"/>
      <c r="B135" s="395" t="s">
        <v>928</v>
      </c>
      <c r="C135" s="330">
        <v>1</v>
      </c>
      <c r="D135" s="331" t="s">
        <v>10</v>
      </c>
      <c r="E135" s="332">
        <v>1</v>
      </c>
      <c r="F135" s="333">
        <v>1.73</v>
      </c>
      <c r="G135" s="333">
        <v>0.23</v>
      </c>
      <c r="H135" s="333">
        <v>0.23</v>
      </c>
      <c r="I135" s="334">
        <f>PRODUCT(C135:H135)</f>
        <v>9.1517000000000015E-2</v>
      </c>
      <c r="J135" s="394"/>
    </row>
    <row r="136" spans="1:10" s="297" customFormat="1" ht="18" customHeight="1" x14ac:dyDescent="0.25">
      <c r="A136" s="338"/>
      <c r="B136" s="327"/>
      <c r="C136" s="330"/>
      <c r="D136" s="331"/>
      <c r="E136" s="332"/>
      <c r="F136" s="333"/>
      <c r="G136" s="333"/>
      <c r="H136" s="333" t="s">
        <v>11</v>
      </c>
      <c r="I136" s="393">
        <f>SUM(I134:I135)</f>
        <v>0.23752100000000004</v>
      </c>
      <c r="J136" s="394"/>
    </row>
    <row r="137" spans="1:10" s="297" customFormat="1" ht="18" customHeight="1" x14ac:dyDescent="0.25">
      <c r="A137" s="338"/>
      <c r="B137" s="327"/>
      <c r="C137" s="330"/>
      <c r="D137" s="331"/>
      <c r="E137" s="332"/>
      <c r="F137" s="333"/>
      <c r="G137" s="333"/>
      <c r="H137" s="336" t="s">
        <v>162</v>
      </c>
      <c r="I137" s="337">
        <v>0.3</v>
      </c>
      <c r="J137" s="335" t="s">
        <v>296</v>
      </c>
    </row>
    <row r="138" spans="1:10" s="297" customFormat="1" ht="18" customHeight="1" x14ac:dyDescent="0.25">
      <c r="A138" s="338"/>
      <c r="B138" s="327" t="s">
        <v>929</v>
      </c>
      <c r="C138" s="330"/>
      <c r="D138" s="331"/>
      <c r="E138" s="332"/>
      <c r="F138" s="333"/>
      <c r="G138" s="333"/>
      <c r="H138" s="336"/>
      <c r="I138" s="337"/>
      <c r="J138" s="335"/>
    </row>
    <row r="139" spans="1:10" s="297" customFormat="1" ht="18" customHeight="1" x14ac:dyDescent="0.25">
      <c r="A139" s="328"/>
      <c r="B139" s="395" t="s">
        <v>930</v>
      </c>
      <c r="C139" s="330">
        <v>1</v>
      </c>
      <c r="D139" s="331" t="s">
        <v>10</v>
      </c>
      <c r="E139" s="332">
        <v>2</v>
      </c>
      <c r="F139" s="333">
        <v>2.76</v>
      </c>
      <c r="G139" s="333">
        <v>0.12</v>
      </c>
      <c r="H139" s="333">
        <v>0.12</v>
      </c>
      <c r="I139" s="334">
        <f>PRODUCT(C139:H139)</f>
        <v>7.9487999999999989E-2</v>
      </c>
      <c r="J139" s="394"/>
    </row>
    <row r="140" spans="1:10" s="297" customFormat="1" ht="18" customHeight="1" x14ac:dyDescent="0.25">
      <c r="A140" s="338"/>
      <c r="B140" s="327"/>
      <c r="C140" s="330"/>
      <c r="D140" s="331"/>
      <c r="E140" s="332"/>
      <c r="F140" s="333"/>
      <c r="G140" s="333"/>
      <c r="H140" s="333" t="s">
        <v>11</v>
      </c>
      <c r="I140" s="393">
        <f>SUM(I139:I139)</f>
        <v>7.9487999999999989E-2</v>
      </c>
      <c r="J140" s="394"/>
    </row>
    <row r="141" spans="1:10" s="297" customFormat="1" ht="18" customHeight="1" x14ac:dyDescent="0.25">
      <c r="A141" s="338"/>
      <c r="B141" s="327"/>
      <c r="C141" s="330"/>
      <c r="D141" s="331"/>
      <c r="E141" s="332"/>
      <c r="F141" s="333"/>
      <c r="G141" s="333"/>
      <c r="H141" s="336" t="s">
        <v>162</v>
      </c>
      <c r="I141" s="337">
        <v>0.1</v>
      </c>
      <c r="J141" s="335" t="s">
        <v>296</v>
      </c>
    </row>
    <row r="142" spans="1:10" s="384" customFormat="1" ht="100.5" customHeight="1" x14ac:dyDescent="0.25">
      <c r="A142" s="338">
        <v>12</v>
      </c>
      <c r="B142" s="327" t="s">
        <v>319</v>
      </c>
      <c r="C142" s="339"/>
      <c r="D142" s="340"/>
      <c r="E142" s="341"/>
      <c r="F142" s="342"/>
      <c r="G142" s="342"/>
      <c r="H142" s="343"/>
      <c r="I142" s="344" t="s">
        <v>13</v>
      </c>
      <c r="J142" s="345"/>
    </row>
    <row r="143" spans="1:10" s="297" customFormat="1" ht="17.100000000000001" customHeight="1" x14ac:dyDescent="0.25">
      <c r="A143" s="329"/>
      <c r="B143" s="346" t="s">
        <v>931</v>
      </c>
      <c r="C143" s="330"/>
      <c r="D143" s="331"/>
      <c r="E143" s="332"/>
      <c r="F143" s="347">
        <f>I137</f>
        <v>0.3</v>
      </c>
      <c r="G143" s="329"/>
      <c r="H143" s="348"/>
      <c r="I143" s="323">
        <f>PRODUCT(C143:H143)</f>
        <v>0.3</v>
      </c>
      <c r="J143" s="349"/>
    </row>
    <row r="144" spans="1:10" s="297" customFormat="1" ht="17.100000000000001" customHeight="1" x14ac:dyDescent="0.25">
      <c r="A144" s="329"/>
      <c r="B144" s="346" t="s">
        <v>932</v>
      </c>
      <c r="C144" s="330"/>
      <c r="D144" s="331"/>
      <c r="E144" s="332"/>
      <c r="F144" s="347">
        <f>I141</f>
        <v>0.1</v>
      </c>
      <c r="G144" s="329"/>
      <c r="H144" s="348"/>
      <c r="I144" s="323">
        <f>PRODUCT(C144:H144)</f>
        <v>0.1</v>
      </c>
      <c r="J144" s="349"/>
    </row>
    <row r="145" spans="1:10" s="297" customFormat="1" ht="17.100000000000001" customHeight="1" x14ac:dyDescent="0.25">
      <c r="A145" s="329"/>
      <c r="B145" s="346" t="s">
        <v>915</v>
      </c>
      <c r="C145" s="330"/>
      <c r="D145" s="331"/>
      <c r="E145" s="332"/>
      <c r="F145" s="347">
        <f>I122+I125</f>
        <v>10.6</v>
      </c>
      <c r="G145" s="329">
        <v>0.04</v>
      </c>
      <c r="H145" s="348"/>
      <c r="I145" s="323">
        <f>PRODUCT(C145:H145)</f>
        <v>0.42399999999999999</v>
      </c>
      <c r="J145" s="349"/>
    </row>
    <row r="146" spans="1:10" s="297" customFormat="1" ht="17.100000000000001" customHeight="1" x14ac:dyDescent="0.25">
      <c r="A146" s="329"/>
      <c r="B146" s="346"/>
      <c r="C146" s="330"/>
      <c r="D146" s="331"/>
      <c r="E146" s="332"/>
      <c r="F146" s="347"/>
      <c r="G146" s="328" t="s">
        <v>1194</v>
      </c>
      <c r="H146" s="348"/>
      <c r="I146" s="323">
        <f>SUM(I143:I145)</f>
        <v>0.82400000000000007</v>
      </c>
      <c r="J146" s="349"/>
    </row>
    <row r="147" spans="1:10" s="297" customFormat="1" ht="17.100000000000001" customHeight="1" x14ac:dyDescent="0.25">
      <c r="A147" s="328"/>
      <c r="B147" s="346" t="s">
        <v>314</v>
      </c>
      <c r="C147" s="350"/>
      <c r="D147" s="351"/>
      <c r="E147" s="352"/>
      <c r="F147" s="347">
        <f>I146</f>
        <v>0.82400000000000007</v>
      </c>
      <c r="G147" s="333">
        <v>100</v>
      </c>
      <c r="H147" s="348"/>
      <c r="I147" s="334">
        <f>F147*G147</f>
        <v>82.4</v>
      </c>
      <c r="J147" s="354" t="s">
        <v>175</v>
      </c>
    </row>
    <row r="148" spans="1:10" s="297" customFormat="1" ht="17.100000000000001" customHeight="1" x14ac:dyDescent="0.25">
      <c r="A148" s="328"/>
      <c r="B148" s="346" t="s">
        <v>1191</v>
      </c>
      <c r="C148" s="350"/>
      <c r="D148" s="351"/>
      <c r="E148" s="352"/>
      <c r="F148" s="347"/>
      <c r="G148" s="328" t="s">
        <v>1194</v>
      </c>
      <c r="H148" s="348"/>
      <c r="I148" s="334"/>
      <c r="J148" s="349"/>
    </row>
    <row r="149" spans="1:10" s="297" customFormat="1" ht="17.100000000000001" customHeight="1" x14ac:dyDescent="0.25">
      <c r="A149" s="328"/>
      <c r="B149" s="346" t="s">
        <v>1192</v>
      </c>
      <c r="C149" s="298">
        <v>1</v>
      </c>
      <c r="D149" s="299" t="s">
        <v>10</v>
      </c>
      <c r="E149" s="300">
        <v>52</v>
      </c>
      <c r="F149" s="294">
        <v>13.3</v>
      </c>
      <c r="G149" s="370">
        <v>0.39500000000000002</v>
      </c>
      <c r="H149" s="294"/>
      <c r="I149" s="323">
        <f t="shared" ref="I149:I152" si="15">PRODUCT(C149:H149)</f>
        <v>273.18200000000002</v>
      </c>
      <c r="J149" s="349"/>
    </row>
    <row r="150" spans="1:10" s="297" customFormat="1" ht="17.100000000000001" customHeight="1" x14ac:dyDescent="0.25">
      <c r="A150" s="328"/>
      <c r="B150" s="304" t="s">
        <v>1127</v>
      </c>
      <c r="C150" s="298">
        <v>-1</v>
      </c>
      <c r="D150" s="299" t="s">
        <v>10</v>
      </c>
      <c r="E150" s="300">
        <v>25</v>
      </c>
      <c r="F150" s="294">
        <v>6.4</v>
      </c>
      <c r="G150" s="370">
        <v>0.39500000000000002</v>
      </c>
      <c r="H150" s="294"/>
      <c r="I150" s="323">
        <f t="shared" si="15"/>
        <v>-63.2</v>
      </c>
      <c r="J150" s="349"/>
    </row>
    <row r="151" spans="1:10" s="297" customFormat="1" ht="17.100000000000001" customHeight="1" x14ac:dyDescent="0.25">
      <c r="A151" s="328"/>
      <c r="B151" s="346" t="s">
        <v>1193</v>
      </c>
      <c r="C151" s="298">
        <v>1</v>
      </c>
      <c r="D151" s="299" t="s">
        <v>10</v>
      </c>
      <c r="E151" s="300">
        <v>45</v>
      </c>
      <c r="F151" s="294">
        <v>15.3</v>
      </c>
      <c r="G151" s="370">
        <v>0.39500000000000002</v>
      </c>
      <c r="H151" s="294"/>
      <c r="I151" s="323">
        <f t="shared" si="15"/>
        <v>271.95750000000004</v>
      </c>
      <c r="J151" s="349"/>
    </row>
    <row r="152" spans="1:10" s="297" customFormat="1" ht="17.100000000000001" customHeight="1" x14ac:dyDescent="0.25">
      <c r="A152" s="328"/>
      <c r="B152" s="304" t="s">
        <v>1127</v>
      </c>
      <c r="C152" s="298">
        <v>-1</v>
      </c>
      <c r="D152" s="299" t="s">
        <v>10</v>
      </c>
      <c r="E152" s="300">
        <v>21</v>
      </c>
      <c r="F152" s="294">
        <v>7.45</v>
      </c>
      <c r="G152" s="370">
        <v>0.39500000000000002</v>
      </c>
      <c r="H152" s="294"/>
      <c r="I152" s="323">
        <f t="shared" si="15"/>
        <v>-61.797750000000008</v>
      </c>
      <c r="J152" s="349"/>
    </row>
    <row r="153" spans="1:10" s="297" customFormat="1" ht="17.100000000000001" customHeight="1" x14ac:dyDescent="0.25">
      <c r="A153" s="328"/>
      <c r="B153" s="346"/>
      <c r="C153" s="350"/>
      <c r="D153" s="351"/>
      <c r="E153" s="352"/>
      <c r="F153" s="347"/>
      <c r="G153" s="333"/>
      <c r="H153" s="348"/>
      <c r="I153" s="334">
        <f>SUM(I149:I152)</f>
        <v>420.14175000000006</v>
      </c>
      <c r="J153" s="354" t="s">
        <v>175</v>
      </c>
    </row>
    <row r="154" spans="1:10" s="297" customFormat="1" ht="17.100000000000001" customHeight="1" x14ac:dyDescent="0.25">
      <c r="A154" s="328"/>
      <c r="B154" s="346"/>
      <c r="C154" s="350"/>
      <c r="D154" s="351"/>
      <c r="E154" s="352"/>
      <c r="F154" s="347"/>
      <c r="G154" s="333"/>
      <c r="H154" s="348" t="s">
        <v>11</v>
      </c>
      <c r="I154" s="334">
        <f>I153+I147</f>
        <v>502.54175000000009</v>
      </c>
      <c r="J154" s="354" t="s">
        <v>175</v>
      </c>
    </row>
    <row r="155" spans="1:10" s="297" customFormat="1" ht="17.100000000000001" customHeight="1" x14ac:dyDescent="0.25">
      <c r="A155" s="329"/>
      <c r="B155" s="346"/>
      <c r="C155" s="330"/>
      <c r="D155" s="331"/>
      <c r="E155" s="332"/>
      <c r="F155" s="329"/>
      <c r="G155" s="329"/>
      <c r="H155" s="336" t="s">
        <v>162</v>
      </c>
      <c r="I155" s="535">
        <v>0.503</v>
      </c>
      <c r="J155" s="349" t="s">
        <v>26</v>
      </c>
    </row>
    <row r="156" spans="1:10" s="384" customFormat="1" ht="66" customHeight="1" x14ac:dyDescent="0.25">
      <c r="A156" s="338">
        <v>13</v>
      </c>
      <c r="B156" s="355" t="s">
        <v>933</v>
      </c>
      <c r="C156" s="396"/>
      <c r="D156" s="397"/>
      <c r="E156" s="398"/>
      <c r="F156" s="399"/>
      <c r="G156" s="399"/>
      <c r="H156" s="400"/>
      <c r="I156" s="344"/>
      <c r="J156" s="345"/>
    </row>
    <row r="157" spans="1:10" s="384" customFormat="1" ht="45" customHeight="1" x14ac:dyDescent="0.25">
      <c r="A157" s="338"/>
      <c r="B157" s="355" t="s">
        <v>312</v>
      </c>
      <c r="C157" s="396"/>
      <c r="D157" s="397"/>
      <c r="E157" s="398"/>
      <c r="F157" s="399"/>
      <c r="G157" s="399"/>
      <c r="H157" s="400"/>
      <c r="I157" s="344"/>
      <c r="J157" s="345"/>
    </row>
    <row r="158" spans="1:10" s="297" customFormat="1" ht="17.100000000000001" customHeight="1" x14ac:dyDescent="0.25">
      <c r="A158" s="328"/>
      <c r="B158" s="395" t="s">
        <v>927</v>
      </c>
      <c r="C158" s="330">
        <v>1</v>
      </c>
      <c r="D158" s="331" t="s">
        <v>10</v>
      </c>
      <c r="E158" s="332">
        <v>2</v>
      </c>
      <c r="F158" s="333">
        <v>2.2999999999999998</v>
      </c>
      <c r="G158" s="333"/>
      <c r="H158" s="333">
        <v>0.23</v>
      </c>
      <c r="I158" s="334">
        <f>PRODUCT(C158:H158)</f>
        <v>1.0580000000000001</v>
      </c>
      <c r="J158" s="394"/>
    </row>
    <row r="159" spans="1:10" s="297" customFormat="1" ht="17.100000000000001" customHeight="1" x14ac:dyDescent="0.25">
      <c r="A159" s="328"/>
      <c r="B159" s="395" t="s">
        <v>928</v>
      </c>
      <c r="C159" s="330">
        <v>1</v>
      </c>
      <c r="D159" s="331" t="s">
        <v>10</v>
      </c>
      <c r="E159" s="332">
        <v>2</v>
      </c>
      <c r="F159" s="333">
        <v>1.5</v>
      </c>
      <c r="G159" s="333"/>
      <c r="H159" s="333">
        <v>0.23</v>
      </c>
      <c r="I159" s="334">
        <f>PRODUCT(C159:H159)</f>
        <v>0.69000000000000006</v>
      </c>
      <c r="J159" s="394"/>
    </row>
    <row r="160" spans="1:10" s="297" customFormat="1" ht="17.100000000000001" customHeight="1" x14ac:dyDescent="0.25">
      <c r="A160" s="329"/>
      <c r="B160" s="401"/>
      <c r="C160" s="330"/>
      <c r="D160" s="331"/>
      <c r="E160" s="332"/>
      <c r="F160" s="385"/>
      <c r="G160" s="348"/>
      <c r="H160" s="385" t="s">
        <v>11</v>
      </c>
      <c r="I160" s="334">
        <f>SUM(I158:I159)</f>
        <v>1.7480000000000002</v>
      </c>
      <c r="J160" s="349"/>
    </row>
    <row r="161" spans="1:10" s="297" customFormat="1" ht="17.100000000000001" customHeight="1" x14ac:dyDescent="0.25">
      <c r="A161" s="329"/>
      <c r="B161" s="401"/>
      <c r="C161" s="330"/>
      <c r="D161" s="331"/>
      <c r="E161" s="332"/>
      <c r="F161" s="385"/>
      <c r="G161" s="348"/>
      <c r="H161" s="388" t="s">
        <v>162</v>
      </c>
      <c r="I161" s="386">
        <v>1.8</v>
      </c>
      <c r="J161" s="349" t="s">
        <v>982</v>
      </c>
    </row>
    <row r="162" spans="1:10" s="384" customFormat="1" ht="43.5" customHeight="1" x14ac:dyDescent="0.25">
      <c r="A162" s="338"/>
      <c r="B162" s="355" t="s">
        <v>313</v>
      </c>
      <c r="C162" s="396"/>
      <c r="D162" s="397"/>
      <c r="E162" s="398"/>
      <c r="F162" s="399"/>
      <c r="G162" s="399"/>
      <c r="H162" s="400"/>
      <c r="I162" s="344"/>
      <c r="J162" s="345"/>
    </row>
    <row r="163" spans="1:10" s="297" customFormat="1" ht="17.100000000000001" customHeight="1" x14ac:dyDescent="0.25">
      <c r="A163" s="328"/>
      <c r="B163" s="401" t="s">
        <v>1148</v>
      </c>
      <c r="C163" s="330">
        <v>1</v>
      </c>
      <c r="D163" s="331" t="s">
        <v>10</v>
      </c>
      <c r="E163" s="332">
        <v>2</v>
      </c>
      <c r="F163" s="333">
        <v>0.75</v>
      </c>
      <c r="G163" s="333">
        <v>0.12</v>
      </c>
      <c r="H163" s="388"/>
      <c r="I163" s="334">
        <f>PRODUCT(C163:H163)</f>
        <v>0.18</v>
      </c>
      <c r="J163" s="349"/>
    </row>
    <row r="164" spans="1:10" s="297" customFormat="1" ht="17.100000000000001" customHeight="1" x14ac:dyDescent="0.25">
      <c r="A164" s="328"/>
      <c r="B164" s="401" t="s">
        <v>1147</v>
      </c>
      <c r="C164" s="330">
        <v>1</v>
      </c>
      <c r="D164" s="331" t="s">
        <v>10</v>
      </c>
      <c r="E164" s="332">
        <v>2</v>
      </c>
      <c r="F164" s="333">
        <v>2.2999999999999998</v>
      </c>
      <c r="G164" s="333"/>
      <c r="H164" s="333">
        <v>0.12</v>
      </c>
      <c r="I164" s="334">
        <f t="shared" ref="I164" si="16">PRODUCT(C164:H164)</f>
        <v>0.55199999999999994</v>
      </c>
      <c r="J164" s="349"/>
    </row>
    <row r="165" spans="1:10" s="297" customFormat="1" ht="17.100000000000001" customHeight="1" x14ac:dyDescent="0.25">
      <c r="A165" s="328"/>
      <c r="B165" s="401" t="s">
        <v>1180</v>
      </c>
      <c r="C165" s="330"/>
      <c r="D165" s="331"/>
      <c r="E165" s="332"/>
      <c r="F165" s="333"/>
      <c r="G165" s="333"/>
      <c r="H165" s="333"/>
      <c r="I165" s="334"/>
      <c r="J165" s="349"/>
    </row>
    <row r="166" spans="1:10" s="246" customFormat="1" ht="15.95" customHeight="1" x14ac:dyDescent="0.25">
      <c r="A166" s="296"/>
      <c r="B166" s="304" t="s">
        <v>1195</v>
      </c>
      <c r="C166" s="298">
        <v>1</v>
      </c>
      <c r="D166" s="299" t="s">
        <v>10</v>
      </c>
      <c r="E166" s="300">
        <v>1</v>
      </c>
      <c r="F166" s="294">
        <v>57.2</v>
      </c>
      <c r="G166" s="301"/>
      <c r="H166" s="294">
        <v>0.05</v>
      </c>
      <c r="I166" s="302">
        <f t="shared" ref="I166" si="17">PRODUCT(C166:H166)</f>
        <v>2.8600000000000003</v>
      </c>
      <c r="J166" s="303"/>
    </row>
    <row r="167" spans="1:10" s="297" customFormat="1" ht="17.100000000000001" customHeight="1" x14ac:dyDescent="0.25">
      <c r="A167" s="329"/>
      <c r="B167" s="401"/>
      <c r="C167" s="330"/>
      <c r="D167" s="331"/>
      <c r="E167" s="332"/>
      <c r="F167" s="385"/>
      <c r="G167" s="348"/>
      <c r="H167" s="385" t="s">
        <v>11</v>
      </c>
      <c r="I167" s="334">
        <f>SUM(I163:I166)</f>
        <v>3.5920000000000005</v>
      </c>
      <c r="J167" s="349"/>
    </row>
    <row r="168" spans="1:10" s="297" customFormat="1" ht="17.100000000000001" customHeight="1" x14ac:dyDescent="0.25">
      <c r="A168" s="329"/>
      <c r="B168" s="401"/>
      <c r="C168" s="330"/>
      <c r="D168" s="331"/>
      <c r="E168" s="332"/>
      <c r="F168" s="385"/>
      <c r="G168" s="348"/>
      <c r="H168" s="388" t="s">
        <v>162</v>
      </c>
      <c r="I168" s="386">
        <v>3.6</v>
      </c>
      <c r="J168" s="349" t="s">
        <v>982</v>
      </c>
    </row>
    <row r="169" spans="1:10" s="384" customFormat="1" ht="81" customHeight="1" x14ac:dyDescent="0.25">
      <c r="A169" s="338">
        <v>14</v>
      </c>
      <c r="B169" s="355" t="s">
        <v>1196</v>
      </c>
      <c r="C169" s="396"/>
      <c r="D169" s="397"/>
      <c r="E169" s="398"/>
      <c r="F169" s="399"/>
      <c r="G169" s="399"/>
      <c r="H169" s="400"/>
      <c r="I169" s="344"/>
      <c r="J169" s="345"/>
    </row>
    <row r="170" spans="1:10" s="297" customFormat="1" ht="17.100000000000001" customHeight="1" x14ac:dyDescent="0.25">
      <c r="A170" s="328"/>
      <c r="B170" s="401" t="s">
        <v>327</v>
      </c>
      <c r="C170" s="330">
        <v>1</v>
      </c>
      <c r="D170" s="331" t="s">
        <v>10</v>
      </c>
      <c r="E170" s="332">
        <v>1</v>
      </c>
      <c r="F170" s="333">
        <v>4.95</v>
      </c>
      <c r="G170" s="333">
        <v>3.55</v>
      </c>
      <c r="H170" s="388"/>
      <c r="I170" s="334">
        <f t="shared" ref="I170:I173" si="18">PRODUCT(C170:H170)</f>
        <v>17.572499999999998</v>
      </c>
      <c r="J170" s="349"/>
    </row>
    <row r="171" spans="1:10" s="297" customFormat="1" ht="17.100000000000001" customHeight="1" x14ac:dyDescent="0.25">
      <c r="A171" s="328"/>
      <c r="B171" s="401" t="s">
        <v>328</v>
      </c>
      <c r="C171" s="330">
        <v>-1</v>
      </c>
      <c r="D171" s="331" t="s">
        <v>10</v>
      </c>
      <c r="E171" s="332">
        <v>1</v>
      </c>
      <c r="F171" s="333">
        <v>2.38</v>
      </c>
      <c r="G171" s="333">
        <v>1.27</v>
      </c>
      <c r="H171" s="388"/>
      <c r="I171" s="334">
        <f>PRODUCT(C171:H171)</f>
        <v>-3.0225999999999997</v>
      </c>
      <c r="J171" s="349"/>
    </row>
    <row r="172" spans="1:10" s="297" customFormat="1" ht="17.100000000000001" customHeight="1" x14ac:dyDescent="0.25">
      <c r="A172" s="328"/>
      <c r="B172" s="401" t="s">
        <v>329</v>
      </c>
      <c r="C172" s="330">
        <v>1</v>
      </c>
      <c r="D172" s="331" t="s">
        <v>10</v>
      </c>
      <c r="E172" s="332">
        <v>1</v>
      </c>
      <c r="F172" s="333">
        <v>2.95</v>
      </c>
      <c r="G172" s="333">
        <v>5.2</v>
      </c>
      <c r="H172" s="388"/>
      <c r="I172" s="334">
        <f t="shared" si="18"/>
        <v>15.340000000000002</v>
      </c>
      <c r="J172" s="349"/>
    </row>
    <row r="173" spans="1:10" s="297" customFormat="1" ht="17.100000000000001" customHeight="1" x14ac:dyDescent="0.25">
      <c r="A173" s="328"/>
      <c r="B173" s="401" t="s">
        <v>328</v>
      </c>
      <c r="C173" s="330">
        <v>-1</v>
      </c>
      <c r="D173" s="331" t="s">
        <v>10</v>
      </c>
      <c r="E173" s="332">
        <v>1</v>
      </c>
      <c r="F173" s="333">
        <v>1.27</v>
      </c>
      <c r="G173" s="333">
        <v>2.38</v>
      </c>
      <c r="H173" s="388"/>
      <c r="I173" s="334">
        <f t="shared" si="18"/>
        <v>-3.0225999999999997</v>
      </c>
      <c r="J173" s="349"/>
    </row>
    <row r="174" spans="1:10" s="297" customFormat="1" ht="17.100000000000001" customHeight="1" x14ac:dyDescent="0.25">
      <c r="A174" s="329"/>
      <c r="B174" s="401" t="s">
        <v>917</v>
      </c>
      <c r="C174" s="330">
        <v>1</v>
      </c>
      <c r="D174" s="331" t="s">
        <v>10</v>
      </c>
      <c r="E174" s="332">
        <v>6</v>
      </c>
      <c r="F174" s="333">
        <v>0.6</v>
      </c>
      <c r="G174" s="333">
        <v>0.6</v>
      </c>
      <c r="H174" s="388"/>
      <c r="I174" s="334">
        <f>PRODUCT(C174:H174)</f>
        <v>2.1599999999999997</v>
      </c>
      <c r="J174" s="349"/>
    </row>
    <row r="175" spans="1:10" s="297" customFormat="1" ht="17.100000000000001" customHeight="1" x14ac:dyDescent="0.25">
      <c r="A175" s="329"/>
      <c r="B175" s="401" t="s">
        <v>906</v>
      </c>
      <c r="C175" s="330">
        <v>1</v>
      </c>
      <c r="D175" s="331" t="s">
        <v>10</v>
      </c>
      <c r="E175" s="332">
        <v>1</v>
      </c>
      <c r="F175" s="333">
        <v>2.75</v>
      </c>
      <c r="G175" s="333">
        <v>1.3</v>
      </c>
      <c r="H175" s="388"/>
      <c r="I175" s="334">
        <f>PRODUCT(C175:H175)</f>
        <v>3.5750000000000002</v>
      </c>
      <c r="J175" s="349"/>
    </row>
    <row r="176" spans="1:10" s="297" customFormat="1" ht="17.100000000000001" customHeight="1" x14ac:dyDescent="0.25">
      <c r="A176" s="329"/>
      <c r="B176" s="401"/>
      <c r="C176" s="330"/>
      <c r="D176" s="331"/>
      <c r="E176" s="332"/>
      <c r="F176" s="385"/>
      <c r="G176" s="348"/>
      <c r="H176" s="385" t="s">
        <v>11</v>
      </c>
      <c r="I176" s="334">
        <f>SUM(I170:I175)</f>
        <v>32.6023</v>
      </c>
      <c r="J176" s="349"/>
    </row>
    <row r="177" spans="1:10" s="297" customFormat="1" ht="17.100000000000001" customHeight="1" x14ac:dyDescent="0.25">
      <c r="A177" s="329"/>
      <c r="B177" s="401"/>
      <c r="C177" s="330"/>
      <c r="D177" s="331"/>
      <c r="E177" s="332"/>
      <c r="F177" s="385"/>
      <c r="G177" s="348"/>
      <c r="H177" s="388" t="s">
        <v>162</v>
      </c>
      <c r="I177" s="386">
        <v>32.6</v>
      </c>
      <c r="J177" s="349" t="s">
        <v>982</v>
      </c>
    </row>
    <row r="178" spans="1:10" s="230" customFormat="1" ht="141" customHeight="1" x14ac:dyDescent="0.25">
      <c r="A178" s="309">
        <v>15</v>
      </c>
      <c r="B178" s="310" t="s">
        <v>322</v>
      </c>
      <c r="C178" s="311"/>
      <c r="D178" s="312"/>
      <c r="E178" s="313"/>
      <c r="F178" s="314"/>
      <c r="G178" s="315"/>
      <c r="H178" s="314"/>
      <c r="I178" s="316"/>
      <c r="J178" s="317"/>
    </row>
    <row r="179" spans="1:10" s="246" customFormat="1" ht="17.100000000000001" customHeight="1" x14ac:dyDescent="0.25">
      <c r="A179" s="296"/>
      <c r="B179" s="304" t="s">
        <v>964</v>
      </c>
      <c r="C179" s="298"/>
      <c r="D179" s="299"/>
      <c r="E179" s="300"/>
      <c r="F179" s="294"/>
      <c r="G179" s="301"/>
      <c r="H179" s="294"/>
      <c r="I179" s="356"/>
      <c r="J179" s="303"/>
    </row>
    <row r="180" spans="1:10" s="246" customFormat="1" ht="17.100000000000001" customHeight="1" x14ac:dyDescent="0.25">
      <c r="A180" s="296"/>
      <c r="B180" s="304" t="s">
        <v>1197</v>
      </c>
      <c r="C180" s="298">
        <v>1</v>
      </c>
      <c r="D180" s="299" t="s">
        <v>10</v>
      </c>
      <c r="E180" s="300">
        <v>2</v>
      </c>
      <c r="F180" s="294">
        <v>0.6</v>
      </c>
      <c r="G180" s="301">
        <v>0.23</v>
      </c>
      <c r="H180" s="294">
        <v>0.6</v>
      </c>
      <c r="I180" s="302">
        <f t="shared" ref="I180" si="19">PRODUCT(C180:H180)</f>
        <v>0.1656</v>
      </c>
      <c r="J180" s="303"/>
    </row>
    <row r="181" spans="1:10" s="246" customFormat="1" ht="28.5" x14ac:dyDescent="0.25">
      <c r="A181" s="296"/>
      <c r="B181" s="304" t="s">
        <v>1198</v>
      </c>
      <c r="C181" s="298">
        <v>1</v>
      </c>
      <c r="D181" s="299" t="s">
        <v>10</v>
      </c>
      <c r="E181" s="300">
        <v>2</v>
      </c>
      <c r="F181" s="294">
        <v>1</v>
      </c>
      <c r="G181" s="301">
        <v>0.23</v>
      </c>
      <c r="H181" s="294">
        <v>0.6</v>
      </c>
      <c r="I181" s="302">
        <f>PRODUCT(C181:H181)</f>
        <v>0.27600000000000002</v>
      </c>
      <c r="J181" s="303"/>
    </row>
    <row r="182" spans="1:10" s="246" customFormat="1" ht="17.100000000000001" customHeight="1" x14ac:dyDescent="0.25">
      <c r="A182" s="296"/>
      <c r="B182" s="304" t="s">
        <v>1150</v>
      </c>
      <c r="C182" s="298">
        <v>1</v>
      </c>
      <c r="D182" s="299" t="s">
        <v>10</v>
      </c>
      <c r="E182" s="300">
        <v>1</v>
      </c>
      <c r="F182" s="294">
        <v>1</v>
      </c>
      <c r="G182" s="301">
        <v>0.23</v>
      </c>
      <c r="H182" s="294">
        <v>1.3</v>
      </c>
      <c r="I182" s="302">
        <f>PRODUCT(C182:H182)</f>
        <v>0.29900000000000004</v>
      </c>
      <c r="J182" s="303"/>
    </row>
    <row r="183" spans="1:10" s="246" customFormat="1" ht="17.100000000000001" customHeight="1" x14ac:dyDescent="0.25">
      <c r="A183" s="321"/>
      <c r="B183" s="304"/>
      <c r="C183" s="298"/>
      <c r="D183" s="299"/>
      <c r="E183" s="300"/>
      <c r="F183" s="301"/>
      <c r="G183" s="322"/>
      <c r="H183" s="322" t="s">
        <v>11</v>
      </c>
      <c r="I183" s="323">
        <f>SUM(I180:I182)</f>
        <v>0.74060000000000004</v>
      </c>
      <c r="J183" s="303"/>
    </row>
    <row r="184" spans="1:10" s="246" customFormat="1" ht="17.100000000000001" customHeight="1" x14ac:dyDescent="0.25">
      <c r="A184" s="321"/>
      <c r="B184" s="304"/>
      <c r="C184" s="298"/>
      <c r="D184" s="299"/>
      <c r="E184" s="300"/>
      <c r="F184" s="301"/>
      <c r="G184" s="322"/>
      <c r="H184" s="324" t="s">
        <v>162</v>
      </c>
      <c r="I184" s="325">
        <v>0.8</v>
      </c>
      <c r="J184" s="303" t="s">
        <v>296</v>
      </c>
    </row>
    <row r="185" spans="1:10" s="246" customFormat="1" ht="17.100000000000001" customHeight="1" x14ac:dyDescent="0.25">
      <c r="A185" s="296"/>
      <c r="B185" s="304" t="s">
        <v>965</v>
      </c>
      <c r="C185" s="298"/>
      <c r="D185" s="299"/>
      <c r="E185" s="300"/>
      <c r="F185" s="294"/>
      <c r="G185" s="301"/>
      <c r="H185" s="294"/>
      <c r="I185" s="356"/>
      <c r="J185" s="303"/>
    </row>
    <row r="186" spans="1:10" s="246" customFormat="1" ht="17.100000000000001" customHeight="1" x14ac:dyDescent="0.25">
      <c r="A186" s="296"/>
      <c r="B186" s="304" t="s">
        <v>1006</v>
      </c>
      <c r="C186" s="298">
        <v>1</v>
      </c>
      <c r="D186" s="299" t="s">
        <v>10</v>
      </c>
      <c r="E186" s="300">
        <v>26</v>
      </c>
      <c r="F186" s="294">
        <v>0.23</v>
      </c>
      <c r="G186" s="301">
        <v>0.23</v>
      </c>
      <c r="H186" s="294">
        <v>0.45</v>
      </c>
      <c r="I186" s="302">
        <f t="shared" ref="I186" si="20">PRODUCT(C186:H186)</f>
        <v>0.61893000000000009</v>
      </c>
      <c r="J186" s="303"/>
    </row>
    <row r="187" spans="1:10" s="246" customFormat="1" ht="17.100000000000001" customHeight="1" x14ac:dyDescent="0.25">
      <c r="A187" s="321"/>
      <c r="B187" s="304"/>
      <c r="C187" s="298"/>
      <c r="D187" s="299"/>
      <c r="E187" s="300"/>
      <c r="F187" s="301"/>
      <c r="G187" s="322"/>
      <c r="H187" s="322" t="s">
        <v>11</v>
      </c>
      <c r="I187" s="323">
        <f>SUM(I186:I186)</f>
        <v>0.61893000000000009</v>
      </c>
      <c r="J187" s="303"/>
    </row>
    <row r="188" spans="1:10" s="246" customFormat="1" ht="17.100000000000001" customHeight="1" x14ac:dyDescent="0.25">
      <c r="A188" s="321"/>
      <c r="B188" s="304"/>
      <c r="C188" s="298"/>
      <c r="D188" s="299"/>
      <c r="E188" s="300"/>
      <c r="F188" s="301"/>
      <c r="G188" s="322"/>
      <c r="H188" s="324" t="s">
        <v>162</v>
      </c>
      <c r="I188" s="325">
        <v>0.7</v>
      </c>
      <c r="J188" s="303" t="s">
        <v>296</v>
      </c>
    </row>
    <row r="189" spans="1:10" s="230" customFormat="1" ht="103.5" customHeight="1" x14ac:dyDescent="0.25">
      <c r="A189" s="309">
        <v>16</v>
      </c>
      <c r="B189" s="310" t="s">
        <v>321</v>
      </c>
      <c r="C189" s="311"/>
      <c r="D189" s="312"/>
      <c r="E189" s="313"/>
      <c r="F189" s="314"/>
      <c r="G189" s="315"/>
      <c r="H189" s="314"/>
      <c r="I189" s="316"/>
      <c r="J189" s="317"/>
    </row>
    <row r="190" spans="1:10" s="246" customFormat="1" ht="17.100000000000001" customHeight="1" x14ac:dyDescent="0.25">
      <c r="A190" s="296"/>
      <c r="B190" s="304" t="s">
        <v>964</v>
      </c>
      <c r="C190" s="298"/>
      <c r="D190" s="299"/>
      <c r="E190" s="300"/>
      <c r="F190" s="294"/>
      <c r="G190" s="301"/>
      <c r="H190" s="294"/>
      <c r="I190" s="356"/>
      <c r="J190" s="303"/>
    </row>
    <row r="191" spans="1:10" s="246" customFormat="1" ht="17.100000000000001" customHeight="1" x14ac:dyDescent="0.25">
      <c r="A191" s="296"/>
      <c r="B191" s="304" t="s">
        <v>918</v>
      </c>
      <c r="C191" s="298">
        <v>1</v>
      </c>
      <c r="D191" s="299" t="s">
        <v>10</v>
      </c>
      <c r="E191" s="300">
        <v>1</v>
      </c>
      <c r="F191" s="294">
        <v>1</v>
      </c>
      <c r="G191" s="301"/>
      <c r="H191" s="294">
        <v>1.65</v>
      </c>
      <c r="I191" s="302">
        <f t="shared" ref="I191" si="21">PRODUCT(C191:H191)</f>
        <v>1.65</v>
      </c>
      <c r="J191" s="303"/>
    </row>
    <row r="192" spans="1:10" s="246" customFormat="1" ht="17.100000000000001" customHeight="1" x14ac:dyDescent="0.25">
      <c r="A192" s="296"/>
      <c r="B192" s="304" t="s">
        <v>1149</v>
      </c>
      <c r="C192" s="298">
        <v>1</v>
      </c>
      <c r="D192" s="299" t="s">
        <v>10</v>
      </c>
      <c r="E192" s="300">
        <v>1</v>
      </c>
      <c r="F192" s="294">
        <v>2.76</v>
      </c>
      <c r="G192" s="301"/>
      <c r="H192" s="294">
        <v>2.85</v>
      </c>
      <c r="I192" s="302">
        <f t="shared" ref="I192:I194" si="22">PRODUCT(C192:H192)</f>
        <v>7.8659999999999997</v>
      </c>
      <c r="J192" s="303"/>
    </row>
    <row r="193" spans="1:10" s="246" customFormat="1" ht="17.100000000000001" customHeight="1" x14ac:dyDescent="0.25">
      <c r="A193" s="296"/>
      <c r="B193" s="304" t="s">
        <v>963</v>
      </c>
      <c r="C193" s="298">
        <v>1</v>
      </c>
      <c r="D193" s="299" t="s">
        <v>10</v>
      </c>
      <c r="E193" s="300">
        <v>-2</v>
      </c>
      <c r="F193" s="294">
        <v>0.75</v>
      </c>
      <c r="G193" s="301"/>
      <c r="H193" s="294">
        <v>2.1</v>
      </c>
      <c r="I193" s="302">
        <f t="shared" ref="I193" si="23">PRODUCT(C193:H193)</f>
        <v>-3.1500000000000004</v>
      </c>
      <c r="J193" s="303"/>
    </row>
    <row r="194" spans="1:10" s="246" customFormat="1" ht="17.100000000000001" customHeight="1" x14ac:dyDescent="0.25">
      <c r="A194" s="296"/>
      <c r="B194" s="304" t="s">
        <v>962</v>
      </c>
      <c r="C194" s="298">
        <v>1</v>
      </c>
      <c r="D194" s="299" t="s">
        <v>10</v>
      </c>
      <c r="E194" s="300">
        <v>1</v>
      </c>
      <c r="F194" s="294">
        <v>1.5</v>
      </c>
      <c r="G194" s="301"/>
      <c r="H194" s="294">
        <v>2.85</v>
      </c>
      <c r="I194" s="302">
        <f t="shared" si="22"/>
        <v>4.2750000000000004</v>
      </c>
      <c r="J194" s="303"/>
    </row>
    <row r="195" spans="1:10" s="246" customFormat="1" ht="17.100000000000001" customHeight="1" x14ac:dyDescent="0.25">
      <c r="A195" s="321"/>
      <c r="B195" s="304"/>
      <c r="C195" s="298"/>
      <c r="D195" s="299"/>
      <c r="E195" s="300"/>
      <c r="F195" s="301"/>
      <c r="G195" s="322"/>
      <c r="H195" s="322" t="s">
        <v>11</v>
      </c>
      <c r="I195" s="323">
        <f>SUM(I191:I194)</f>
        <v>10.641</v>
      </c>
      <c r="J195" s="303"/>
    </row>
    <row r="196" spans="1:10" s="246" customFormat="1" ht="17.100000000000001" customHeight="1" x14ac:dyDescent="0.25">
      <c r="A196" s="321"/>
      <c r="B196" s="304"/>
      <c r="C196" s="298"/>
      <c r="D196" s="299"/>
      <c r="E196" s="300"/>
      <c r="F196" s="301"/>
      <c r="G196" s="322"/>
      <c r="H196" s="324" t="s">
        <v>162</v>
      </c>
      <c r="I196" s="325">
        <v>10.7</v>
      </c>
      <c r="J196" s="303" t="s">
        <v>170</v>
      </c>
    </row>
    <row r="197" spans="1:10" s="246" customFormat="1" ht="17.100000000000001" customHeight="1" x14ac:dyDescent="0.25">
      <c r="A197" s="296"/>
      <c r="B197" s="304" t="s">
        <v>965</v>
      </c>
      <c r="C197" s="298"/>
      <c r="D197" s="299"/>
      <c r="E197" s="300"/>
      <c r="F197" s="294"/>
      <c r="G197" s="301"/>
      <c r="H197" s="294"/>
      <c r="I197" s="356"/>
      <c r="J197" s="303"/>
    </row>
    <row r="198" spans="1:10" s="246" customFormat="1" ht="17.100000000000001" customHeight="1" x14ac:dyDescent="0.25">
      <c r="A198" s="296"/>
      <c r="B198" s="304" t="s">
        <v>297</v>
      </c>
      <c r="C198" s="298">
        <v>1</v>
      </c>
      <c r="D198" s="299" t="s">
        <v>10</v>
      </c>
      <c r="E198" s="300">
        <v>1</v>
      </c>
      <c r="F198" s="294">
        <v>56.94</v>
      </c>
      <c r="G198" s="301"/>
      <c r="H198" s="294">
        <v>0.45</v>
      </c>
      <c r="I198" s="302">
        <f t="shared" ref="I198:I199" si="24">PRODUCT(C198:H198)</f>
        <v>25.623000000000001</v>
      </c>
      <c r="J198" s="303"/>
    </row>
    <row r="199" spans="1:10" s="246" customFormat="1" ht="17.100000000000001" customHeight="1" x14ac:dyDescent="0.25">
      <c r="A199" s="296"/>
      <c r="B199" s="304" t="s">
        <v>295</v>
      </c>
      <c r="C199" s="298">
        <v>1</v>
      </c>
      <c r="D199" s="299" t="s">
        <v>10</v>
      </c>
      <c r="E199" s="300">
        <v>1</v>
      </c>
      <c r="F199" s="294">
        <v>8.9499999999999993</v>
      </c>
      <c r="G199" s="301"/>
      <c r="H199" s="294">
        <v>0.45</v>
      </c>
      <c r="I199" s="302">
        <f t="shared" si="24"/>
        <v>4.0274999999999999</v>
      </c>
      <c r="J199" s="303"/>
    </row>
    <row r="200" spans="1:10" s="246" customFormat="1" ht="17.100000000000001" customHeight="1" x14ac:dyDescent="0.25">
      <c r="A200" s="321"/>
      <c r="B200" s="304"/>
      <c r="C200" s="298"/>
      <c r="D200" s="299"/>
      <c r="E200" s="300"/>
      <c r="F200" s="301"/>
      <c r="G200" s="322"/>
      <c r="H200" s="322" t="s">
        <v>11</v>
      </c>
      <c r="I200" s="323">
        <f>SUM(I198:I199)</f>
        <v>29.650500000000001</v>
      </c>
      <c r="J200" s="303"/>
    </row>
    <row r="201" spans="1:10" s="246" customFormat="1" ht="17.100000000000001" customHeight="1" x14ac:dyDescent="0.25">
      <c r="A201" s="321"/>
      <c r="B201" s="304"/>
      <c r="C201" s="298"/>
      <c r="D201" s="299"/>
      <c r="E201" s="300"/>
      <c r="F201" s="301"/>
      <c r="G201" s="322"/>
      <c r="H201" s="324" t="s">
        <v>162</v>
      </c>
      <c r="I201" s="325">
        <v>29.7</v>
      </c>
      <c r="J201" s="303" t="s">
        <v>170</v>
      </c>
    </row>
    <row r="202" spans="1:10" s="230" customFormat="1" ht="104.25" customHeight="1" x14ac:dyDescent="0.25">
      <c r="A202" s="309">
        <v>17</v>
      </c>
      <c r="B202" s="310" t="s">
        <v>1000</v>
      </c>
      <c r="C202" s="311"/>
      <c r="D202" s="312"/>
      <c r="E202" s="313"/>
      <c r="F202" s="314"/>
      <c r="G202" s="315"/>
      <c r="H202" s="314"/>
      <c r="I202" s="316"/>
      <c r="J202" s="317"/>
    </row>
    <row r="203" spans="1:10" s="246" customFormat="1" ht="17.100000000000001" customHeight="1" x14ac:dyDescent="0.25">
      <c r="A203" s="296"/>
      <c r="B203" s="304" t="s">
        <v>964</v>
      </c>
      <c r="C203" s="298"/>
      <c r="D203" s="299"/>
      <c r="E203" s="300"/>
      <c r="F203" s="294"/>
      <c r="G203" s="301"/>
      <c r="H203" s="294"/>
      <c r="I203" s="356"/>
      <c r="J203" s="303"/>
    </row>
    <row r="204" spans="1:10" s="246" customFormat="1" ht="17.100000000000001" customHeight="1" x14ac:dyDescent="0.25">
      <c r="A204" s="296"/>
      <c r="B204" s="304" t="s">
        <v>1122</v>
      </c>
      <c r="C204" s="298">
        <v>2</v>
      </c>
      <c r="D204" s="299" t="s">
        <v>10</v>
      </c>
      <c r="E204" s="300">
        <v>3</v>
      </c>
      <c r="F204" s="294">
        <v>0.45</v>
      </c>
      <c r="G204" s="301"/>
      <c r="H204" s="294">
        <v>2.1</v>
      </c>
      <c r="I204" s="302">
        <f t="shared" ref="I204:I205" si="25">PRODUCT(C204:H204)</f>
        <v>5.6700000000000008</v>
      </c>
      <c r="J204" s="303"/>
    </row>
    <row r="205" spans="1:10" s="246" customFormat="1" ht="17.100000000000001" customHeight="1" x14ac:dyDescent="0.25">
      <c r="A205" s="296"/>
      <c r="B205" s="304" t="s">
        <v>1151</v>
      </c>
      <c r="C205" s="298">
        <v>1</v>
      </c>
      <c r="D205" s="299" t="s">
        <v>10</v>
      </c>
      <c r="E205" s="300">
        <v>1</v>
      </c>
      <c r="F205" s="294">
        <v>0.45</v>
      </c>
      <c r="G205" s="301"/>
      <c r="H205" s="294">
        <v>2.1</v>
      </c>
      <c r="I205" s="302">
        <f t="shared" si="25"/>
        <v>0.94500000000000006</v>
      </c>
      <c r="J205" s="303"/>
    </row>
    <row r="206" spans="1:10" s="246" customFormat="1" ht="17.100000000000001" customHeight="1" x14ac:dyDescent="0.25">
      <c r="A206" s="321"/>
      <c r="B206" s="304"/>
      <c r="C206" s="298"/>
      <c r="D206" s="299"/>
      <c r="E206" s="300"/>
      <c r="F206" s="301"/>
      <c r="G206" s="322"/>
      <c r="H206" s="322" t="s">
        <v>11</v>
      </c>
      <c r="I206" s="323">
        <f>SUM(I204:I205)</f>
        <v>6.6150000000000011</v>
      </c>
      <c r="J206" s="303"/>
    </row>
    <row r="207" spans="1:10" s="246" customFormat="1" ht="17.100000000000001" customHeight="1" x14ac:dyDescent="0.25">
      <c r="A207" s="321"/>
      <c r="B207" s="304"/>
      <c r="C207" s="298"/>
      <c r="D207" s="299"/>
      <c r="E207" s="300"/>
      <c r="F207" s="301"/>
      <c r="G207" s="322"/>
      <c r="H207" s="324" t="s">
        <v>162</v>
      </c>
      <c r="I207" s="325">
        <v>6.7</v>
      </c>
      <c r="J207" s="303" t="s">
        <v>170</v>
      </c>
    </row>
    <row r="208" spans="1:10" s="230" customFormat="1" ht="88.5" customHeight="1" x14ac:dyDescent="0.25">
      <c r="A208" s="309">
        <v>18</v>
      </c>
      <c r="B208" s="310" t="s">
        <v>1001</v>
      </c>
      <c r="C208" s="311"/>
      <c r="D208" s="312"/>
      <c r="E208" s="313"/>
      <c r="F208" s="314"/>
      <c r="G208" s="315"/>
      <c r="H208" s="314"/>
      <c r="I208" s="316"/>
      <c r="J208" s="317"/>
    </row>
    <row r="209" spans="1:10" s="229" customFormat="1" ht="17.100000000000001" customHeight="1" x14ac:dyDescent="0.25">
      <c r="A209" s="234"/>
      <c r="B209" s="235" t="s">
        <v>182</v>
      </c>
      <c r="C209" s="236">
        <v>1</v>
      </c>
      <c r="D209" s="237" t="s">
        <v>10</v>
      </c>
      <c r="E209" s="238">
        <v>1</v>
      </c>
      <c r="F209" s="319">
        <v>3</v>
      </c>
      <c r="G209" s="319">
        <v>2.65</v>
      </c>
      <c r="H209" s="319"/>
      <c r="I209" s="302">
        <f t="shared" ref="I209:I216" si="26">PRODUCT(C209:H209)</f>
        <v>7.9499999999999993</v>
      </c>
      <c r="J209" s="320"/>
    </row>
    <row r="210" spans="1:10" s="229" customFormat="1" ht="17.100000000000001" customHeight="1" x14ac:dyDescent="0.25">
      <c r="A210" s="234"/>
      <c r="B210" s="235" t="s">
        <v>247</v>
      </c>
      <c r="C210" s="236">
        <v>1</v>
      </c>
      <c r="D210" s="237" t="s">
        <v>10</v>
      </c>
      <c r="E210" s="238">
        <v>1</v>
      </c>
      <c r="F210" s="319">
        <v>4.95</v>
      </c>
      <c r="G210" s="319">
        <v>3.55</v>
      </c>
      <c r="H210" s="319"/>
      <c r="I210" s="302">
        <f t="shared" si="26"/>
        <v>17.572499999999998</v>
      </c>
      <c r="J210" s="320"/>
    </row>
    <row r="211" spans="1:10" s="229" customFormat="1" ht="17.100000000000001" customHeight="1" x14ac:dyDescent="0.25">
      <c r="A211" s="234"/>
      <c r="B211" s="235" t="s">
        <v>248</v>
      </c>
      <c r="C211" s="236">
        <v>1</v>
      </c>
      <c r="D211" s="237" t="s">
        <v>10</v>
      </c>
      <c r="E211" s="238">
        <v>1</v>
      </c>
      <c r="F211" s="319">
        <v>2.2999999999999998</v>
      </c>
      <c r="G211" s="319">
        <v>5.0999999999999996</v>
      </c>
      <c r="H211" s="319"/>
      <c r="I211" s="302">
        <f t="shared" si="26"/>
        <v>11.729999999999999</v>
      </c>
      <c r="J211" s="320"/>
    </row>
    <row r="212" spans="1:10" s="229" customFormat="1" ht="17.100000000000001" customHeight="1" x14ac:dyDescent="0.25">
      <c r="A212" s="234"/>
      <c r="B212" s="235"/>
      <c r="C212" s="236">
        <v>1</v>
      </c>
      <c r="D212" s="237" t="s">
        <v>10</v>
      </c>
      <c r="E212" s="238">
        <v>1</v>
      </c>
      <c r="F212" s="319">
        <v>0.65</v>
      </c>
      <c r="G212" s="319">
        <v>1.5</v>
      </c>
      <c r="H212" s="319"/>
      <c r="I212" s="302">
        <f t="shared" si="26"/>
        <v>0.97500000000000009</v>
      </c>
      <c r="J212" s="320"/>
    </row>
    <row r="213" spans="1:10" s="229" customFormat="1" ht="17.100000000000001" customHeight="1" x14ac:dyDescent="0.25">
      <c r="A213" s="234"/>
      <c r="B213" s="235" t="s">
        <v>249</v>
      </c>
      <c r="C213" s="236">
        <v>1</v>
      </c>
      <c r="D213" s="237" t="s">
        <v>10</v>
      </c>
      <c r="E213" s="238">
        <v>1</v>
      </c>
      <c r="F213" s="319">
        <v>2.95</v>
      </c>
      <c r="G213" s="319">
        <v>5.2</v>
      </c>
      <c r="H213" s="319"/>
      <c r="I213" s="302">
        <f t="shared" si="26"/>
        <v>15.340000000000002</v>
      </c>
      <c r="J213" s="320"/>
    </row>
    <row r="214" spans="1:10" s="229" customFormat="1" ht="17.100000000000001" customHeight="1" x14ac:dyDescent="0.25">
      <c r="A214" s="234"/>
      <c r="B214" s="235" t="s">
        <v>250</v>
      </c>
      <c r="C214" s="236">
        <v>1</v>
      </c>
      <c r="D214" s="237" t="s">
        <v>10</v>
      </c>
      <c r="E214" s="238">
        <v>2</v>
      </c>
      <c r="F214" s="319">
        <v>1.46</v>
      </c>
      <c r="G214" s="319">
        <v>0.6</v>
      </c>
      <c r="H214" s="319"/>
      <c r="I214" s="302">
        <f t="shared" si="26"/>
        <v>1.752</v>
      </c>
      <c r="J214" s="320"/>
    </row>
    <row r="215" spans="1:10" s="246" customFormat="1" ht="17.100000000000001" customHeight="1" x14ac:dyDescent="0.25">
      <c r="A215" s="296"/>
      <c r="B215" s="304" t="s">
        <v>184</v>
      </c>
      <c r="C215" s="298">
        <v>1</v>
      </c>
      <c r="D215" s="299" t="s">
        <v>10</v>
      </c>
      <c r="E215" s="300">
        <v>2</v>
      </c>
      <c r="F215" s="319">
        <v>2</v>
      </c>
      <c r="G215" s="319">
        <v>2</v>
      </c>
      <c r="H215" s="294"/>
      <c r="I215" s="302">
        <f t="shared" si="26"/>
        <v>8</v>
      </c>
      <c r="J215" s="303"/>
    </row>
    <row r="216" spans="1:10" s="246" customFormat="1" ht="17.100000000000001" customHeight="1" x14ac:dyDescent="0.25">
      <c r="A216" s="296"/>
      <c r="B216" s="304" t="s">
        <v>184</v>
      </c>
      <c r="C216" s="298">
        <v>1</v>
      </c>
      <c r="D216" s="299" t="s">
        <v>10</v>
      </c>
      <c r="E216" s="300">
        <v>2</v>
      </c>
      <c r="F216" s="319">
        <v>1</v>
      </c>
      <c r="G216" s="319">
        <v>1.2</v>
      </c>
      <c r="H216" s="294"/>
      <c r="I216" s="302">
        <f t="shared" si="26"/>
        <v>2.4</v>
      </c>
      <c r="J216" s="303"/>
    </row>
    <row r="217" spans="1:10" s="246" customFormat="1" ht="17.100000000000001" customHeight="1" x14ac:dyDescent="0.25">
      <c r="A217" s="321"/>
      <c r="B217" s="304"/>
      <c r="C217" s="298"/>
      <c r="D217" s="299"/>
      <c r="E217" s="300"/>
      <c r="F217" s="301"/>
      <c r="G217" s="322"/>
      <c r="H217" s="322" t="s">
        <v>11</v>
      </c>
      <c r="I217" s="323">
        <f>SUM(I209:I216)</f>
        <v>65.719500000000011</v>
      </c>
      <c r="J217" s="303"/>
    </row>
    <row r="218" spans="1:10" s="246" customFormat="1" ht="17.100000000000001" customHeight="1" x14ac:dyDescent="0.25">
      <c r="A218" s="321"/>
      <c r="B218" s="304"/>
      <c r="C218" s="298"/>
      <c r="D218" s="299"/>
      <c r="E218" s="300"/>
      <c r="F218" s="301"/>
      <c r="G218" s="322"/>
      <c r="H218" s="324" t="s">
        <v>162</v>
      </c>
      <c r="I218" s="325">
        <v>65.8</v>
      </c>
      <c r="J218" s="303" t="s">
        <v>170</v>
      </c>
    </row>
    <row r="219" spans="1:10" s="384" customFormat="1" ht="77.25" customHeight="1" x14ac:dyDescent="0.25">
      <c r="A219" s="402">
        <v>19</v>
      </c>
      <c r="B219" s="310" t="s">
        <v>860</v>
      </c>
      <c r="C219" s="339"/>
      <c r="D219" s="340"/>
      <c r="E219" s="341"/>
      <c r="F219" s="342"/>
      <c r="G219" s="342"/>
      <c r="H219" s="383"/>
      <c r="I219" s="339"/>
      <c r="J219" s="345"/>
    </row>
    <row r="220" spans="1:10" s="297" customFormat="1" ht="17.100000000000001" customHeight="1" x14ac:dyDescent="0.25">
      <c r="A220" s="329"/>
      <c r="B220" s="329" t="s">
        <v>874</v>
      </c>
      <c r="C220" s="330">
        <v>1</v>
      </c>
      <c r="D220" s="331" t="s">
        <v>10</v>
      </c>
      <c r="E220" s="332">
        <v>6</v>
      </c>
      <c r="F220" s="347">
        <v>2.4</v>
      </c>
      <c r="G220" s="329"/>
      <c r="H220" s="333">
        <v>0.65</v>
      </c>
      <c r="I220" s="334">
        <f>PRODUCT(C220:H220)</f>
        <v>9.36</v>
      </c>
      <c r="J220" s="349"/>
    </row>
    <row r="221" spans="1:10" s="297" customFormat="1" ht="17.100000000000001" customHeight="1" x14ac:dyDescent="0.25">
      <c r="A221" s="329"/>
      <c r="B221" s="329" t="s">
        <v>875</v>
      </c>
      <c r="C221" s="330">
        <v>1</v>
      </c>
      <c r="D221" s="331" t="s">
        <v>10</v>
      </c>
      <c r="E221" s="332">
        <v>6</v>
      </c>
      <c r="F221" s="347">
        <v>3.32</v>
      </c>
      <c r="G221" s="329">
        <v>0.23</v>
      </c>
      <c r="H221" s="333"/>
      <c r="I221" s="334">
        <f>PRODUCT(C221:H221)</f>
        <v>4.5815999999999999</v>
      </c>
      <c r="J221" s="349"/>
    </row>
    <row r="222" spans="1:10" s="297" customFormat="1" ht="17.100000000000001" customHeight="1" x14ac:dyDescent="0.25">
      <c r="A222" s="329"/>
      <c r="B222" s="329"/>
      <c r="C222" s="450"/>
      <c r="D222" s="451"/>
      <c r="E222" s="353"/>
      <c r="F222" s="348"/>
      <c r="G222" s="333"/>
      <c r="H222" s="333" t="s">
        <v>11</v>
      </c>
      <c r="I222" s="334">
        <f>SUM(I220:I221)</f>
        <v>13.941599999999999</v>
      </c>
      <c r="J222" s="349"/>
    </row>
    <row r="223" spans="1:10" s="297" customFormat="1" ht="17.100000000000001" customHeight="1" x14ac:dyDescent="0.25">
      <c r="A223" s="329"/>
      <c r="B223" s="329"/>
      <c r="C223" s="450"/>
      <c r="D223" s="451"/>
      <c r="E223" s="353"/>
      <c r="F223" s="348"/>
      <c r="G223" s="333"/>
      <c r="H223" s="336" t="s">
        <v>162</v>
      </c>
      <c r="I223" s="386">
        <v>14</v>
      </c>
      <c r="J223" s="349" t="s">
        <v>982</v>
      </c>
    </row>
    <row r="224" spans="1:10" s="230" customFormat="1" ht="78.75" customHeight="1" x14ac:dyDescent="0.25">
      <c r="A224" s="309">
        <v>20</v>
      </c>
      <c r="B224" s="310" t="s">
        <v>859</v>
      </c>
      <c r="C224" s="311"/>
      <c r="D224" s="312"/>
      <c r="E224" s="313"/>
      <c r="F224" s="314"/>
      <c r="G224" s="315"/>
      <c r="H224" s="314"/>
      <c r="I224" s="316"/>
      <c r="J224" s="317"/>
    </row>
    <row r="225" spans="1:10" s="246" customFormat="1" ht="17.100000000000001" customHeight="1" x14ac:dyDescent="0.25">
      <c r="A225" s="296"/>
      <c r="B225" s="304" t="s">
        <v>1152</v>
      </c>
      <c r="C225" s="298">
        <v>1</v>
      </c>
      <c r="D225" s="299" t="s">
        <v>10</v>
      </c>
      <c r="E225" s="300">
        <v>1</v>
      </c>
      <c r="F225" s="294">
        <v>5.57</v>
      </c>
      <c r="G225" s="301"/>
      <c r="H225" s="294">
        <v>2.85</v>
      </c>
      <c r="I225" s="302">
        <f t="shared" ref="I225:I228" si="27">PRODUCT(C225:H225)</f>
        <v>15.874500000000001</v>
      </c>
      <c r="J225" s="303"/>
    </row>
    <row r="226" spans="1:10" s="246" customFormat="1" ht="17.100000000000001" customHeight="1" x14ac:dyDescent="0.25">
      <c r="A226" s="296"/>
      <c r="B226" s="304" t="s">
        <v>968</v>
      </c>
      <c r="C226" s="298">
        <v>1</v>
      </c>
      <c r="D226" s="299" t="s">
        <v>10</v>
      </c>
      <c r="E226" s="300">
        <v>1</v>
      </c>
      <c r="F226" s="294">
        <v>4.8</v>
      </c>
      <c r="G226" s="301"/>
      <c r="H226" s="294">
        <v>2.85</v>
      </c>
      <c r="I226" s="302">
        <f t="shared" ref="I226" si="28">PRODUCT(C226:H226)</f>
        <v>13.68</v>
      </c>
      <c r="J226" s="303"/>
    </row>
    <row r="227" spans="1:10" s="246" customFormat="1" ht="17.100000000000001" customHeight="1" x14ac:dyDescent="0.25">
      <c r="A227" s="296"/>
      <c r="B227" s="304" t="s">
        <v>966</v>
      </c>
      <c r="C227" s="298">
        <v>1</v>
      </c>
      <c r="D227" s="299" t="s">
        <v>10</v>
      </c>
      <c r="E227" s="300">
        <v>1</v>
      </c>
      <c r="F227" s="294">
        <v>2.2999999999999998</v>
      </c>
      <c r="G227" s="301"/>
      <c r="H227" s="294">
        <v>2.85</v>
      </c>
      <c r="I227" s="302">
        <f t="shared" ref="I227" si="29">PRODUCT(C227:H227)</f>
        <v>6.5549999999999997</v>
      </c>
      <c r="J227" s="303"/>
    </row>
    <row r="228" spans="1:10" s="246" customFormat="1" ht="17.100000000000001" customHeight="1" x14ac:dyDescent="0.25">
      <c r="A228" s="296"/>
      <c r="B228" s="304" t="s">
        <v>963</v>
      </c>
      <c r="C228" s="298">
        <v>2</v>
      </c>
      <c r="D228" s="299" t="s">
        <v>10</v>
      </c>
      <c r="E228" s="300">
        <v>-2</v>
      </c>
      <c r="F228" s="294">
        <v>0.75</v>
      </c>
      <c r="G228" s="301"/>
      <c r="H228" s="294">
        <v>2.1</v>
      </c>
      <c r="I228" s="302">
        <f t="shared" si="27"/>
        <v>-6.3000000000000007</v>
      </c>
      <c r="J228" s="303"/>
    </row>
    <row r="229" spans="1:10" s="229" customFormat="1" ht="28.5" x14ac:dyDescent="0.25">
      <c r="A229" s="234"/>
      <c r="B229" s="304" t="s">
        <v>1153</v>
      </c>
      <c r="C229" s="236">
        <v>1</v>
      </c>
      <c r="D229" s="237" t="s">
        <v>10</v>
      </c>
      <c r="E229" s="238">
        <v>1</v>
      </c>
      <c r="F229" s="319">
        <v>10.57</v>
      </c>
      <c r="G229" s="319"/>
      <c r="H229" s="319">
        <v>2.85</v>
      </c>
      <c r="I229" s="302">
        <f t="shared" ref="I229:I264" si="30">PRODUCT(C229:H229)</f>
        <v>30.124500000000001</v>
      </c>
      <c r="J229" s="320"/>
    </row>
    <row r="230" spans="1:10" s="229" customFormat="1" ht="17.100000000000001" customHeight="1" x14ac:dyDescent="0.25">
      <c r="A230" s="234"/>
      <c r="B230" s="235" t="s">
        <v>1154</v>
      </c>
      <c r="C230" s="236">
        <v>1</v>
      </c>
      <c r="D230" s="237" t="s">
        <v>10</v>
      </c>
      <c r="E230" s="238">
        <v>-2</v>
      </c>
      <c r="F230" s="319">
        <v>0.75</v>
      </c>
      <c r="G230" s="319"/>
      <c r="H230" s="319">
        <v>0.75</v>
      </c>
      <c r="I230" s="302">
        <f t="shared" si="30"/>
        <v>-1.125</v>
      </c>
      <c r="J230" s="320"/>
    </row>
    <row r="231" spans="1:10" s="246" customFormat="1" ht="17.100000000000001" customHeight="1" x14ac:dyDescent="0.25">
      <c r="A231" s="296"/>
      <c r="B231" s="304" t="s">
        <v>963</v>
      </c>
      <c r="C231" s="298">
        <v>1</v>
      </c>
      <c r="D231" s="299" t="s">
        <v>10</v>
      </c>
      <c r="E231" s="300">
        <v>-1</v>
      </c>
      <c r="F231" s="294">
        <v>1</v>
      </c>
      <c r="G231" s="301"/>
      <c r="H231" s="294">
        <v>2.1</v>
      </c>
      <c r="I231" s="302">
        <f t="shared" si="30"/>
        <v>-2.1</v>
      </c>
      <c r="J231" s="303"/>
    </row>
    <row r="232" spans="1:10" s="229" customFormat="1" ht="17.100000000000001" customHeight="1" x14ac:dyDescent="0.25">
      <c r="A232" s="234"/>
      <c r="B232" s="235" t="s">
        <v>1155</v>
      </c>
      <c r="C232" s="236">
        <v>1</v>
      </c>
      <c r="D232" s="237" t="s">
        <v>10</v>
      </c>
      <c r="E232" s="238">
        <v>2</v>
      </c>
      <c r="F232" s="319">
        <v>3</v>
      </c>
      <c r="G232" s="319">
        <v>0.18</v>
      </c>
      <c r="H232" s="319"/>
      <c r="I232" s="302">
        <f t="shared" si="30"/>
        <v>1.08</v>
      </c>
      <c r="J232" s="320"/>
    </row>
    <row r="233" spans="1:10" s="229" customFormat="1" ht="17.100000000000001" customHeight="1" x14ac:dyDescent="0.25">
      <c r="A233" s="234"/>
      <c r="B233" s="235" t="s">
        <v>1156</v>
      </c>
      <c r="C233" s="236">
        <v>1</v>
      </c>
      <c r="D233" s="237" t="s">
        <v>10</v>
      </c>
      <c r="E233" s="238">
        <v>1</v>
      </c>
      <c r="F233" s="319">
        <v>8.5</v>
      </c>
      <c r="G233" s="319"/>
      <c r="H233" s="319">
        <v>0.6</v>
      </c>
      <c r="I233" s="302">
        <f t="shared" ref="I233:I237" si="31">PRODUCT(C233:H233)</f>
        <v>5.0999999999999996</v>
      </c>
      <c r="J233" s="320"/>
    </row>
    <row r="234" spans="1:10" s="229" customFormat="1" ht="17.100000000000001" customHeight="1" x14ac:dyDescent="0.25">
      <c r="A234" s="234"/>
      <c r="B234" s="235" t="s">
        <v>238</v>
      </c>
      <c r="C234" s="236">
        <v>1</v>
      </c>
      <c r="D234" s="237" t="s">
        <v>10</v>
      </c>
      <c r="E234" s="238">
        <v>-1</v>
      </c>
      <c r="F234" s="319">
        <v>1.5</v>
      </c>
      <c r="G234" s="319"/>
      <c r="H234" s="319">
        <v>0.6</v>
      </c>
      <c r="I234" s="302">
        <f t="shared" si="31"/>
        <v>-0.89999999999999991</v>
      </c>
      <c r="J234" s="320"/>
    </row>
    <row r="235" spans="1:10" s="229" customFormat="1" ht="17.100000000000001" customHeight="1" x14ac:dyDescent="0.25">
      <c r="A235" s="234"/>
      <c r="B235" s="235" t="s">
        <v>201</v>
      </c>
      <c r="C235" s="236">
        <v>1</v>
      </c>
      <c r="D235" s="237" t="s">
        <v>10</v>
      </c>
      <c r="E235" s="238">
        <v>-1</v>
      </c>
      <c r="F235" s="319">
        <v>1</v>
      </c>
      <c r="G235" s="319"/>
      <c r="H235" s="319">
        <v>0.6</v>
      </c>
      <c r="I235" s="302">
        <f t="shared" si="31"/>
        <v>-0.6</v>
      </c>
      <c r="J235" s="320"/>
    </row>
    <row r="236" spans="1:10" s="229" customFormat="1" ht="17.100000000000001" customHeight="1" x14ac:dyDescent="0.25">
      <c r="A236" s="234"/>
      <c r="B236" s="235" t="s">
        <v>879</v>
      </c>
      <c r="C236" s="236">
        <v>1</v>
      </c>
      <c r="D236" s="237" t="s">
        <v>10</v>
      </c>
      <c r="E236" s="238">
        <v>1</v>
      </c>
      <c r="F236" s="319">
        <v>4.2</v>
      </c>
      <c r="G236" s="319">
        <v>0.18</v>
      </c>
      <c r="H236" s="319"/>
      <c r="I236" s="302">
        <f t="shared" si="31"/>
        <v>0.75600000000000001</v>
      </c>
      <c r="J236" s="320"/>
    </row>
    <row r="237" spans="1:10" s="229" customFormat="1" ht="17.100000000000001" customHeight="1" x14ac:dyDescent="0.25">
      <c r="A237" s="234"/>
      <c r="B237" s="235" t="s">
        <v>877</v>
      </c>
      <c r="C237" s="236">
        <v>1</v>
      </c>
      <c r="D237" s="237" t="s">
        <v>10</v>
      </c>
      <c r="E237" s="238">
        <v>1</v>
      </c>
      <c r="F237" s="319">
        <v>3.2</v>
      </c>
      <c r="G237" s="319">
        <v>0.18</v>
      </c>
      <c r="H237" s="319"/>
      <c r="I237" s="302">
        <f t="shared" si="31"/>
        <v>0.57599999999999996</v>
      </c>
      <c r="J237" s="320"/>
    </row>
    <row r="238" spans="1:10" s="229" customFormat="1" ht="17.100000000000001" customHeight="1" x14ac:dyDescent="0.25">
      <c r="A238" s="234"/>
      <c r="B238" s="235" t="s">
        <v>1123</v>
      </c>
      <c r="C238" s="236">
        <v>1</v>
      </c>
      <c r="D238" s="237" t="s">
        <v>10</v>
      </c>
      <c r="E238" s="238">
        <v>1</v>
      </c>
      <c r="F238" s="319">
        <v>16.399999999999999</v>
      </c>
      <c r="G238" s="319"/>
      <c r="H238" s="319">
        <v>2.85</v>
      </c>
      <c r="I238" s="302">
        <f t="shared" ref="I238:I246" si="32">PRODUCT(C238:H238)</f>
        <v>46.739999999999995</v>
      </c>
      <c r="J238" s="320"/>
    </row>
    <row r="239" spans="1:10" s="229" customFormat="1" ht="17.100000000000001" customHeight="1" x14ac:dyDescent="0.25">
      <c r="A239" s="234"/>
      <c r="B239" s="235" t="s">
        <v>967</v>
      </c>
      <c r="C239" s="236">
        <v>1</v>
      </c>
      <c r="D239" s="237" t="s">
        <v>10</v>
      </c>
      <c r="E239" s="238">
        <v>-1</v>
      </c>
      <c r="F239" s="319">
        <v>1</v>
      </c>
      <c r="G239" s="319"/>
      <c r="H239" s="319">
        <v>2.1</v>
      </c>
      <c r="I239" s="302">
        <f t="shared" si="32"/>
        <v>-2.1</v>
      </c>
      <c r="J239" s="320"/>
    </row>
    <row r="240" spans="1:10" s="229" customFormat="1" ht="17.100000000000001" customHeight="1" x14ac:dyDescent="0.25">
      <c r="A240" s="234"/>
      <c r="B240" s="235" t="s">
        <v>213</v>
      </c>
      <c r="C240" s="236">
        <v>1</v>
      </c>
      <c r="D240" s="237" t="s">
        <v>10</v>
      </c>
      <c r="E240" s="238">
        <v>1</v>
      </c>
      <c r="F240" s="319">
        <v>5.2</v>
      </c>
      <c r="G240" s="319">
        <v>0.13</v>
      </c>
      <c r="H240" s="319"/>
      <c r="I240" s="302">
        <f t="shared" si="32"/>
        <v>0.67600000000000005</v>
      </c>
      <c r="J240" s="320"/>
    </row>
    <row r="241" spans="1:10" s="229" customFormat="1" ht="17.100000000000001" customHeight="1" x14ac:dyDescent="0.25">
      <c r="A241" s="234"/>
      <c r="B241" s="235" t="s">
        <v>215</v>
      </c>
      <c r="C241" s="236">
        <v>-1</v>
      </c>
      <c r="D241" s="237" t="s">
        <v>10</v>
      </c>
      <c r="E241" s="238">
        <v>1</v>
      </c>
      <c r="F241" s="319">
        <v>0.9</v>
      </c>
      <c r="G241" s="319"/>
      <c r="H241" s="319">
        <v>1.3</v>
      </c>
      <c r="I241" s="302">
        <f t="shared" si="32"/>
        <v>-1.1700000000000002</v>
      </c>
      <c r="J241" s="320"/>
    </row>
    <row r="242" spans="1:10" s="229" customFormat="1" ht="17.100000000000001" customHeight="1" x14ac:dyDescent="0.25">
      <c r="A242" s="234"/>
      <c r="B242" s="235" t="s">
        <v>210</v>
      </c>
      <c r="C242" s="236">
        <v>1</v>
      </c>
      <c r="D242" s="237" t="s">
        <v>10</v>
      </c>
      <c r="E242" s="238">
        <v>1</v>
      </c>
      <c r="F242" s="319">
        <v>4.4000000000000004</v>
      </c>
      <c r="G242" s="319">
        <v>0.13</v>
      </c>
      <c r="H242" s="319"/>
      <c r="I242" s="302">
        <f t="shared" si="32"/>
        <v>0.57200000000000006</v>
      </c>
      <c r="J242" s="320"/>
    </row>
    <row r="243" spans="1:10" s="246" customFormat="1" ht="17.100000000000001" customHeight="1" x14ac:dyDescent="0.25">
      <c r="A243" s="296"/>
      <c r="B243" s="304" t="s">
        <v>1124</v>
      </c>
      <c r="C243" s="298">
        <v>2</v>
      </c>
      <c r="D243" s="299" t="s">
        <v>10</v>
      </c>
      <c r="E243" s="300">
        <v>6</v>
      </c>
      <c r="F243" s="294">
        <v>0.45</v>
      </c>
      <c r="G243" s="301"/>
      <c r="H243" s="294">
        <v>2.1</v>
      </c>
      <c r="I243" s="302">
        <f t="shared" si="32"/>
        <v>11.340000000000002</v>
      </c>
      <c r="J243" s="303"/>
    </row>
    <row r="244" spans="1:10" s="246" customFormat="1" ht="17.100000000000001" customHeight="1" x14ac:dyDescent="0.25">
      <c r="A244" s="296"/>
      <c r="B244" s="304" t="s">
        <v>1157</v>
      </c>
      <c r="C244" s="298">
        <v>1</v>
      </c>
      <c r="D244" s="299" t="s">
        <v>10</v>
      </c>
      <c r="E244" s="300">
        <v>1</v>
      </c>
      <c r="F244" s="294">
        <v>8.83</v>
      </c>
      <c r="G244" s="301"/>
      <c r="H244" s="294">
        <v>2.85</v>
      </c>
      <c r="I244" s="302">
        <f t="shared" si="32"/>
        <v>25.165500000000002</v>
      </c>
      <c r="J244" s="303"/>
    </row>
    <row r="245" spans="1:10" s="229" customFormat="1" ht="17.100000000000001" customHeight="1" x14ac:dyDescent="0.25">
      <c r="A245" s="234"/>
      <c r="B245" s="235" t="s">
        <v>967</v>
      </c>
      <c r="C245" s="236">
        <v>1</v>
      </c>
      <c r="D245" s="237" t="s">
        <v>10</v>
      </c>
      <c r="E245" s="238">
        <v>-1</v>
      </c>
      <c r="F245" s="319">
        <v>1</v>
      </c>
      <c r="G245" s="319"/>
      <c r="H245" s="319">
        <v>2.1</v>
      </c>
      <c r="I245" s="302">
        <f t="shared" si="32"/>
        <v>-2.1</v>
      </c>
      <c r="J245" s="320"/>
    </row>
    <row r="246" spans="1:10" s="229" customFormat="1" ht="17.100000000000001" customHeight="1" x14ac:dyDescent="0.25">
      <c r="A246" s="234"/>
      <c r="B246" s="235" t="s">
        <v>213</v>
      </c>
      <c r="C246" s="236">
        <v>1</v>
      </c>
      <c r="D246" s="237" t="s">
        <v>10</v>
      </c>
      <c r="E246" s="238">
        <v>1</v>
      </c>
      <c r="F246" s="319">
        <v>5.2</v>
      </c>
      <c r="G246" s="319">
        <v>0.13</v>
      </c>
      <c r="H246" s="319"/>
      <c r="I246" s="302">
        <f t="shared" si="32"/>
        <v>0.67600000000000005</v>
      </c>
      <c r="J246" s="320"/>
    </row>
    <row r="247" spans="1:10" s="229" customFormat="1" ht="17.100000000000001" customHeight="1" x14ac:dyDescent="0.25">
      <c r="A247" s="234"/>
      <c r="B247" s="235" t="s">
        <v>230</v>
      </c>
      <c r="C247" s="236">
        <v>1</v>
      </c>
      <c r="D247" s="237" t="s">
        <v>10</v>
      </c>
      <c r="E247" s="238">
        <v>1</v>
      </c>
      <c r="F247" s="319">
        <v>25.4</v>
      </c>
      <c r="G247" s="319"/>
      <c r="H247" s="319">
        <v>3.85</v>
      </c>
      <c r="I247" s="302">
        <f t="shared" si="30"/>
        <v>97.789999999999992</v>
      </c>
      <c r="J247" s="320"/>
    </row>
    <row r="248" spans="1:10" s="229" customFormat="1" ht="17.100000000000001" customHeight="1" x14ac:dyDescent="0.25">
      <c r="A248" s="234"/>
      <c r="B248" s="235" t="s">
        <v>231</v>
      </c>
      <c r="C248" s="236">
        <v>1</v>
      </c>
      <c r="D248" s="237" t="s">
        <v>10</v>
      </c>
      <c r="E248" s="238">
        <v>-2</v>
      </c>
      <c r="F248" s="319">
        <v>1.45</v>
      </c>
      <c r="G248" s="319"/>
      <c r="H248" s="319">
        <v>2.85</v>
      </c>
      <c r="I248" s="302">
        <f t="shared" si="30"/>
        <v>-8.2650000000000006</v>
      </c>
      <c r="J248" s="320"/>
    </row>
    <row r="249" spans="1:10" s="229" customFormat="1" ht="17.100000000000001" customHeight="1" x14ac:dyDescent="0.25">
      <c r="A249" s="234"/>
      <c r="B249" s="235" t="s">
        <v>206</v>
      </c>
      <c r="C249" s="236">
        <v>1</v>
      </c>
      <c r="D249" s="237" t="s">
        <v>10</v>
      </c>
      <c r="E249" s="238">
        <v>2</v>
      </c>
      <c r="F249" s="319">
        <v>7.15</v>
      </c>
      <c r="G249" s="319">
        <v>0.23</v>
      </c>
      <c r="H249" s="319"/>
      <c r="I249" s="302">
        <f t="shared" si="30"/>
        <v>3.2890000000000001</v>
      </c>
      <c r="J249" s="320"/>
    </row>
    <row r="250" spans="1:10" s="229" customFormat="1" ht="17.100000000000001" customHeight="1" x14ac:dyDescent="0.25">
      <c r="A250" s="234"/>
      <c r="B250" s="235" t="s">
        <v>205</v>
      </c>
      <c r="C250" s="236">
        <v>1</v>
      </c>
      <c r="D250" s="237" t="s">
        <v>10</v>
      </c>
      <c r="E250" s="238">
        <v>-8</v>
      </c>
      <c r="F250" s="319">
        <v>1</v>
      </c>
      <c r="G250" s="319"/>
      <c r="H250" s="319">
        <v>2.1</v>
      </c>
      <c r="I250" s="302">
        <f t="shared" si="30"/>
        <v>-16.8</v>
      </c>
      <c r="J250" s="320"/>
    </row>
    <row r="251" spans="1:10" s="229" customFormat="1" ht="17.100000000000001" customHeight="1" x14ac:dyDescent="0.25">
      <c r="A251" s="234"/>
      <c r="B251" s="235" t="s">
        <v>206</v>
      </c>
      <c r="C251" s="236">
        <v>1</v>
      </c>
      <c r="D251" s="237" t="s">
        <v>10</v>
      </c>
      <c r="E251" s="238">
        <v>8</v>
      </c>
      <c r="F251" s="319">
        <f>1+1+2.1+2.1</f>
        <v>6.1999999999999993</v>
      </c>
      <c r="G251" s="319">
        <v>0.23</v>
      </c>
      <c r="H251" s="319"/>
      <c r="I251" s="302">
        <f t="shared" si="30"/>
        <v>11.407999999999999</v>
      </c>
      <c r="J251" s="320"/>
    </row>
    <row r="252" spans="1:10" s="229" customFormat="1" ht="17.100000000000001" customHeight="1" x14ac:dyDescent="0.25">
      <c r="A252" s="234"/>
      <c r="B252" s="235" t="s">
        <v>201</v>
      </c>
      <c r="C252" s="236">
        <v>1</v>
      </c>
      <c r="D252" s="237" t="s">
        <v>10</v>
      </c>
      <c r="E252" s="238">
        <v>-10</v>
      </c>
      <c r="F252" s="319">
        <v>1</v>
      </c>
      <c r="G252" s="319"/>
      <c r="H252" s="319">
        <v>0.6</v>
      </c>
      <c r="I252" s="302">
        <f t="shared" si="30"/>
        <v>-6</v>
      </c>
      <c r="J252" s="320"/>
    </row>
    <row r="253" spans="1:10" s="229" customFormat="1" ht="17.100000000000001" customHeight="1" x14ac:dyDescent="0.25">
      <c r="A253" s="234"/>
      <c r="B253" s="235" t="s">
        <v>206</v>
      </c>
      <c r="C253" s="236">
        <v>1</v>
      </c>
      <c r="D253" s="237" t="s">
        <v>10</v>
      </c>
      <c r="E253" s="238">
        <v>10</v>
      </c>
      <c r="F253" s="319">
        <f>1+1+0.6+0.6</f>
        <v>3.2</v>
      </c>
      <c r="G253" s="319">
        <v>0.23</v>
      </c>
      <c r="H253" s="319"/>
      <c r="I253" s="302">
        <f t="shared" si="30"/>
        <v>7.36</v>
      </c>
      <c r="J253" s="320"/>
    </row>
    <row r="254" spans="1:10" s="229" customFormat="1" ht="17.100000000000001" customHeight="1" x14ac:dyDescent="0.25">
      <c r="A254" s="234"/>
      <c r="B254" s="235" t="s">
        <v>885</v>
      </c>
      <c r="C254" s="236">
        <v>1</v>
      </c>
      <c r="D254" s="237" t="s">
        <v>10</v>
      </c>
      <c r="E254" s="238">
        <v>1</v>
      </c>
      <c r="F254" s="319">
        <v>11.3</v>
      </c>
      <c r="G254" s="319"/>
      <c r="H254" s="319">
        <v>2.85</v>
      </c>
      <c r="I254" s="302">
        <f>PRODUCT(C254:H254)</f>
        <v>32.205000000000005</v>
      </c>
      <c r="J254" s="320"/>
    </row>
    <row r="255" spans="1:10" s="229" customFormat="1" ht="17.100000000000001" customHeight="1" x14ac:dyDescent="0.25">
      <c r="A255" s="234"/>
      <c r="B255" s="235" t="s">
        <v>202</v>
      </c>
      <c r="C255" s="236">
        <v>1</v>
      </c>
      <c r="D255" s="237" t="s">
        <v>10</v>
      </c>
      <c r="E255" s="238">
        <v>-1</v>
      </c>
      <c r="F255" s="319">
        <v>1</v>
      </c>
      <c r="G255" s="319"/>
      <c r="H255" s="319">
        <v>2.1</v>
      </c>
      <c r="I255" s="302">
        <f t="shared" ref="I255:I259" si="33">PRODUCT(C255:H255)</f>
        <v>-2.1</v>
      </c>
      <c r="J255" s="320"/>
    </row>
    <row r="256" spans="1:10" s="229" customFormat="1" ht="17.100000000000001" customHeight="1" x14ac:dyDescent="0.25">
      <c r="A256" s="234"/>
      <c r="B256" s="235" t="s">
        <v>201</v>
      </c>
      <c r="C256" s="236">
        <v>1</v>
      </c>
      <c r="D256" s="237" t="s">
        <v>10</v>
      </c>
      <c r="E256" s="238">
        <v>-1</v>
      </c>
      <c r="F256" s="319">
        <v>1</v>
      </c>
      <c r="G256" s="319"/>
      <c r="H256" s="319">
        <v>0.6</v>
      </c>
      <c r="I256" s="302">
        <f t="shared" si="33"/>
        <v>-0.6</v>
      </c>
      <c r="J256" s="320"/>
    </row>
    <row r="257" spans="1:10" s="229" customFormat="1" ht="17.100000000000001" customHeight="1" x14ac:dyDescent="0.25">
      <c r="A257" s="234"/>
      <c r="B257" s="235" t="s">
        <v>203</v>
      </c>
      <c r="C257" s="236">
        <v>1</v>
      </c>
      <c r="D257" s="237" t="s">
        <v>10</v>
      </c>
      <c r="E257" s="238">
        <v>2</v>
      </c>
      <c r="F257" s="319">
        <v>5.2</v>
      </c>
      <c r="G257" s="319">
        <v>0.13</v>
      </c>
      <c r="H257" s="319"/>
      <c r="I257" s="302">
        <f t="shared" si="33"/>
        <v>1.3520000000000001</v>
      </c>
      <c r="J257" s="320"/>
    </row>
    <row r="258" spans="1:10" s="229" customFormat="1" ht="17.100000000000001" customHeight="1" x14ac:dyDescent="0.25">
      <c r="A258" s="234"/>
      <c r="B258" s="235" t="s">
        <v>204</v>
      </c>
      <c r="C258" s="236">
        <v>1</v>
      </c>
      <c r="D258" s="237" t="s">
        <v>10</v>
      </c>
      <c r="E258" s="238">
        <v>1</v>
      </c>
      <c r="F258" s="319">
        <v>3.2</v>
      </c>
      <c r="G258" s="319">
        <v>0.13</v>
      </c>
      <c r="H258" s="319"/>
      <c r="I258" s="302">
        <f t="shared" si="33"/>
        <v>0.41600000000000004</v>
      </c>
      <c r="J258" s="320"/>
    </row>
    <row r="259" spans="1:10" s="229" customFormat="1" ht="17.100000000000001" customHeight="1" x14ac:dyDescent="0.25">
      <c r="A259" s="234"/>
      <c r="B259" s="235" t="s">
        <v>195</v>
      </c>
      <c r="C259" s="236">
        <v>1</v>
      </c>
      <c r="D259" s="237" t="s">
        <v>10</v>
      </c>
      <c r="E259" s="238">
        <v>-1</v>
      </c>
      <c r="F259" s="319">
        <v>1.5</v>
      </c>
      <c r="G259" s="319"/>
      <c r="H259" s="319">
        <v>1.3</v>
      </c>
      <c r="I259" s="302">
        <f t="shared" si="33"/>
        <v>-1.9500000000000002</v>
      </c>
      <c r="J259" s="320"/>
    </row>
    <row r="260" spans="1:10" s="229" customFormat="1" ht="17.100000000000001" customHeight="1" x14ac:dyDescent="0.25">
      <c r="A260" s="234"/>
      <c r="B260" s="235" t="s">
        <v>878</v>
      </c>
      <c r="C260" s="236">
        <v>1</v>
      </c>
      <c r="D260" s="237" t="s">
        <v>10</v>
      </c>
      <c r="E260" s="238">
        <v>1</v>
      </c>
      <c r="F260" s="319">
        <v>8.15</v>
      </c>
      <c r="G260" s="319"/>
      <c r="H260" s="319">
        <v>0.6</v>
      </c>
      <c r="I260" s="302">
        <f t="shared" si="30"/>
        <v>4.8899999999999997</v>
      </c>
      <c r="J260" s="320"/>
    </row>
    <row r="261" spans="1:10" s="229" customFormat="1" ht="17.100000000000001" customHeight="1" x14ac:dyDescent="0.25">
      <c r="A261" s="234"/>
      <c r="B261" s="235" t="s">
        <v>238</v>
      </c>
      <c r="C261" s="236">
        <v>1</v>
      </c>
      <c r="D261" s="237" t="s">
        <v>10</v>
      </c>
      <c r="E261" s="238">
        <v>-1</v>
      </c>
      <c r="F261" s="319">
        <v>1.5</v>
      </c>
      <c r="G261" s="319"/>
      <c r="H261" s="319">
        <v>0.6</v>
      </c>
      <c r="I261" s="302">
        <f t="shared" ref="I261" si="34">PRODUCT(C261:H261)</f>
        <v>-0.89999999999999991</v>
      </c>
      <c r="J261" s="320"/>
    </row>
    <row r="262" spans="1:10" s="229" customFormat="1" ht="17.100000000000001" customHeight="1" x14ac:dyDescent="0.25">
      <c r="A262" s="234"/>
      <c r="B262" s="235" t="s">
        <v>201</v>
      </c>
      <c r="C262" s="236">
        <v>1</v>
      </c>
      <c r="D262" s="237" t="s">
        <v>10</v>
      </c>
      <c r="E262" s="238">
        <v>-1</v>
      </c>
      <c r="F262" s="319">
        <v>1</v>
      </c>
      <c r="G262" s="319"/>
      <c r="H262" s="319">
        <v>0.6</v>
      </c>
      <c r="I262" s="302">
        <f t="shared" si="30"/>
        <v>-0.6</v>
      </c>
      <c r="J262" s="320"/>
    </row>
    <row r="263" spans="1:10" s="229" customFormat="1" ht="17.100000000000001" customHeight="1" x14ac:dyDescent="0.25">
      <c r="A263" s="234"/>
      <c r="B263" s="235" t="s">
        <v>879</v>
      </c>
      <c r="C263" s="236">
        <v>1</v>
      </c>
      <c r="D263" s="237" t="s">
        <v>10</v>
      </c>
      <c r="E263" s="238">
        <v>1</v>
      </c>
      <c r="F263" s="319">
        <v>4.2</v>
      </c>
      <c r="G263" s="319">
        <v>0.18</v>
      </c>
      <c r="H263" s="319"/>
      <c r="I263" s="302">
        <f t="shared" ref="I263" si="35">PRODUCT(C263:H263)</f>
        <v>0.75600000000000001</v>
      </c>
      <c r="J263" s="320"/>
    </row>
    <row r="264" spans="1:10" s="229" customFormat="1" ht="17.100000000000001" customHeight="1" x14ac:dyDescent="0.25">
      <c r="A264" s="234"/>
      <c r="B264" s="235" t="s">
        <v>877</v>
      </c>
      <c r="C264" s="236">
        <v>1</v>
      </c>
      <c r="D264" s="237" t="s">
        <v>10</v>
      </c>
      <c r="E264" s="238">
        <v>1</v>
      </c>
      <c r="F264" s="319">
        <v>3.2</v>
      </c>
      <c r="G264" s="319">
        <v>0.18</v>
      </c>
      <c r="H264" s="319"/>
      <c r="I264" s="302">
        <f t="shared" si="30"/>
        <v>0.57599999999999996</v>
      </c>
      <c r="J264" s="320"/>
    </row>
    <row r="265" spans="1:10" s="229" customFormat="1" ht="17.100000000000001" customHeight="1" x14ac:dyDescent="0.25">
      <c r="A265" s="234"/>
      <c r="B265" s="235" t="s">
        <v>880</v>
      </c>
      <c r="C265" s="236">
        <v>1</v>
      </c>
      <c r="D265" s="237" t="s">
        <v>10</v>
      </c>
      <c r="E265" s="238">
        <v>1</v>
      </c>
      <c r="F265" s="319">
        <v>5.95</v>
      </c>
      <c r="G265" s="319"/>
      <c r="H265" s="319">
        <v>0.9</v>
      </c>
      <c r="I265" s="302">
        <f t="shared" ref="I265:I269" si="36">PRODUCT(C265:H265)</f>
        <v>5.3550000000000004</v>
      </c>
      <c r="J265" s="320"/>
    </row>
    <row r="266" spans="1:10" s="229" customFormat="1" ht="17.100000000000001" customHeight="1" x14ac:dyDescent="0.25">
      <c r="A266" s="234"/>
      <c r="B266" s="235" t="s">
        <v>881</v>
      </c>
      <c r="C266" s="236"/>
      <c r="D266" s="237"/>
      <c r="E266" s="238"/>
      <c r="F266" s="319"/>
      <c r="G266" s="319"/>
      <c r="H266" s="319"/>
      <c r="I266" s="302"/>
      <c r="J266" s="320"/>
    </row>
    <row r="267" spans="1:10" s="229" customFormat="1" ht="17.100000000000001" customHeight="1" x14ac:dyDescent="0.25">
      <c r="A267" s="234"/>
      <c r="B267" s="235" t="s">
        <v>882</v>
      </c>
      <c r="C267" s="236">
        <v>1</v>
      </c>
      <c r="D267" s="237" t="s">
        <v>10</v>
      </c>
      <c r="E267" s="238">
        <v>1</v>
      </c>
      <c r="F267" s="319">
        <v>1.5</v>
      </c>
      <c r="G267" s="319"/>
      <c r="H267" s="319">
        <v>1</v>
      </c>
      <c r="I267" s="302">
        <f t="shared" si="36"/>
        <v>1.5</v>
      </c>
      <c r="J267" s="320"/>
    </row>
    <row r="268" spans="1:10" s="229" customFormat="1" ht="17.100000000000001" customHeight="1" x14ac:dyDescent="0.25">
      <c r="A268" s="234"/>
      <c r="B268" s="235" t="s">
        <v>1160</v>
      </c>
      <c r="C268" s="236">
        <v>1</v>
      </c>
      <c r="D268" s="237" t="s">
        <v>10</v>
      </c>
      <c r="E268" s="238">
        <v>1</v>
      </c>
      <c r="F268" s="319">
        <v>1.5</v>
      </c>
      <c r="G268" s="319"/>
      <c r="H268" s="319">
        <v>1.5</v>
      </c>
      <c r="I268" s="302">
        <f t="shared" si="36"/>
        <v>2.25</v>
      </c>
      <c r="J268" s="320"/>
    </row>
    <row r="269" spans="1:10" s="229" customFormat="1" ht="17.100000000000001" customHeight="1" x14ac:dyDescent="0.25">
      <c r="A269" s="234"/>
      <c r="B269" s="235" t="s">
        <v>912</v>
      </c>
      <c r="C269" s="236">
        <v>1</v>
      </c>
      <c r="D269" s="237" t="s">
        <v>10</v>
      </c>
      <c r="E269" s="238">
        <v>1</v>
      </c>
      <c r="F269" s="319">
        <v>12</v>
      </c>
      <c r="G269" s="319"/>
      <c r="H269" s="319">
        <v>0.6</v>
      </c>
      <c r="I269" s="302">
        <f t="shared" si="36"/>
        <v>7.1999999999999993</v>
      </c>
      <c r="J269" s="320"/>
    </row>
    <row r="270" spans="1:10" s="229" customFormat="1" ht="17.100000000000001" customHeight="1" x14ac:dyDescent="0.25">
      <c r="A270" s="234"/>
      <c r="B270" s="235" t="s">
        <v>298</v>
      </c>
      <c r="C270" s="236">
        <v>1</v>
      </c>
      <c r="D270" s="237" t="s">
        <v>10</v>
      </c>
      <c r="E270" s="238">
        <v>2</v>
      </c>
      <c r="F270" s="319">
        <v>56.94</v>
      </c>
      <c r="G270" s="319"/>
      <c r="H270" s="319">
        <v>0.56999999999999995</v>
      </c>
      <c r="I270" s="302">
        <f t="shared" ref="I270:I272" si="37">PRODUCT(C270:H270)</f>
        <v>64.911599999999993</v>
      </c>
      <c r="J270" s="320"/>
    </row>
    <row r="271" spans="1:10" s="229" customFormat="1" ht="17.100000000000001" customHeight="1" x14ac:dyDescent="0.25">
      <c r="A271" s="234"/>
      <c r="B271" s="235" t="s">
        <v>299</v>
      </c>
      <c r="C271" s="236">
        <v>1</v>
      </c>
      <c r="D271" s="237" t="s">
        <v>10</v>
      </c>
      <c r="E271" s="238">
        <v>1</v>
      </c>
      <c r="F271" s="319">
        <v>56.94</v>
      </c>
      <c r="G271" s="319"/>
      <c r="H271" s="319">
        <v>0.12</v>
      </c>
      <c r="I271" s="302">
        <f t="shared" si="37"/>
        <v>6.8327999999999998</v>
      </c>
      <c r="J271" s="320"/>
    </row>
    <row r="272" spans="1:10" s="246" customFormat="1" ht="17.100000000000001" customHeight="1" x14ac:dyDescent="0.25">
      <c r="A272" s="296"/>
      <c r="B272" s="304" t="s">
        <v>1206</v>
      </c>
      <c r="C272" s="298">
        <v>1</v>
      </c>
      <c r="D272" s="299" t="s">
        <v>10</v>
      </c>
      <c r="E272" s="300">
        <v>2</v>
      </c>
      <c r="F272" s="294">
        <v>8.9499999999999993</v>
      </c>
      <c r="G272" s="301"/>
      <c r="H272" s="294">
        <v>0.45</v>
      </c>
      <c r="I272" s="302">
        <f t="shared" si="37"/>
        <v>8.0549999999999997</v>
      </c>
      <c r="J272" s="303"/>
    </row>
    <row r="273" spans="1:10" s="229" customFormat="1" ht="17.100000000000001" customHeight="1" x14ac:dyDescent="0.25">
      <c r="A273" s="234"/>
      <c r="B273" s="235" t="s">
        <v>299</v>
      </c>
      <c r="C273" s="236">
        <v>1</v>
      </c>
      <c r="D273" s="237" t="s">
        <v>10</v>
      </c>
      <c r="E273" s="238">
        <v>1</v>
      </c>
      <c r="F273" s="294">
        <v>8.9499999999999993</v>
      </c>
      <c r="G273" s="319"/>
      <c r="H273" s="319">
        <v>0.12</v>
      </c>
      <c r="I273" s="302">
        <f t="shared" ref="I273" si="38">PRODUCT(C273:H273)</f>
        <v>1.0739999999999998</v>
      </c>
      <c r="J273" s="320"/>
    </row>
    <row r="274" spans="1:10" s="297" customFormat="1" ht="17.100000000000001" customHeight="1" x14ac:dyDescent="0.25">
      <c r="A274" s="329"/>
      <c r="B274" s="329" t="s">
        <v>884</v>
      </c>
      <c r="C274" s="330">
        <v>1</v>
      </c>
      <c r="D274" s="331" t="s">
        <v>10</v>
      </c>
      <c r="E274" s="332">
        <v>6</v>
      </c>
      <c r="F274" s="333">
        <v>4.24</v>
      </c>
      <c r="G274" s="333"/>
      <c r="H274" s="333">
        <v>0.45</v>
      </c>
      <c r="I274" s="334">
        <f t="shared" ref="I274:I277" si="39">PRODUCT(C274:H274)</f>
        <v>11.448</v>
      </c>
      <c r="J274" s="349"/>
    </row>
    <row r="275" spans="1:10" s="297" customFormat="1" ht="17.100000000000001" customHeight="1" x14ac:dyDescent="0.25">
      <c r="A275" s="329"/>
      <c r="B275" s="329" t="s">
        <v>895</v>
      </c>
      <c r="C275" s="330">
        <v>1</v>
      </c>
      <c r="D275" s="331" t="s">
        <v>10</v>
      </c>
      <c r="E275" s="332">
        <v>2</v>
      </c>
      <c r="F275" s="333">
        <v>7.65</v>
      </c>
      <c r="G275" s="333">
        <v>0.5</v>
      </c>
      <c r="H275" s="333"/>
      <c r="I275" s="334">
        <f t="shared" si="39"/>
        <v>7.65</v>
      </c>
      <c r="J275" s="349"/>
    </row>
    <row r="276" spans="1:10" s="246" customFormat="1" ht="17.100000000000001" customHeight="1" x14ac:dyDescent="0.25">
      <c r="A276" s="296"/>
      <c r="B276" s="304" t="s">
        <v>1158</v>
      </c>
      <c r="C276" s="298">
        <v>1</v>
      </c>
      <c r="D276" s="299" t="s">
        <v>10</v>
      </c>
      <c r="E276" s="300">
        <v>1</v>
      </c>
      <c r="F276" s="294">
        <v>1</v>
      </c>
      <c r="G276" s="301"/>
      <c r="H276" s="294">
        <v>1.65</v>
      </c>
      <c r="I276" s="302">
        <f t="shared" si="39"/>
        <v>1.65</v>
      </c>
      <c r="J276" s="303"/>
    </row>
    <row r="277" spans="1:10" s="246" customFormat="1" ht="17.100000000000001" customHeight="1" x14ac:dyDescent="0.25">
      <c r="A277" s="296"/>
      <c r="B277" s="304" t="s">
        <v>1159</v>
      </c>
      <c r="C277" s="298">
        <v>1</v>
      </c>
      <c r="D277" s="299" t="s">
        <v>10</v>
      </c>
      <c r="E277" s="300">
        <v>2</v>
      </c>
      <c r="F277" s="294">
        <v>0.6</v>
      </c>
      <c r="G277" s="301"/>
      <c r="H277" s="294">
        <v>0.6</v>
      </c>
      <c r="I277" s="302">
        <f t="shared" si="39"/>
        <v>0.72</v>
      </c>
      <c r="J277" s="303"/>
    </row>
    <row r="278" spans="1:10" s="246" customFormat="1" ht="17.100000000000001" customHeight="1" x14ac:dyDescent="0.25">
      <c r="A278" s="321"/>
      <c r="B278" s="304"/>
      <c r="C278" s="298"/>
      <c r="D278" s="299"/>
      <c r="E278" s="300"/>
      <c r="F278" s="301"/>
      <c r="G278" s="322"/>
      <c r="H278" s="322" t="s">
        <v>11</v>
      </c>
      <c r="I278" s="323">
        <f>SUM(I225:I277)</f>
        <v>383.99389999999994</v>
      </c>
      <c r="J278" s="303"/>
    </row>
    <row r="279" spans="1:10" s="246" customFormat="1" ht="17.100000000000001" customHeight="1" x14ac:dyDescent="0.25">
      <c r="A279" s="321"/>
      <c r="B279" s="304"/>
      <c r="C279" s="298"/>
      <c r="D279" s="299"/>
      <c r="E279" s="300"/>
      <c r="F279" s="301"/>
      <c r="G279" s="322"/>
      <c r="H279" s="324" t="s">
        <v>162</v>
      </c>
      <c r="I279" s="325">
        <v>384</v>
      </c>
      <c r="J279" s="303" t="s">
        <v>170</v>
      </c>
    </row>
    <row r="280" spans="1:10" s="230" customFormat="1" ht="71.25" x14ac:dyDescent="0.25">
      <c r="A280" s="309">
        <v>21</v>
      </c>
      <c r="B280" s="310" t="s">
        <v>1216</v>
      </c>
      <c r="C280" s="311"/>
      <c r="D280" s="312"/>
      <c r="E280" s="313"/>
      <c r="F280" s="314"/>
      <c r="G280" s="315"/>
      <c r="H280" s="314"/>
      <c r="I280" s="316"/>
      <c r="J280" s="317"/>
    </row>
    <row r="281" spans="1:10" s="229" customFormat="1" ht="17.100000000000001" customHeight="1" x14ac:dyDescent="0.25">
      <c r="A281" s="234"/>
      <c r="B281" s="235" t="s">
        <v>180</v>
      </c>
      <c r="C281" s="236">
        <v>1</v>
      </c>
      <c r="D281" s="237" t="s">
        <v>10</v>
      </c>
      <c r="E281" s="238">
        <v>1</v>
      </c>
      <c r="F281" s="319">
        <v>3</v>
      </c>
      <c r="G281" s="319">
        <v>3.45</v>
      </c>
      <c r="H281" s="319"/>
      <c r="I281" s="302">
        <f>PRODUCT(C281:H281)</f>
        <v>10.350000000000001</v>
      </c>
      <c r="J281" s="320"/>
    </row>
    <row r="282" spans="1:10" s="229" customFormat="1" ht="17.100000000000001" customHeight="1" x14ac:dyDescent="0.25">
      <c r="A282" s="234"/>
      <c r="B282" s="235" t="s">
        <v>183</v>
      </c>
      <c r="C282" s="236">
        <v>1</v>
      </c>
      <c r="D282" s="237" t="s">
        <v>10</v>
      </c>
      <c r="E282" s="238">
        <v>1</v>
      </c>
      <c r="F282" s="319">
        <v>1.4</v>
      </c>
      <c r="G282" s="239">
        <v>1.585</v>
      </c>
      <c r="H282" s="319"/>
      <c r="I282" s="302">
        <f>PRODUCT(C282:H282)</f>
        <v>2.2189999999999999</v>
      </c>
      <c r="J282" s="320"/>
    </row>
    <row r="283" spans="1:10" s="229" customFormat="1" ht="17.100000000000001" customHeight="1" x14ac:dyDescent="0.25">
      <c r="A283" s="234"/>
      <c r="B283" s="235" t="s">
        <v>181</v>
      </c>
      <c r="C283" s="236">
        <v>1</v>
      </c>
      <c r="D283" s="237" t="s">
        <v>10</v>
      </c>
      <c r="E283" s="238">
        <v>1</v>
      </c>
      <c r="F283" s="319">
        <v>5.95</v>
      </c>
      <c r="G283" s="319">
        <v>3.45</v>
      </c>
      <c r="H283" s="319"/>
      <c r="I283" s="302">
        <f>PRODUCT(C283:H283)</f>
        <v>20.527500000000003</v>
      </c>
      <c r="J283" s="320"/>
    </row>
    <row r="284" spans="1:10" s="229" customFormat="1" ht="17.100000000000001" customHeight="1" x14ac:dyDescent="0.25">
      <c r="A284" s="234"/>
      <c r="B284" s="235" t="s">
        <v>871</v>
      </c>
      <c r="C284" s="236">
        <v>1</v>
      </c>
      <c r="D284" s="237" t="s">
        <v>10</v>
      </c>
      <c r="E284" s="238">
        <v>1</v>
      </c>
      <c r="F284" s="319">
        <v>2.95</v>
      </c>
      <c r="G284" s="319">
        <v>3.45</v>
      </c>
      <c r="H284" s="319"/>
      <c r="I284" s="302">
        <f t="shared" ref="I284:I296" si="40">PRODUCT(C284:H284)</f>
        <v>10.177500000000002</v>
      </c>
      <c r="J284" s="320"/>
    </row>
    <row r="285" spans="1:10" s="229" customFormat="1" ht="17.100000000000001" customHeight="1" x14ac:dyDescent="0.25">
      <c r="A285" s="234"/>
      <c r="B285" s="235" t="s">
        <v>182</v>
      </c>
      <c r="C285" s="236">
        <v>1</v>
      </c>
      <c r="D285" s="237" t="s">
        <v>10</v>
      </c>
      <c r="E285" s="238">
        <v>1</v>
      </c>
      <c r="F285" s="319">
        <v>3</v>
      </c>
      <c r="G285" s="319">
        <v>2.65</v>
      </c>
      <c r="H285" s="319"/>
      <c r="I285" s="302">
        <f t="shared" si="40"/>
        <v>7.9499999999999993</v>
      </c>
      <c r="J285" s="320"/>
    </row>
    <row r="286" spans="1:10" s="229" customFormat="1" ht="17.100000000000001" customHeight="1" x14ac:dyDescent="0.25">
      <c r="A286" s="234"/>
      <c r="B286" s="235" t="s">
        <v>183</v>
      </c>
      <c r="C286" s="236">
        <v>1</v>
      </c>
      <c r="D286" s="237" t="s">
        <v>10</v>
      </c>
      <c r="E286" s="238">
        <v>1</v>
      </c>
      <c r="F286" s="239">
        <v>1.4850000000000001</v>
      </c>
      <c r="G286" s="239">
        <v>1.585</v>
      </c>
      <c r="H286" s="319"/>
      <c r="I286" s="302">
        <f>PRODUCT(C286:H286)</f>
        <v>2.3537250000000003</v>
      </c>
      <c r="J286" s="320"/>
    </row>
    <row r="287" spans="1:10" s="229" customFormat="1" ht="17.100000000000001" customHeight="1" x14ac:dyDescent="0.25">
      <c r="A287" s="234"/>
      <c r="B287" s="235" t="s">
        <v>188</v>
      </c>
      <c r="C287" s="236">
        <v>1</v>
      </c>
      <c r="D287" s="237" t="s">
        <v>10</v>
      </c>
      <c r="E287" s="238">
        <v>1</v>
      </c>
      <c r="F287" s="319">
        <v>3</v>
      </c>
      <c r="G287" s="319">
        <v>2.4</v>
      </c>
      <c r="H287" s="319"/>
      <c r="I287" s="302">
        <f t="shared" si="40"/>
        <v>7.1999999999999993</v>
      </c>
      <c r="J287" s="320"/>
    </row>
    <row r="288" spans="1:10" s="229" customFormat="1" ht="17.100000000000001" customHeight="1" x14ac:dyDescent="0.25">
      <c r="A288" s="234"/>
      <c r="B288" s="235" t="s">
        <v>184</v>
      </c>
      <c r="C288" s="236">
        <v>1</v>
      </c>
      <c r="D288" s="237" t="s">
        <v>10</v>
      </c>
      <c r="E288" s="238">
        <v>1</v>
      </c>
      <c r="F288" s="319">
        <v>5.95</v>
      </c>
      <c r="G288" s="319">
        <v>6.75</v>
      </c>
      <c r="H288" s="319"/>
      <c r="I288" s="302">
        <f t="shared" si="40"/>
        <v>40.162500000000001</v>
      </c>
      <c r="J288" s="320"/>
    </row>
    <row r="289" spans="1:10" s="229" customFormat="1" ht="17.100000000000001" customHeight="1" x14ac:dyDescent="0.25">
      <c r="A289" s="234"/>
      <c r="B289" s="235" t="s">
        <v>185</v>
      </c>
      <c r="C289" s="236">
        <v>1</v>
      </c>
      <c r="D289" s="237" t="s">
        <v>10</v>
      </c>
      <c r="E289" s="238">
        <v>1</v>
      </c>
      <c r="F289" s="319">
        <v>2.95</v>
      </c>
      <c r="G289" s="319">
        <v>5.2</v>
      </c>
      <c r="H289" s="319"/>
      <c r="I289" s="302">
        <f t="shared" si="40"/>
        <v>15.340000000000002</v>
      </c>
      <c r="J289" s="320"/>
    </row>
    <row r="290" spans="1:10" s="229" customFormat="1" ht="17.100000000000001" customHeight="1" x14ac:dyDescent="0.25">
      <c r="A290" s="234"/>
      <c r="B290" s="235" t="s">
        <v>1161</v>
      </c>
      <c r="C290" s="236">
        <v>1</v>
      </c>
      <c r="D290" s="237" t="s">
        <v>10</v>
      </c>
      <c r="E290" s="238">
        <v>1</v>
      </c>
      <c r="F290" s="319">
        <v>2.2999999999999998</v>
      </c>
      <c r="G290" s="319">
        <v>5.0999999999999996</v>
      </c>
      <c r="H290" s="319"/>
      <c r="I290" s="302">
        <f t="shared" si="40"/>
        <v>11.729999999999999</v>
      </c>
      <c r="J290" s="320"/>
    </row>
    <row r="291" spans="1:10" s="229" customFormat="1" ht="17.100000000000001" customHeight="1" x14ac:dyDescent="0.25">
      <c r="A291" s="234"/>
      <c r="B291" s="235"/>
      <c r="C291" s="236">
        <v>1</v>
      </c>
      <c r="D291" s="237" t="s">
        <v>10</v>
      </c>
      <c r="E291" s="238">
        <v>1</v>
      </c>
      <c r="F291" s="319">
        <v>0.65</v>
      </c>
      <c r="G291" s="319">
        <v>1.5</v>
      </c>
      <c r="H291" s="319"/>
      <c r="I291" s="302">
        <f>PRODUCT(C291:H291)</f>
        <v>0.97500000000000009</v>
      </c>
      <c r="J291" s="320"/>
    </row>
    <row r="292" spans="1:10" s="229" customFormat="1" ht="17.100000000000001" customHeight="1" x14ac:dyDescent="0.25">
      <c r="A292" s="234"/>
      <c r="B292" s="235" t="s">
        <v>187</v>
      </c>
      <c r="C292" s="236">
        <v>1</v>
      </c>
      <c r="D292" s="237" t="s">
        <v>10</v>
      </c>
      <c r="E292" s="238">
        <v>1</v>
      </c>
      <c r="F292" s="319">
        <v>4.95</v>
      </c>
      <c r="G292" s="319">
        <v>3.55</v>
      </c>
      <c r="H292" s="319"/>
      <c r="I292" s="302">
        <f t="shared" si="40"/>
        <v>17.572499999999998</v>
      </c>
      <c r="J292" s="320"/>
    </row>
    <row r="293" spans="1:10" s="229" customFormat="1" ht="17.100000000000001" customHeight="1" x14ac:dyDescent="0.25">
      <c r="A293" s="234"/>
      <c r="B293" s="235" t="s">
        <v>1162</v>
      </c>
      <c r="C293" s="236">
        <v>1</v>
      </c>
      <c r="D293" s="237" t="s">
        <v>10</v>
      </c>
      <c r="E293" s="238">
        <v>1</v>
      </c>
      <c r="F293" s="319">
        <v>4.6500000000000004</v>
      </c>
      <c r="G293" s="319">
        <v>3.55</v>
      </c>
      <c r="H293" s="319"/>
      <c r="I293" s="302">
        <f t="shared" si="40"/>
        <v>16.5075</v>
      </c>
      <c r="J293" s="320"/>
    </row>
    <row r="294" spans="1:10" s="229" customFormat="1" ht="28.5" customHeight="1" x14ac:dyDescent="0.25">
      <c r="A294" s="234"/>
      <c r="B294" s="235" t="s">
        <v>1163</v>
      </c>
      <c r="C294" s="236">
        <v>1</v>
      </c>
      <c r="D294" s="237" t="s">
        <v>10</v>
      </c>
      <c r="E294" s="238">
        <v>1</v>
      </c>
      <c r="F294" s="319">
        <v>2.3149999999999999</v>
      </c>
      <c r="G294" s="319">
        <v>2.1</v>
      </c>
      <c r="H294" s="319"/>
      <c r="I294" s="302">
        <f t="shared" ref="I294" si="41">PRODUCT(C294:H294)</f>
        <v>4.8615000000000004</v>
      </c>
      <c r="J294" s="320"/>
    </row>
    <row r="295" spans="1:10" s="229" customFormat="1" ht="17.100000000000001" customHeight="1" x14ac:dyDescent="0.25">
      <c r="A295" s="234"/>
      <c r="B295" s="235" t="s">
        <v>295</v>
      </c>
      <c r="C295" s="236">
        <v>1</v>
      </c>
      <c r="D295" s="237" t="s">
        <v>10</v>
      </c>
      <c r="E295" s="238">
        <v>1</v>
      </c>
      <c r="F295" s="319">
        <v>6.41</v>
      </c>
      <c r="G295" s="319">
        <v>2.2000000000000002</v>
      </c>
      <c r="H295" s="319"/>
      <c r="I295" s="302">
        <f t="shared" si="40"/>
        <v>14.102000000000002</v>
      </c>
      <c r="J295" s="320"/>
    </row>
    <row r="296" spans="1:10" s="229" customFormat="1" ht="17.100000000000001" customHeight="1" x14ac:dyDescent="0.25">
      <c r="A296" s="234"/>
      <c r="B296" s="235" t="s">
        <v>1213</v>
      </c>
      <c r="C296" s="236">
        <v>1</v>
      </c>
      <c r="D296" s="237" t="s">
        <v>10</v>
      </c>
      <c r="E296" s="238">
        <v>1</v>
      </c>
      <c r="F296" s="319">
        <v>9.3000000000000007</v>
      </c>
      <c r="G296" s="319">
        <v>3.05</v>
      </c>
      <c r="H296" s="319"/>
      <c r="I296" s="302">
        <f t="shared" si="40"/>
        <v>28.365000000000002</v>
      </c>
      <c r="J296" s="320"/>
    </row>
    <row r="297" spans="1:10" s="246" customFormat="1" ht="17.100000000000001" customHeight="1" x14ac:dyDescent="0.25">
      <c r="A297" s="321"/>
      <c r="B297" s="304"/>
      <c r="C297" s="298"/>
      <c r="D297" s="299"/>
      <c r="E297" s="300"/>
      <c r="F297" s="301"/>
      <c r="G297" s="322"/>
      <c r="H297" s="322" t="s">
        <v>11</v>
      </c>
      <c r="I297" s="323">
        <f>SUM(I281:I296)</f>
        <v>210.39372499999999</v>
      </c>
      <c r="J297" s="303"/>
    </row>
    <row r="298" spans="1:10" s="246" customFormat="1" ht="17.100000000000001" customHeight="1" x14ac:dyDescent="0.25">
      <c r="A298" s="321"/>
      <c r="B298" s="304"/>
      <c r="C298" s="298"/>
      <c r="D298" s="299"/>
      <c r="E298" s="300"/>
      <c r="F298" s="301"/>
      <c r="G298" s="322"/>
      <c r="H298" s="324" t="s">
        <v>162</v>
      </c>
      <c r="I298" s="325">
        <v>210.4</v>
      </c>
      <c r="J298" s="303" t="s">
        <v>170</v>
      </c>
    </row>
    <row r="299" spans="1:10" s="230" customFormat="1" ht="90.75" customHeight="1" x14ac:dyDescent="0.25">
      <c r="A299" s="309">
        <v>22</v>
      </c>
      <c r="B299" s="310" t="s">
        <v>1027</v>
      </c>
      <c r="C299" s="311"/>
      <c r="D299" s="312"/>
      <c r="E299" s="313"/>
      <c r="F299" s="314"/>
      <c r="G299" s="315"/>
      <c r="H299" s="314"/>
      <c r="I299" s="316"/>
      <c r="J299" s="317"/>
    </row>
    <row r="300" spans="1:10" s="229" customFormat="1" ht="17.100000000000001" customHeight="1" x14ac:dyDescent="0.25">
      <c r="A300" s="234"/>
      <c r="B300" s="439" t="s">
        <v>193</v>
      </c>
      <c r="C300" s="236">
        <v>1</v>
      </c>
      <c r="D300" s="237" t="s">
        <v>10</v>
      </c>
      <c r="E300" s="238">
        <v>1</v>
      </c>
      <c r="F300" s="319">
        <v>12.9</v>
      </c>
      <c r="G300" s="319"/>
      <c r="H300" s="319">
        <v>2.85</v>
      </c>
      <c r="I300" s="302">
        <f>PRODUCT(C300:H300)</f>
        <v>36.765000000000001</v>
      </c>
      <c r="J300" s="320"/>
    </row>
    <row r="301" spans="1:10" s="229" customFormat="1" ht="17.100000000000001" customHeight="1" x14ac:dyDescent="0.25">
      <c r="A301" s="234"/>
      <c r="B301" s="439" t="s">
        <v>907</v>
      </c>
      <c r="C301" s="236">
        <v>1</v>
      </c>
      <c r="D301" s="237" t="s">
        <v>10</v>
      </c>
      <c r="E301" s="238">
        <v>1</v>
      </c>
      <c r="F301" s="319">
        <v>12.9</v>
      </c>
      <c r="G301" s="319"/>
      <c r="H301" s="319">
        <v>1.65</v>
      </c>
      <c r="I301" s="302">
        <f>PRODUCT(C301:H301)</f>
        <v>21.285</v>
      </c>
      <c r="J301" s="320"/>
    </row>
    <row r="302" spans="1:10" s="229" customFormat="1" ht="17.100000000000001" customHeight="1" x14ac:dyDescent="0.25">
      <c r="A302" s="234"/>
      <c r="B302" s="235" t="s">
        <v>194</v>
      </c>
      <c r="C302" s="236">
        <v>1</v>
      </c>
      <c r="D302" s="237" t="s">
        <v>10</v>
      </c>
      <c r="E302" s="238">
        <v>-1</v>
      </c>
      <c r="F302" s="319">
        <v>1</v>
      </c>
      <c r="G302" s="319"/>
      <c r="H302" s="319">
        <f>2.1-1.65</f>
        <v>0.45000000000000018</v>
      </c>
      <c r="I302" s="302">
        <f t="shared" ref="I302:I307" si="42">PRODUCT(C302:H302)</f>
        <v>-0.45000000000000018</v>
      </c>
      <c r="J302" s="320"/>
    </row>
    <row r="303" spans="1:10" s="229" customFormat="1" ht="17.100000000000001" customHeight="1" x14ac:dyDescent="0.25">
      <c r="A303" s="234"/>
      <c r="B303" s="235" t="s">
        <v>197</v>
      </c>
      <c r="C303" s="236">
        <v>1</v>
      </c>
      <c r="D303" s="237" t="s">
        <v>10</v>
      </c>
      <c r="E303" s="238">
        <v>-1</v>
      </c>
      <c r="F303" s="319">
        <v>0.9</v>
      </c>
      <c r="G303" s="319"/>
      <c r="H303" s="319">
        <v>0.45</v>
      </c>
      <c r="I303" s="302">
        <f>PRODUCT(C303:H303)</f>
        <v>-0.40500000000000003</v>
      </c>
      <c r="J303" s="320"/>
    </row>
    <row r="304" spans="1:10" s="229" customFormat="1" ht="17.100000000000001" customHeight="1" x14ac:dyDescent="0.25">
      <c r="A304" s="234"/>
      <c r="B304" s="235" t="s">
        <v>195</v>
      </c>
      <c r="C304" s="236">
        <v>1</v>
      </c>
      <c r="D304" s="237" t="s">
        <v>10</v>
      </c>
      <c r="E304" s="238">
        <v>-1</v>
      </c>
      <c r="F304" s="319">
        <v>1.5</v>
      </c>
      <c r="G304" s="319"/>
      <c r="H304" s="319">
        <v>0.45</v>
      </c>
      <c r="I304" s="302">
        <f t="shared" si="42"/>
        <v>-0.67500000000000004</v>
      </c>
      <c r="J304" s="320"/>
    </row>
    <row r="305" spans="1:10" s="229" customFormat="1" ht="17.100000000000001" customHeight="1" x14ac:dyDescent="0.25">
      <c r="A305" s="234"/>
      <c r="B305" s="235" t="s">
        <v>196</v>
      </c>
      <c r="C305" s="236">
        <v>1</v>
      </c>
      <c r="D305" s="237" t="s">
        <v>10</v>
      </c>
      <c r="E305" s="238">
        <v>-1</v>
      </c>
      <c r="F305" s="319">
        <v>1</v>
      </c>
      <c r="G305" s="319"/>
      <c r="H305" s="319">
        <v>0.45</v>
      </c>
      <c r="I305" s="302">
        <f t="shared" si="42"/>
        <v>-0.45</v>
      </c>
      <c r="J305" s="320"/>
    </row>
    <row r="306" spans="1:10" s="229" customFormat="1" ht="17.100000000000001" customHeight="1" x14ac:dyDescent="0.25">
      <c r="A306" s="234"/>
      <c r="B306" s="235" t="s">
        <v>199</v>
      </c>
      <c r="C306" s="236">
        <v>1</v>
      </c>
      <c r="D306" s="237" t="s">
        <v>10</v>
      </c>
      <c r="E306" s="238">
        <v>1</v>
      </c>
      <c r="F306" s="319">
        <v>5.2</v>
      </c>
      <c r="G306" s="319">
        <v>0.13</v>
      </c>
      <c r="H306" s="319"/>
      <c r="I306" s="302">
        <f t="shared" si="42"/>
        <v>0.67600000000000005</v>
      </c>
      <c r="J306" s="320"/>
    </row>
    <row r="307" spans="1:10" s="229" customFormat="1" ht="17.100000000000001" customHeight="1" x14ac:dyDescent="0.25">
      <c r="A307" s="234"/>
      <c r="B307" s="235" t="s">
        <v>200</v>
      </c>
      <c r="C307" s="236">
        <v>1</v>
      </c>
      <c r="D307" s="237" t="s">
        <v>10</v>
      </c>
      <c r="E307" s="238">
        <v>1</v>
      </c>
      <c r="F307" s="319">
        <v>4.9000000000000004</v>
      </c>
      <c r="G307" s="319">
        <v>0.13</v>
      </c>
      <c r="H307" s="319"/>
      <c r="I307" s="302">
        <f t="shared" si="42"/>
        <v>0.63700000000000012</v>
      </c>
      <c r="J307" s="320"/>
    </row>
    <row r="308" spans="1:10" s="229" customFormat="1" ht="17.100000000000001" customHeight="1" x14ac:dyDescent="0.25">
      <c r="A308" s="234"/>
      <c r="B308" s="439" t="s">
        <v>183</v>
      </c>
      <c r="C308" s="236">
        <v>1</v>
      </c>
      <c r="D308" s="237" t="s">
        <v>10</v>
      </c>
      <c r="E308" s="238">
        <v>1</v>
      </c>
      <c r="F308" s="319">
        <v>5.97</v>
      </c>
      <c r="G308" s="319"/>
      <c r="H308" s="319">
        <v>2.85</v>
      </c>
      <c r="I308" s="302">
        <f>PRODUCT(C308:H308)</f>
        <v>17.014499999999998</v>
      </c>
      <c r="J308" s="320"/>
    </row>
    <row r="309" spans="1:10" s="229" customFormat="1" ht="17.100000000000001" customHeight="1" x14ac:dyDescent="0.25">
      <c r="A309" s="234"/>
      <c r="B309" s="235" t="s">
        <v>201</v>
      </c>
      <c r="C309" s="236">
        <v>1</v>
      </c>
      <c r="D309" s="237" t="s">
        <v>10</v>
      </c>
      <c r="E309" s="238">
        <v>-2</v>
      </c>
      <c r="F309" s="319">
        <v>1.5</v>
      </c>
      <c r="G309" s="319"/>
      <c r="H309" s="319">
        <v>0.6</v>
      </c>
      <c r="I309" s="302">
        <f>PRODUCT(C309:H309)</f>
        <v>-1.7999999999999998</v>
      </c>
      <c r="J309" s="320"/>
    </row>
    <row r="310" spans="1:10" s="229" customFormat="1" ht="17.100000000000001" customHeight="1" x14ac:dyDescent="0.25">
      <c r="A310" s="234"/>
      <c r="B310" s="235" t="s">
        <v>197</v>
      </c>
      <c r="C310" s="236">
        <v>1</v>
      </c>
      <c r="D310" s="237" t="s">
        <v>10</v>
      </c>
      <c r="E310" s="238">
        <v>-1</v>
      </c>
      <c r="F310" s="319">
        <v>0.9</v>
      </c>
      <c r="G310" s="319"/>
      <c r="H310" s="319">
        <v>2</v>
      </c>
      <c r="I310" s="302">
        <f>PRODUCT(C310:H310)</f>
        <v>-1.8</v>
      </c>
      <c r="J310" s="320"/>
    </row>
    <row r="311" spans="1:10" s="229" customFormat="1" ht="17.100000000000001" customHeight="1" x14ac:dyDescent="0.25">
      <c r="A311" s="234"/>
      <c r="B311" s="439" t="s">
        <v>182</v>
      </c>
      <c r="C311" s="236">
        <v>1</v>
      </c>
      <c r="D311" s="237" t="s">
        <v>10</v>
      </c>
      <c r="E311" s="238">
        <v>1</v>
      </c>
      <c r="F311" s="319">
        <v>11.3</v>
      </c>
      <c r="G311" s="319"/>
      <c r="H311" s="319">
        <v>2.85</v>
      </c>
      <c r="I311" s="302">
        <f>PRODUCT(C311:H311)</f>
        <v>32.205000000000005</v>
      </c>
      <c r="J311" s="320"/>
    </row>
    <row r="312" spans="1:10" s="229" customFormat="1" ht="17.100000000000001" customHeight="1" x14ac:dyDescent="0.25">
      <c r="A312" s="234"/>
      <c r="B312" s="235" t="s">
        <v>202</v>
      </c>
      <c r="C312" s="236">
        <v>1</v>
      </c>
      <c r="D312" s="237" t="s">
        <v>10</v>
      </c>
      <c r="E312" s="238">
        <v>-1</v>
      </c>
      <c r="F312" s="319">
        <v>1</v>
      </c>
      <c r="G312" s="319"/>
      <c r="H312" s="319">
        <v>2.1</v>
      </c>
      <c r="I312" s="302">
        <f t="shared" ref="I312:I371" si="43">PRODUCT(C312:H312)</f>
        <v>-2.1</v>
      </c>
      <c r="J312" s="320"/>
    </row>
    <row r="313" spans="1:10" s="229" customFormat="1" ht="17.100000000000001" customHeight="1" x14ac:dyDescent="0.25">
      <c r="A313" s="234"/>
      <c r="B313" s="235" t="s">
        <v>201</v>
      </c>
      <c r="C313" s="236">
        <v>1</v>
      </c>
      <c r="D313" s="237" t="s">
        <v>10</v>
      </c>
      <c r="E313" s="238">
        <v>-1</v>
      </c>
      <c r="F313" s="319">
        <v>1</v>
      </c>
      <c r="G313" s="319"/>
      <c r="H313" s="319">
        <v>0.6</v>
      </c>
      <c r="I313" s="302">
        <f t="shared" si="43"/>
        <v>-0.6</v>
      </c>
      <c r="J313" s="320"/>
    </row>
    <row r="314" spans="1:10" s="229" customFormat="1" ht="17.100000000000001" customHeight="1" x14ac:dyDescent="0.25">
      <c r="A314" s="234"/>
      <c r="B314" s="235" t="s">
        <v>203</v>
      </c>
      <c r="C314" s="236">
        <v>1</v>
      </c>
      <c r="D314" s="237" t="s">
        <v>10</v>
      </c>
      <c r="E314" s="238">
        <v>2</v>
      </c>
      <c r="F314" s="319">
        <v>5.2</v>
      </c>
      <c r="G314" s="319">
        <v>0.13</v>
      </c>
      <c r="H314" s="319"/>
      <c r="I314" s="302">
        <f t="shared" si="43"/>
        <v>1.3520000000000001</v>
      </c>
      <c r="J314" s="320"/>
    </row>
    <row r="315" spans="1:10" s="229" customFormat="1" ht="17.100000000000001" customHeight="1" x14ac:dyDescent="0.25">
      <c r="A315" s="234"/>
      <c r="B315" s="235" t="s">
        <v>204</v>
      </c>
      <c r="C315" s="236">
        <v>1</v>
      </c>
      <c r="D315" s="237" t="s">
        <v>10</v>
      </c>
      <c r="E315" s="238">
        <v>1</v>
      </c>
      <c r="F315" s="319">
        <v>3.2</v>
      </c>
      <c r="G315" s="319">
        <v>0.13</v>
      </c>
      <c r="H315" s="319"/>
      <c r="I315" s="302">
        <f t="shared" si="43"/>
        <v>0.41600000000000004</v>
      </c>
      <c r="J315" s="320"/>
    </row>
    <row r="316" spans="1:10" s="229" customFormat="1" ht="17.100000000000001" customHeight="1" x14ac:dyDescent="0.25">
      <c r="A316" s="234"/>
      <c r="B316" s="235" t="s">
        <v>195</v>
      </c>
      <c r="C316" s="236">
        <v>1</v>
      </c>
      <c r="D316" s="237" t="s">
        <v>10</v>
      </c>
      <c r="E316" s="238">
        <v>-1</v>
      </c>
      <c r="F316" s="319">
        <v>1.5</v>
      </c>
      <c r="G316" s="319"/>
      <c r="H316" s="319">
        <v>1.3</v>
      </c>
      <c r="I316" s="302">
        <f t="shared" si="43"/>
        <v>-1.9500000000000002</v>
      </c>
      <c r="J316" s="320"/>
    </row>
    <row r="317" spans="1:10" s="229" customFormat="1" ht="17.100000000000001" customHeight="1" x14ac:dyDescent="0.25">
      <c r="A317" s="234"/>
      <c r="B317" s="439" t="s">
        <v>171</v>
      </c>
      <c r="C317" s="236">
        <v>1</v>
      </c>
      <c r="D317" s="237" t="s">
        <v>10</v>
      </c>
      <c r="E317" s="238">
        <v>1</v>
      </c>
      <c r="F317" s="319">
        <v>6.14</v>
      </c>
      <c r="G317" s="319"/>
      <c r="H317" s="319">
        <v>2.85</v>
      </c>
      <c r="I317" s="302">
        <f t="shared" si="43"/>
        <v>17.498999999999999</v>
      </c>
      <c r="J317" s="320"/>
    </row>
    <row r="318" spans="1:10" s="229" customFormat="1" ht="17.100000000000001" customHeight="1" x14ac:dyDescent="0.25">
      <c r="A318" s="234"/>
      <c r="B318" s="235" t="s">
        <v>205</v>
      </c>
      <c r="C318" s="236">
        <v>1</v>
      </c>
      <c r="D318" s="237" t="s">
        <v>10</v>
      </c>
      <c r="E318" s="238">
        <v>-1</v>
      </c>
      <c r="F318" s="319">
        <v>1</v>
      </c>
      <c r="G318" s="319"/>
      <c r="H318" s="319">
        <v>2.1</v>
      </c>
      <c r="I318" s="302">
        <f t="shared" si="43"/>
        <v>-2.1</v>
      </c>
      <c r="J318" s="320"/>
    </row>
    <row r="319" spans="1:10" s="229" customFormat="1" ht="17.100000000000001" customHeight="1" x14ac:dyDescent="0.25">
      <c r="A319" s="234"/>
      <c r="B319" s="235" t="s">
        <v>206</v>
      </c>
      <c r="C319" s="236">
        <v>1</v>
      </c>
      <c r="D319" s="237" t="s">
        <v>10</v>
      </c>
      <c r="E319" s="238">
        <v>1</v>
      </c>
      <c r="F319" s="319">
        <v>5.2</v>
      </c>
      <c r="G319" s="319">
        <v>0.13</v>
      </c>
      <c r="H319" s="319"/>
      <c r="I319" s="302">
        <f t="shared" si="43"/>
        <v>0.67600000000000005</v>
      </c>
      <c r="J319" s="320"/>
    </row>
    <row r="320" spans="1:10" s="229" customFormat="1" ht="17.100000000000001" customHeight="1" x14ac:dyDescent="0.25">
      <c r="A320" s="234"/>
      <c r="B320" s="235" t="s">
        <v>207</v>
      </c>
      <c r="C320" s="236">
        <v>1</v>
      </c>
      <c r="D320" s="237" t="s">
        <v>10</v>
      </c>
      <c r="E320" s="238">
        <v>-1</v>
      </c>
      <c r="F320" s="319">
        <v>1.5</v>
      </c>
      <c r="G320" s="319"/>
      <c r="H320" s="319">
        <v>0.6</v>
      </c>
      <c r="I320" s="302">
        <f t="shared" si="43"/>
        <v>-0.89999999999999991</v>
      </c>
      <c r="J320" s="320"/>
    </row>
    <row r="321" spans="1:10" s="229" customFormat="1" ht="17.100000000000001" customHeight="1" x14ac:dyDescent="0.25">
      <c r="A321" s="234"/>
      <c r="B321" s="235" t="s">
        <v>208</v>
      </c>
      <c r="C321" s="236">
        <v>1</v>
      </c>
      <c r="D321" s="237" t="s">
        <v>10</v>
      </c>
      <c r="E321" s="238">
        <v>1</v>
      </c>
      <c r="F321" s="319">
        <v>3.2</v>
      </c>
      <c r="G321" s="319">
        <v>0.13</v>
      </c>
      <c r="H321" s="319"/>
      <c r="I321" s="302">
        <f t="shared" si="43"/>
        <v>0.41600000000000004</v>
      </c>
      <c r="J321" s="320"/>
    </row>
    <row r="322" spans="1:10" s="229" customFormat="1" ht="17.100000000000001" customHeight="1" x14ac:dyDescent="0.25">
      <c r="A322" s="234"/>
      <c r="B322" s="439" t="s">
        <v>188</v>
      </c>
      <c r="C322" s="236">
        <v>1</v>
      </c>
      <c r="D322" s="237" t="s">
        <v>10</v>
      </c>
      <c r="E322" s="238">
        <v>1</v>
      </c>
      <c r="F322" s="319">
        <v>10.8</v>
      </c>
      <c r="G322" s="319"/>
      <c r="H322" s="319">
        <v>2.85</v>
      </c>
      <c r="I322" s="302">
        <f t="shared" si="43"/>
        <v>30.780000000000005</v>
      </c>
      <c r="J322" s="320"/>
    </row>
    <row r="323" spans="1:10" s="229" customFormat="1" ht="17.100000000000001" customHeight="1" x14ac:dyDescent="0.25">
      <c r="A323" s="234"/>
      <c r="B323" s="235" t="s">
        <v>209</v>
      </c>
      <c r="C323" s="236">
        <v>1</v>
      </c>
      <c r="D323" s="237" t="s">
        <v>10</v>
      </c>
      <c r="E323" s="238">
        <v>-1</v>
      </c>
      <c r="F323" s="319">
        <v>1</v>
      </c>
      <c r="G323" s="319"/>
      <c r="H323" s="319">
        <v>2.1</v>
      </c>
      <c r="I323" s="302">
        <f t="shared" si="43"/>
        <v>-2.1</v>
      </c>
      <c r="J323" s="320"/>
    </row>
    <row r="324" spans="1:10" s="229" customFormat="1" ht="17.100000000000001" customHeight="1" x14ac:dyDescent="0.25">
      <c r="A324" s="234"/>
      <c r="B324" s="235" t="s">
        <v>210</v>
      </c>
      <c r="C324" s="236">
        <v>1</v>
      </c>
      <c r="D324" s="237" t="s">
        <v>10</v>
      </c>
      <c r="E324" s="238">
        <v>1</v>
      </c>
      <c r="F324" s="319">
        <v>5.2</v>
      </c>
      <c r="G324" s="319">
        <v>0.13</v>
      </c>
      <c r="H324" s="319"/>
      <c r="I324" s="302">
        <f t="shared" si="43"/>
        <v>0.67600000000000005</v>
      </c>
      <c r="J324" s="320"/>
    </row>
    <row r="325" spans="1:10" s="229" customFormat="1" ht="17.100000000000001" customHeight="1" x14ac:dyDescent="0.25">
      <c r="A325" s="234"/>
      <c r="B325" s="235" t="s">
        <v>201</v>
      </c>
      <c r="C325" s="236">
        <v>1</v>
      </c>
      <c r="D325" s="237" t="s">
        <v>10</v>
      </c>
      <c r="E325" s="238">
        <v>-1</v>
      </c>
      <c r="F325" s="319">
        <v>1</v>
      </c>
      <c r="G325" s="319"/>
      <c r="H325" s="319">
        <v>0.6</v>
      </c>
      <c r="I325" s="302">
        <f t="shared" si="43"/>
        <v>-0.6</v>
      </c>
      <c r="J325" s="320"/>
    </row>
    <row r="326" spans="1:10" s="229" customFormat="1" ht="17.100000000000001" customHeight="1" x14ac:dyDescent="0.25">
      <c r="A326" s="234"/>
      <c r="B326" s="235" t="s">
        <v>204</v>
      </c>
      <c r="C326" s="236">
        <v>1</v>
      </c>
      <c r="D326" s="237" t="s">
        <v>10</v>
      </c>
      <c r="E326" s="238">
        <v>1</v>
      </c>
      <c r="F326" s="319">
        <v>3.2</v>
      </c>
      <c r="G326" s="319">
        <v>0.13</v>
      </c>
      <c r="H326" s="319"/>
      <c r="I326" s="302">
        <f t="shared" si="43"/>
        <v>0.41600000000000004</v>
      </c>
      <c r="J326" s="320"/>
    </row>
    <row r="327" spans="1:10" s="229" customFormat="1" x14ac:dyDescent="0.25">
      <c r="A327" s="234"/>
      <c r="B327" s="439" t="s">
        <v>1164</v>
      </c>
      <c r="C327" s="236">
        <v>1</v>
      </c>
      <c r="D327" s="237" t="s">
        <v>10</v>
      </c>
      <c r="E327" s="238">
        <v>1</v>
      </c>
      <c r="F327" s="319">
        <v>16.399999999999999</v>
      </c>
      <c r="G327" s="319"/>
      <c r="H327" s="319">
        <v>2.85</v>
      </c>
      <c r="I327" s="302">
        <f t="shared" si="43"/>
        <v>46.739999999999995</v>
      </c>
      <c r="J327" s="320"/>
    </row>
    <row r="328" spans="1:10" s="229" customFormat="1" ht="17.100000000000001" customHeight="1" x14ac:dyDescent="0.25">
      <c r="A328" s="234"/>
      <c r="B328" s="235" t="s">
        <v>212</v>
      </c>
      <c r="C328" s="236">
        <v>1</v>
      </c>
      <c r="D328" s="237" t="s">
        <v>10</v>
      </c>
      <c r="E328" s="238">
        <v>-1</v>
      </c>
      <c r="F328" s="319">
        <v>1</v>
      </c>
      <c r="G328" s="319"/>
      <c r="H328" s="319">
        <v>2.1</v>
      </c>
      <c r="I328" s="302">
        <f t="shared" si="43"/>
        <v>-2.1</v>
      </c>
      <c r="J328" s="320"/>
    </row>
    <row r="329" spans="1:10" s="229" customFormat="1" ht="17.100000000000001" customHeight="1" x14ac:dyDescent="0.25">
      <c r="A329" s="234"/>
      <c r="B329" s="235" t="s">
        <v>201</v>
      </c>
      <c r="C329" s="236">
        <v>1</v>
      </c>
      <c r="D329" s="237" t="s">
        <v>10</v>
      </c>
      <c r="E329" s="238">
        <v>-1</v>
      </c>
      <c r="F329" s="319">
        <v>1</v>
      </c>
      <c r="G329" s="319"/>
      <c r="H329" s="319">
        <v>0.6</v>
      </c>
      <c r="I329" s="302">
        <f t="shared" si="43"/>
        <v>-0.6</v>
      </c>
      <c r="J329" s="320"/>
    </row>
    <row r="330" spans="1:10" s="229" customFormat="1" ht="17.100000000000001" customHeight="1" x14ac:dyDescent="0.25">
      <c r="A330" s="234"/>
      <c r="B330" s="235" t="s">
        <v>213</v>
      </c>
      <c r="C330" s="236">
        <v>1</v>
      </c>
      <c r="D330" s="237" t="s">
        <v>10</v>
      </c>
      <c r="E330" s="238">
        <v>1</v>
      </c>
      <c r="F330" s="319">
        <v>5.2</v>
      </c>
      <c r="G330" s="319">
        <v>0.13</v>
      </c>
      <c r="H330" s="319"/>
      <c r="I330" s="302">
        <f t="shared" si="43"/>
        <v>0.67600000000000005</v>
      </c>
      <c r="J330" s="320"/>
    </row>
    <row r="331" spans="1:10" s="229" customFormat="1" ht="17.100000000000001" customHeight="1" x14ac:dyDescent="0.25">
      <c r="A331" s="234"/>
      <c r="B331" s="235" t="s">
        <v>204</v>
      </c>
      <c r="C331" s="236">
        <v>1</v>
      </c>
      <c r="D331" s="237" t="s">
        <v>10</v>
      </c>
      <c r="E331" s="238">
        <v>1</v>
      </c>
      <c r="F331" s="319">
        <v>3.2</v>
      </c>
      <c r="G331" s="319">
        <v>0.13</v>
      </c>
      <c r="H331" s="319"/>
      <c r="I331" s="302">
        <f t="shared" si="43"/>
        <v>0.41600000000000004</v>
      </c>
      <c r="J331" s="320"/>
    </row>
    <row r="332" spans="1:10" s="229" customFormat="1" ht="17.100000000000001" customHeight="1" x14ac:dyDescent="0.25">
      <c r="A332" s="234"/>
      <c r="B332" s="235" t="s">
        <v>970</v>
      </c>
      <c r="C332" s="236">
        <v>6</v>
      </c>
      <c r="D332" s="237" t="s">
        <v>10</v>
      </c>
      <c r="E332" s="238">
        <v>2</v>
      </c>
      <c r="F332" s="319">
        <v>0.5</v>
      </c>
      <c r="G332" s="319"/>
      <c r="H332" s="319">
        <v>2.1</v>
      </c>
      <c r="I332" s="302">
        <f t="shared" ref="I332" si="44">PRODUCT(C332:H332)</f>
        <v>12.600000000000001</v>
      </c>
      <c r="J332" s="320"/>
    </row>
    <row r="333" spans="1:10" s="229" customFormat="1" ht="17.100000000000001" customHeight="1" x14ac:dyDescent="0.25">
      <c r="A333" s="234"/>
      <c r="B333" s="235" t="s">
        <v>214</v>
      </c>
      <c r="C333" s="236">
        <v>4</v>
      </c>
      <c r="D333" s="237" t="s">
        <v>10</v>
      </c>
      <c r="E333" s="238">
        <v>2</v>
      </c>
      <c r="F333" s="319">
        <v>2.1</v>
      </c>
      <c r="G333" s="319">
        <v>0.5</v>
      </c>
      <c r="H333" s="319"/>
      <c r="I333" s="302">
        <f t="shared" si="43"/>
        <v>8.4</v>
      </c>
      <c r="J333" s="320"/>
    </row>
    <row r="334" spans="1:10" s="229" customFormat="1" ht="17.100000000000001" customHeight="1" x14ac:dyDescent="0.25">
      <c r="A334" s="234"/>
      <c r="B334" s="235" t="s">
        <v>215</v>
      </c>
      <c r="C334" s="236">
        <v>-1</v>
      </c>
      <c r="D334" s="237" t="s">
        <v>10</v>
      </c>
      <c r="E334" s="238">
        <v>2</v>
      </c>
      <c r="F334" s="319">
        <v>0.9</v>
      </c>
      <c r="G334" s="319"/>
      <c r="H334" s="319">
        <v>1.3</v>
      </c>
      <c r="I334" s="302">
        <f t="shared" si="43"/>
        <v>-2.3400000000000003</v>
      </c>
      <c r="J334" s="320"/>
    </row>
    <row r="335" spans="1:10" s="229" customFormat="1" ht="17.100000000000001" customHeight="1" x14ac:dyDescent="0.25">
      <c r="A335" s="234"/>
      <c r="B335" s="235" t="s">
        <v>210</v>
      </c>
      <c r="C335" s="236">
        <v>1</v>
      </c>
      <c r="D335" s="237" t="s">
        <v>10</v>
      </c>
      <c r="E335" s="238">
        <v>2</v>
      </c>
      <c r="F335" s="319">
        <v>4.4000000000000004</v>
      </c>
      <c r="G335" s="319">
        <v>0.13</v>
      </c>
      <c r="H335" s="319"/>
      <c r="I335" s="302">
        <f t="shared" si="43"/>
        <v>1.1440000000000001</v>
      </c>
      <c r="J335" s="320"/>
    </row>
    <row r="336" spans="1:10" s="229" customFormat="1" ht="34.5" customHeight="1" x14ac:dyDescent="0.25">
      <c r="A336" s="234"/>
      <c r="B336" s="439" t="s">
        <v>1165</v>
      </c>
      <c r="C336" s="236">
        <v>1</v>
      </c>
      <c r="D336" s="237" t="s">
        <v>10</v>
      </c>
      <c r="E336" s="238">
        <v>1</v>
      </c>
      <c r="F336" s="319">
        <v>8.83</v>
      </c>
      <c r="G336" s="319"/>
      <c r="H336" s="319">
        <v>2.1</v>
      </c>
      <c r="I336" s="302">
        <f t="shared" si="43"/>
        <v>18.542999999999999</v>
      </c>
      <c r="J336" s="320"/>
    </row>
    <row r="337" spans="1:10" s="229" customFormat="1" ht="17.100000000000001" customHeight="1" x14ac:dyDescent="0.25">
      <c r="A337" s="234"/>
      <c r="B337" s="235" t="s">
        <v>967</v>
      </c>
      <c r="C337" s="236">
        <v>1</v>
      </c>
      <c r="D337" s="237" t="s">
        <v>10</v>
      </c>
      <c r="E337" s="238">
        <v>-1</v>
      </c>
      <c r="F337" s="319">
        <v>0.9</v>
      </c>
      <c r="G337" s="319"/>
      <c r="H337" s="319">
        <v>2.1</v>
      </c>
      <c r="I337" s="302">
        <f t="shared" si="43"/>
        <v>-1.8900000000000001</v>
      </c>
      <c r="J337" s="320"/>
    </row>
    <row r="338" spans="1:10" s="229" customFormat="1" ht="17.100000000000001" customHeight="1" x14ac:dyDescent="0.25">
      <c r="A338" s="234"/>
      <c r="B338" s="235" t="s">
        <v>216</v>
      </c>
      <c r="C338" s="236">
        <v>1</v>
      </c>
      <c r="D338" s="237" t="s">
        <v>10</v>
      </c>
      <c r="E338" s="238">
        <v>1</v>
      </c>
      <c r="F338" s="319">
        <v>5.0999999999999996</v>
      </c>
      <c r="G338" s="319">
        <v>0.13</v>
      </c>
      <c r="H338" s="319"/>
      <c r="I338" s="302">
        <f t="shared" si="43"/>
        <v>0.66299999999999992</v>
      </c>
      <c r="J338" s="320"/>
    </row>
    <row r="339" spans="1:10" s="229" customFormat="1" ht="17.100000000000001" customHeight="1" x14ac:dyDescent="0.25">
      <c r="A339" s="234"/>
      <c r="B339" s="439" t="s">
        <v>219</v>
      </c>
      <c r="C339" s="236">
        <v>1</v>
      </c>
      <c r="D339" s="237" t="s">
        <v>10</v>
      </c>
      <c r="E339" s="238">
        <v>1</v>
      </c>
      <c r="F339" s="319">
        <f>4.95+4.95+3.55+3.55</f>
        <v>17</v>
      </c>
      <c r="G339" s="319"/>
      <c r="H339" s="319">
        <v>2.85</v>
      </c>
      <c r="I339" s="302">
        <f t="shared" si="43"/>
        <v>48.45</v>
      </c>
      <c r="J339" s="320"/>
    </row>
    <row r="340" spans="1:10" s="229" customFormat="1" ht="17.100000000000001" customHeight="1" x14ac:dyDescent="0.25">
      <c r="A340" s="234"/>
      <c r="B340" s="235" t="s">
        <v>205</v>
      </c>
      <c r="C340" s="236">
        <v>1</v>
      </c>
      <c r="D340" s="237" t="s">
        <v>10</v>
      </c>
      <c r="E340" s="238">
        <v>-2</v>
      </c>
      <c r="F340" s="319">
        <v>1</v>
      </c>
      <c r="G340" s="319"/>
      <c r="H340" s="319">
        <v>2.1</v>
      </c>
      <c r="I340" s="302">
        <f t="shared" si="43"/>
        <v>-4.2</v>
      </c>
      <c r="J340" s="320"/>
    </row>
    <row r="341" spans="1:10" s="229" customFormat="1" ht="17.100000000000001" customHeight="1" x14ac:dyDescent="0.25">
      <c r="A341" s="234"/>
      <c r="B341" s="235" t="s">
        <v>210</v>
      </c>
      <c r="C341" s="236">
        <v>1</v>
      </c>
      <c r="D341" s="237" t="s">
        <v>10</v>
      </c>
      <c r="E341" s="238">
        <v>2</v>
      </c>
      <c r="F341" s="319">
        <v>5.2</v>
      </c>
      <c r="G341" s="319">
        <v>0.23</v>
      </c>
      <c r="H341" s="319"/>
      <c r="I341" s="302">
        <f t="shared" si="43"/>
        <v>2.3920000000000003</v>
      </c>
      <c r="J341" s="320"/>
    </row>
    <row r="342" spans="1:10" s="229" customFormat="1" ht="17.100000000000001" customHeight="1" x14ac:dyDescent="0.25">
      <c r="A342" s="234"/>
      <c r="B342" s="235" t="s">
        <v>220</v>
      </c>
      <c r="C342" s="236">
        <v>1</v>
      </c>
      <c r="D342" s="237" t="s">
        <v>10</v>
      </c>
      <c r="E342" s="238">
        <v>-2</v>
      </c>
      <c r="F342" s="319">
        <v>1</v>
      </c>
      <c r="G342" s="319"/>
      <c r="H342" s="319">
        <v>0.6</v>
      </c>
      <c r="I342" s="302">
        <f t="shared" si="43"/>
        <v>-1.2</v>
      </c>
      <c r="J342" s="320"/>
    </row>
    <row r="343" spans="1:10" s="229" customFormat="1" ht="17.100000000000001" customHeight="1" x14ac:dyDescent="0.25">
      <c r="A343" s="234"/>
      <c r="B343" s="235" t="s">
        <v>204</v>
      </c>
      <c r="C343" s="236">
        <v>1</v>
      </c>
      <c r="D343" s="237" t="s">
        <v>10</v>
      </c>
      <c r="E343" s="238">
        <v>2</v>
      </c>
      <c r="F343" s="319">
        <v>3.2</v>
      </c>
      <c r="G343" s="319">
        <v>0.13</v>
      </c>
      <c r="H343" s="319"/>
      <c r="I343" s="302">
        <f t="shared" si="43"/>
        <v>0.83200000000000007</v>
      </c>
      <c r="J343" s="320"/>
    </row>
    <row r="344" spans="1:10" s="229" customFormat="1" ht="17.100000000000001" customHeight="1" x14ac:dyDescent="0.25">
      <c r="A344" s="234"/>
      <c r="B344" s="235" t="s">
        <v>221</v>
      </c>
      <c r="C344" s="236">
        <v>1</v>
      </c>
      <c r="D344" s="237" t="s">
        <v>10</v>
      </c>
      <c r="E344" s="238">
        <v>-1</v>
      </c>
      <c r="F344" s="319">
        <v>1.5</v>
      </c>
      <c r="G344" s="319"/>
      <c r="H344" s="319">
        <v>0.6</v>
      </c>
      <c r="I344" s="302">
        <f t="shared" si="43"/>
        <v>-0.89999999999999991</v>
      </c>
      <c r="J344" s="320"/>
    </row>
    <row r="345" spans="1:10" s="229" customFormat="1" ht="17.100000000000001" customHeight="1" x14ac:dyDescent="0.25">
      <c r="A345" s="234"/>
      <c r="B345" s="235" t="s">
        <v>198</v>
      </c>
      <c r="C345" s="236">
        <v>1</v>
      </c>
      <c r="D345" s="237" t="s">
        <v>10</v>
      </c>
      <c r="E345" s="238">
        <v>1</v>
      </c>
      <c r="F345" s="319">
        <v>4.2</v>
      </c>
      <c r="G345" s="319">
        <v>0.13</v>
      </c>
      <c r="H345" s="319"/>
      <c r="I345" s="302">
        <f t="shared" si="43"/>
        <v>0.54600000000000004</v>
      </c>
      <c r="J345" s="320"/>
    </row>
    <row r="346" spans="1:10" s="229" customFormat="1" ht="17.100000000000001" customHeight="1" x14ac:dyDescent="0.25">
      <c r="A346" s="234"/>
      <c r="B346" s="235" t="s">
        <v>222</v>
      </c>
      <c r="C346" s="236">
        <v>2</v>
      </c>
      <c r="D346" s="237" t="s">
        <v>10</v>
      </c>
      <c r="E346" s="238">
        <v>2</v>
      </c>
      <c r="F346" s="319">
        <v>1</v>
      </c>
      <c r="G346" s="319"/>
      <c r="H346" s="319">
        <v>1.5</v>
      </c>
      <c r="I346" s="302">
        <f t="shared" si="43"/>
        <v>6</v>
      </c>
      <c r="J346" s="320"/>
    </row>
    <row r="347" spans="1:10" s="229" customFormat="1" ht="17.100000000000001" customHeight="1" x14ac:dyDescent="0.25">
      <c r="A347" s="234"/>
      <c r="B347" s="235" t="s">
        <v>223</v>
      </c>
      <c r="C347" s="236">
        <v>1</v>
      </c>
      <c r="D347" s="237" t="s">
        <v>10</v>
      </c>
      <c r="E347" s="238">
        <v>2</v>
      </c>
      <c r="F347" s="319">
        <v>2.415</v>
      </c>
      <c r="G347" s="319"/>
      <c r="H347" s="319">
        <v>1.5</v>
      </c>
      <c r="I347" s="302">
        <f t="shared" si="43"/>
        <v>7.2450000000000001</v>
      </c>
      <c r="J347" s="320"/>
    </row>
    <row r="348" spans="1:10" s="229" customFormat="1" ht="17.100000000000001" customHeight="1" x14ac:dyDescent="0.25">
      <c r="A348" s="234"/>
      <c r="B348" s="235" t="s">
        <v>205</v>
      </c>
      <c r="C348" s="236">
        <v>1</v>
      </c>
      <c r="D348" s="237" t="s">
        <v>10</v>
      </c>
      <c r="E348" s="238">
        <v>-2</v>
      </c>
      <c r="F348" s="319">
        <v>0.75</v>
      </c>
      <c r="G348" s="319"/>
      <c r="H348" s="319">
        <v>1.5</v>
      </c>
      <c r="I348" s="302">
        <f t="shared" si="43"/>
        <v>-2.25</v>
      </c>
      <c r="J348" s="320"/>
    </row>
    <row r="349" spans="1:10" s="229" customFormat="1" ht="17.100000000000001" customHeight="1" x14ac:dyDescent="0.25">
      <c r="A349" s="234"/>
      <c r="B349" s="439" t="s">
        <v>1166</v>
      </c>
      <c r="C349" s="236"/>
      <c r="D349" s="237"/>
      <c r="E349" s="238"/>
      <c r="F349" s="319"/>
      <c r="G349" s="319"/>
      <c r="H349" s="319"/>
      <c r="I349" s="302"/>
      <c r="J349" s="320"/>
    </row>
    <row r="350" spans="1:10" s="246" customFormat="1" ht="17.100000000000001" customHeight="1" x14ac:dyDescent="0.25">
      <c r="A350" s="296"/>
      <c r="B350" s="304" t="s">
        <v>1152</v>
      </c>
      <c r="C350" s="298">
        <v>1</v>
      </c>
      <c r="D350" s="299" t="s">
        <v>10</v>
      </c>
      <c r="E350" s="300">
        <v>1</v>
      </c>
      <c r="F350" s="294">
        <v>5.57</v>
      </c>
      <c r="G350" s="301"/>
      <c r="H350" s="294">
        <v>2.85</v>
      </c>
      <c r="I350" s="302">
        <f t="shared" si="43"/>
        <v>15.874500000000001</v>
      </c>
      <c r="J350" s="303"/>
    </row>
    <row r="351" spans="1:10" s="246" customFormat="1" ht="17.100000000000001" customHeight="1" x14ac:dyDescent="0.25">
      <c r="A351" s="296"/>
      <c r="B351" s="304" t="s">
        <v>968</v>
      </c>
      <c r="C351" s="298">
        <v>1</v>
      </c>
      <c r="D351" s="299" t="s">
        <v>10</v>
      </c>
      <c r="E351" s="300">
        <v>1</v>
      </c>
      <c r="F351" s="294">
        <v>4.8</v>
      </c>
      <c r="G351" s="301"/>
      <c r="H351" s="294">
        <v>2.85</v>
      </c>
      <c r="I351" s="302">
        <f t="shared" si="43"/>
        <v>13.68</v>
      </c>
      <c r="J351" s="303"/>
    </row>
    <row r="352" spans="1:10" s="246" customFormat="1" ht="17.100000000000001" customHeight="1" x14ac:dyDescent="0.25">
      <c r="A352" s="296"/>
      <c r="B352" s="304" t="s">
        <v>963</v>
      </c>
      <c r="C352" s="298">
        <v>1</v>
      </c>
      <c r="D352" s="299" t="s">
        <v>10</v>
      </c>
      <c r="E352" s="300">
        <v>-2</v>
      </c>
      <c r="F352" s="294">
        <v>0.75</v>
      </c>
      <c r="G352" s="301"/>
      <c r="H352" s="294">
        <v>2.1</v>
      </c>
      <c r="I352" s="302">
        <f t="shared" si="43"/>
        <v>-3.1500000000000004</v>
      </c>
      <c r="J352" s="303"/>
    </row>
    <row r="353" spans="1:10" s="229" customFormat="1" ht="28.5" x14ac:dyDescent="0.25">
      <c r="A353" s="234"/>
      <c r="B353" s="304" t="s">
        <v>1153</v>
      </c>
      <c r="C353" s="236">
        <v>1</v>
      </c>
      <c r="D353" s="237" t="s">
        <v>10</v>
      </c>
      <c r="E353" s="238">
        <v>1</v>
      </c>
      <c r="F353" s="319">
        <v>12.87</v>
      </c>
      <c r="G353" s="319"/>
      <c r="H353" s="319">
        <v>2.85</v>
      </c>
      <c r="I353" s="302">
        <f t="shared" si="43"/>
        <v>36.679499999999997</v>
      </c>
      <c r="J353" s="320"/>
    </row>
    <row r="354" spans="1:10" s="229" customFormat="1" ht="17.100000000000001" customHeight="1" x14ac:dyDescent="0.25">
      <c r="A354" s="234"/>
      <c r="B354" s="235" t="s">
        <v>201</v>
      </c>
      <c r="C354" s="236">
        <v>1</v>
      </c>
      <c r="D354" s="237" t="s">
        <v>10</v>
      </c>
      <c r="E354" s="238">
        <v>-1</v>
      </c>
      <c r="F354" s="319">
        <v>1</v>
      </c>
      <c r="G354" s="319"/>
      <c r="H354" s="319">
        <v>0.6</v>
      </c>
      <c r="I354" s="302">
        <f t="shared" ref="I354:I355" si="45">PRODUCT(C354:H354)</f>
        <v>-0.6</v>
      </c>
      <c r="J354" s="320"/>
    </row>
    <row r="355" spans="1:10" s="229" customFormat="1" ht="17.100000000000001" customHeight="1" x14ac:dyDescent="0.25">
      <c r="A355" s="234"/>
      <c r="B355" s="235" t="s">
        <v>198</v>
      </c>
      <c r="C355" s="236">
        <v>1</v>
      </c>
      <c r="D355" s="237" t="s">
        <v>10</v>
      </c>
      <c r="E355" s="238">
        <v>1</v>
      </c>
      <c r="F355" s="319">
        <v>3.2</v>
      </c>
      <c r="G355" s="319">
        <v>0.13</v>
      </c>
      <c r="H355" s="319"/>
      <c r="I355" s="302">
        <f t="shared" si="45"/>
        <v>0.41600000000000004</v>
      </c>
      <c r="J355" s="320"/>
    </row>
    <row r="356" spans="1:10" s="246" customFormat="1" ht="17.100000000000001" customHeight="1" x14ac:dyDescent="0.25">
      <c r="A356" s="296"/>
      <c r="B356" s="304" t="s">
        <v>963</v>
      </c>
      <c r="C356" s="298">
        <v>1</v>
      </c>
      <c r="D356" s="299" t="s">
        <v>10</v>
      </c>
      <c r="E356" s="300">
        <v>-1</v>
      </c>
      <c r="F356" s="294">
        <v>1</v>
      </c>
      <c r="G356" s="301"/>
      <c r="H356" s="294">
        <v>2.1</v>
      </c>
      <c r="I356" s="302">
        <f t="shared" si="43"/>
        <v>-2.1</v>
      </c>
      <c r="J356" s="303"/>
    </row>
    <row r="357" spans="1:10" s="229" customFormat="1" ht="17.100000000000001" customHeight="1" x14ac:dyDescent="0.25">
      <c r="A357" s="234"/>
      <c r="B357" s="235" t="s">
        <v>1155</v>
      </c>
      <c r="C357" s="236">
        <v>1</v>
      </c>
      <c r="D357" s="237" t="s">
        <v>10</v>
      </c>
      <c r="E357" s="238">
        <v>2</v>
      </c>
      <c r="F357" s="319">
        <v>3</v>
      </c>
      <c r="G357" s="319">
        <v>0.18</v>
      </c>
      <c r="H357" s="319"/>
      <c r="I357" s="302">
        <f t="shared" si="43"/>
        <v>1.08</v>
      </c>
      <c r="J357" s="320"/>
    </row>
    <row r="358" spans="1:10" s="246" customFormat="1" ht="17.100000000000001" customHeight="1" x14ac:dyDescent="0.25">
      <c r="A358" s="296"/>
      <c r="B358" s="304" t="s">
        <v>963</v>
      </c>
      <c r="C358" s="298">
        <v>1</v>
      </c>
      <c r="D358" s="299" t="s">
        <v>10</v>
      </c>
      <c r="E358" s="300">
        <v>-2</v>
      </c>
      <c r="F358" s="294">
        <v>0.75</v>
      </c>
      <c r="G358" s="301"/>
      <c r="H358" s="294">
        <v>2.1</v>
      </c>
      <c r="I358" s="302">
        <f t="shared" ref="I358" si="46">PRODUCT(C358:H358)</f>
        <v>-3.1500000000000004</v>
      </c>
      <c r="J358" s="303"/>
    </row>
    <row r="359" spans="1:10" s="229" customFormat="1" ht="17.100000000000001" customHeight="1" x14ac:dyDescent="0.25">
      <c r="A359" s="234"/>
      <c r="B359" s="235" t="s">
        <v>198</v>
      </c>
      <c r="C359" s="236">
        <v>1</v>
      </c>
      <c r="D359" s="237" t="s">
        <v>10</v>
      </c>
      <c r="E359" s="238">
        <v>1</v>
      </c>
      <c r="F359" s="319">
        <f>0.75+2.1+2.1</f>
        <v>4.95</v>
      </c>
      <c r="G359" s="319">
        <v>0.13</v>
      </c>
      <c r="H359" s="319"/>
      <c r="I359" s="302">
        <f t="shared" ref="I359" si="47">PRODUCT(C359:H359)</f>
        <v>0.64350000000000007</v>
      </c>
      <c r="J359" s="320"/>
    </row>
    <row r="360" spans="1:10" s="229" customFormat="1" ht="17.100000000000001" customHeight="1" x14ac:dyDescent="0.25">
      <c r="A360" s="234"/>
      <c r="B360" s="235" t="s">
        <v>970</v>
      </c>
      <c r="C360" s="236">
        <v>6</v>
      </c>
      <c r="D360" s="237" t="s">
        <v>10</v>
      </c>
      <c r="E360" s="238">
        <v>2</v>
      </c>
      <c r="F360" s="319">
        <v>0.5</v>
      </c>
      <c r="G360" s="319"/>
      <c r="H360" s="319">
        <v>2.1</v>
      </c>
      <c r="I360" s="302">
        <f t="shared" si="43"/>
        <v>12.600000000000001</v>
      </c>
      <c r="J360" s="320"/>
    </row>
    <row r="361" spans="1:10" s="229" customFormat="1" ht="17.100000000000001" customHeight="1" x14ac:dyDescent="0.25">
      <c r="A361" s="234"/>
      <c r="B361" s="235" t="s">
        <v>214</v>
      </c>
      <c r="C361" s="236">
        <v>4</v>
      </c>
      <c r="D361" s="237" t="s">
        <v>10</v>
      </c>
      <c r="E361" s="238">
        <v>2</v>
      </c>
      <c r="F361" s="319">
        <v>2.4</v>
      </c>
      <c r="G361" s="319">
        <v>0.5</v>
      </c>
      <c r="H361" s="319"/>
      <c r="I361" s="302">
        <f t="shared" si="43"/>
        <v>9.6</v>
      </c>
      <c r="J361" s="320"/>
    </row>
    <row r="362" spans="1:10" s="229" customFormat="1" ht="17.100000000000001" customHeight="1" x14ac:dyDescent="0.25">
      <c r="A362" s="234"/>
      <c r="B362" s="235" t="s">
        <v>214</v>
      </c>
      <c r="C362" s="236">
        <v>4</v>
      </c>
      <c r="D362" s="237" t="s">
        <v>10</v>
      </c>
      <c r="E362" s="238">
        <v>2</v>
      </c>
      <c r="F362" s="319">
        <v>2.95</v>
      </c>
      <c r="G362" s="319">
        <v>0.5</v>
      </c>
      <c r="H362" s="319"/>
      <c r="I362" s="302">
        <f t="shared" ref="I362:I363" si="48">PRODUCT(C362:H362)</f>
        <v>11.8</v>
      </c>
      <c r="J362" s="320"/>
    </row>
    <row r="363" spans="1:10" s="229" customFormat="1" ht="17.100000000000001" customHeight="1" x14ac:dyDescent="0.25">
      <c r="A363" s="234"/>
      <c r="B363" s="235" t="s">
        <v>1167</v>
      </c>
      <c r="C363" s="236">
        <v>1</v>
      </c>
      <c r="D363" s="237" t="s">
        <v>1168</v>
      </c>
      <c r="E363" s="238">
        <v>2</v>
      </c>
      <c r="F363" s="319">
        <v>6.45</v>
      </c>
      <c r="G363" s="319">
        <v>0.6</v>
      </c>
      <c r="H363" s="319"/>
      <c r="I363" s="302">
        <f t="shared" si="48"/>
        <v>7.74</v>
      </c>
      <c r="J363" s="320"/>
    </row>
    <row r="364" spans="1:10" s="229" customFormat="1" ht="17.100000000000001" customHeight="1" x14ac:dyDescent="0.25">
      <c r="A364" s="234"/>
      <c r="B364" s="235" t="s">
        <v>1169</v>
      </c>
      <c r="C364" s="236">
        <v>1</v>
      </c>
      <c r="D364" s="237" t="s">
        <v>1168</v>
      </c>
      <c r="E364" s="238">
        <v>1</v>
      </c>
      <c r="F364" s="319">
        <v>6.45</v>
      </c>
      <c r="G364" s="319">
        <v>0.45</v>
      </c>
      <c r="H364" s="319"/>
      <c r="I364" s="302">
        <f t="shared" ref="I364" si="49">PRODUCT(C364:H364)</f>
        <v>2.9025000000000003</v>
      </c>
      <c r="J364" s="320"/>
    </row>
    <row r="365" spans="1:10" s="229" customFormat="1" ht="17.100000000000001" customHeight="1" x14ac:dyDescent="0.25">
      <c r="A365" s="234"/>
      <c r="B365" s="439" t="s">
        <v>225</v>
      </c>
      <c r="C365" s="236">
        <v>1</v>
      </c>
      <c r="D365" s="237" t="s">
        <v>10</v>
      </c>
      <c r="E365" s="238">
        <v>1</v>
      </c>
      <c r="F365" s="319">
        <v>16.3</v>
      </c>
      <c r="G365" s="319"/>
      <c r="H365" s="319">
        <v>2.85</v>
      </c>
      <c r="I365" s="302">
        <f t="shared" si="43"/>
        <v>46.455000000000005</v>
      </c>
      <c r="J365" s="320"/>
    </row>
    <row r="366" spans="1:10" s="229" customFormat="1" ht="17.100000000000001" customHeight="1" x14ac:dyDescent="0.25">
      <c r="A366" s="234"/>
      <c r="B366" s="235" t="s">
        <v>205</v>
      </c>
      <c r="C366" s="236">
        <v>1</v>
      </c>
      <c r="D366" s="237" t="s">
        <v>10</v>
      </c>
      <c r="E366" s="238">
        <v>-2</v>
      </c>
      <c r="F366" s="319">
        <v>1</v>
      </c>
      <c r="G366" s="319"/>
      <c r="H366" s="319">
        <v>2.1</v>
      </c>
      <c r="I366" s="302">
        <f t="shared" si="43"/>
        <v>-4.2</v>
      </c>
      <c r="J366" s="320"/>
    </row>
    <row r="367" spans="1:10" s="229" customFormat="1" ht="17.100000000000001" customHeight="1" x14ac:dyDescent="0.25">
      <c r="A367" s="234"/>
      <c r="B367" s="235" t="s">
        <v>210</v>
      </c>
      <c r="C367" s="236">
        <v>1</v>
      </c>
      <c r="D367" s="237" t="s">
        <v>10</v>
      </c>
      <c r="E367" s="238">
        <v>2</v>
      </c>
      <c r="F367" s="319">
        <v>5.2</v>
      </c>
      <c r="G367" s="319">
        <v>0.23</v>
      </c>
      <c r="H367" s="319"/>
      <c r="I367" s="302">
        <f t="shared" si="43"/>
        <v>2.3920000000000003</v>
      </c>
      <c r="J367" s="320"/>
    </row>
    <row r="368" spans="1:10" s="229" customFormat="1" ht="17.100000000000001" customHeight="1" x14ac:dyDescent="0.25">
      <c r="A368" s="234"/>
      <c r="B368" s="235" t="s">
        <v>220</v>
      </c>
      <c r="C368" s="236">
        <v>1</v>
      </c>
      <c r="D368" s="237" t="s">
        <v>10</v>
      </c>
      <c r="E368" s="238">
        <v>-3</v>
      </c>
      <c r="F368" s="319">
        <v>1</v>
      </c>
      <c r="G368" s="319"/>
      <c r="H368" s="319">
        <v>0.6</v>
      </c>
      <c r="I368" s="302">
        <f t="shared" si="43"/>
        <v>-1.7999999999999998</v>
      </c>
      <c r="J368" s="320"/>
    </row>
    <row r="369" spans="1:10" s="229" customFormat="1" ht="17.100000000000001" customHeight="1" x14ac:dyDescent="0.25">
      <c r="A369" s="234"/>
      <c r="B369" s="235" t="s">
        <v>204</v>
      </c>
      <c r="C369" s="236">
        <v>1</v>
      </c>
      <c r="D369" s="237" t="s">
        <v>10</v>
      </c>
      <c r="E369" s="238">
        <v>3</v>
      </c>
      <c r="F369" s="319">
        <v>3.2</v>
      </c>
      <c r="G369" s="319">
        <v>0.13</v>
      </c>
      <c r="H369" s="319"/>
      <c r="I369" s="302">
        <f t="shared" si="43"/>
        <v>1.2480000000000002</v>
      </c>
      <c r="J369" s="320"/>
    </row>
    <row r="370" spans="1:10" s="229" customFormat="1" ht="17.100000000000001" customHeight="1" x14ac:dyDescent="0.25">
      <c r="A370" s="234"/>
      <c r="B370" s="235" t="s">
        <v>232</v>
      </c>
      <c r="C370" s="236">
        <v>1</v>
      </c>
      <c r="D370" s="237" t="s">
        <v>10</v>
      </c>
      <c r="E370" s="238">
        <v>-1</v>
      </c>
      <c r="F370" s="319">
        <v>1.5</v>
      </c>
      <c r="G370" s="319"/>
      <c r="H370" s="319">
        <v>0.6</v>
      </c>
      <c r="I370" s="302">
        <f t="shared" si="43"/>
        <v>-0.89999999999999991</v>
      </c>
      <c r="J370" s="320"/>
    </row>
    <row r="371" spans="1:10" s="229" customFormat="1" ht="17.100000000000001" customHeight="1" x14ac:dyDescent="0.25">
      <c r="A371" s="234"/>
      <c r="B371" s="235" t="s">
        <v>198</v>
      </c>
      <c r="C371" s="236">
        <v>1</v>
      </c>
      <c r="D371" s="237" t="s">
        <v>10</v>
      </c>
      <c r="E371" s="238">
        <v>1</v>
      </c>
      <c r="F371" s="319">
        <v>4.2</v>
      </c>
      <c r="G371" s="319">
        <v>0.13</v>
      </c>
      <c r="H371" s="319"/>
      <c r="I371" s="302">
        <f t="shared" si="43"/>
        <v>0.54600000000000004</v>
      </c>
      <c r="J371" s="320"/>
    </row>
    <row r="372" spans="1:10" s="229" customFormat="1" ht="17.100000000000001" customHeight="1" x14ac:dyDescent="0.25">
      <c r="A372" s="234"/>
      <c r="B372" s="235" t="s">
        <v>233</v>
      </c>
      <c r="C372" s="236">
        <v>2</v>
      </c>
      <c r="D372" s="237" t="s">
        <v>10</v>
      </c>
      <c r="E372" s="238">
        <v>2</v>
      </c>
      <c r="F372" s="319">
        <v>1.1499999999999999</v>
      </c>
      <c r="G372" s="319"/>
      <c r="H372" s="319">
        <v>1.5</v>
      </c>
      <c r="I372" s="302">
        <f t="shared" ref="I372:I398" si="50">PRODUCT(C372:H372)</f>
        <v>6.8999999999999995</v>
      </c>
      <c r="J372" s="320"/>
    </row>
    <row r="373" spans="1:10" s="229" customFormat="1" ht="17.100000000000001" customHeight="1" x14ac:dyDescent="0.25">
      <c r="A373" s="234"/>
      <c r="B373" s="235" t="s">
        <v>223</v>
      </c>
      <c r="C373" s="236">
        <v>1</v>
      </c>
      <c r="D373" s="237" t="s">
        <v>10</v>
      </c>
      <c r="E373" s="238">
        <v>2</v>
      </c>
      <c r="F373" s="319">
        <v>2.2650000000000001</v>
      </c>
      <c r="G373" s="319"/>
      <c r="H373" s="319">
        <v>1.5</v>
      </c>
      <c r="I373" s="302">
        <f t="shared" si="50"/>
        <v>6.7949999999999999</v>
      </c>
      <c r="J373" s="320"/>
    </row>
    <row r="374" spans="1:10" s="229" customFormat="1" ht="17.100000000000001" customHeight="1" x14ac:dyDescent="0.25">
      <c r="A374" s="234"/>
      <c r="B374" s="235" t="s">
        <v>218</v>
      </c>
      <c r="C374" s="236">
        <v>1</v>
      </c>
      <c r="D374" s="237" t="s">
        <v>10</v>
      </c>
      <c r="E374" s="238">
        <v>-2</v>
      </c>
      <c r="F374" s="319">
        <v>0.75</v>
      </c>
      <c r="G374" s="319"/>
      <c r="H374" s="319">
        <v>1.5</v>
      </c>
      <c r="I374" s="302">
        <f t="shared" si="50"/>
        <v>-2.25</v>
      </c>
      <c r="J374" s="320"/>
    </row>
    <row r="375" spans="1:10" s="229" customFormat="1" ht="17.100000000000001" customHeight="1" x14ac:dyDescent="0.25">
      <c r="A375" s="234"/>
      <c r="B375" s="439" t="s">
        <v>886</v>
      </c>
      <c r="C375" s="236">
        <v>1</v>
      </c>
      <c r="D375" s="237" t="s">
        <v>10</v>
      </c>
      <c r="E375" s="238">
        <v>1</v>
      </c>
      <c r="F375" s="319">
        <v>12.8</v>
      </c>
      <c r="G375" s="319"/>
      <c r="H375" s="319">
        <v>2.85</v>
      </c>
      <c r="I375" s="302">
        <f t="shared" si="50"/>
        <v>36.480000000000004</v>
      </c>
      <c r="J375" s="320"/>
    </row>
    <row r="376" spans="1:10" s="229" customFormat="1" ht="17.100000000000001" customHeight="1" x14ac:dyDescent="0.25">
      <c r="A376" s="234"/>
      <c r="B376" s="235" t="s">
        <v>205</v>
      </c>
      <c r="C376" s="236">
        <v>1</v>
      </c>
      <c r="D376" s="237" t="s">
        <v>10</v>
      </c>
      <c r="E376" s="238">
        <v>-1</v>
      </c>
      <c r="F376" s="319">
        <v>1</v>
      </c>
      <c r="G376" s="319"/>
      <c r="H376" s="319">
        <v>2.1</v>
      </c>
      <c r="I376" s="302">
        <f t="shared" si="50"/>
        <v>-2.1</v>
      </c>
      <c r="J376" s="320"/>
    </row>
    <row r="377" spans="1:10" s="229" customFormat="1" ht="17.100000000000001" customHeight="1" x14ac:dyDescent="0.25">
      <c r="A377" s="234"/>
      <c r="B377" s="235" t="s">
        <v>199</v>
      </c>
      <c r="C377" s="236">
        <v>1</v>
      </c>
      <c r="D377" s="237" t="s">
        <v>10</v>
      </c>
      <c r="E377" s="238">
        <v>1</v>
      </c>
      <c r="F377" s="319">
        <v>5.2</v>
      </c>
      <c r="G377" s="319">
        <v>0.13</v>
      </c>
      <c r="H377" s="319"/>
      <c r="I377" s="302">
        <f t="shared" si="50"/>
        <v>0.67600000000000005</v>
      </c>
      <c r="J377" s="320"/>
    </row>
    <row r="378" spans="1:10" s="229" customFormat="1" ht="17.100000000000001" customHeight="1" x14ac:dyDescent="0.25">
      <c r="A378" s="234"/>
      <c r="B378" s="235" t="s">
        <v>226</v>
      </c>
      <c r="C378" s="236">
        <v>1</v>
      </c>
      <c r="D378" s="237" t="s">
        <v>10</v>
      </c>
      <c r="E378" s="238">
        <v>-1</v>
      </c>
      <c r="F378" s="319">
        <v>1.5</v>
      </c>
      <c r="G378" s="319"/>
      <c r="H378" s="319">
        <v>1.3</v>
      </c>
      <c r="I378" s="302">
        <f t="shared" si="50"/>
        <v>-1.9500000000000002</v>
      </c>
      <c r="J378" s="320"/>
    </row>
    <row r="379" spans="1:10" s="229" customFormat="1" ht="17.100000000000001" customHeight="1" x14ac:dyDescent="0.25">
      <c r="A379" s="234"/>
      <c r="B379" s="235" t="s">
        <v>227</v>
      </c>
      <c r="C379" s="236">
        <v>1</v>
      </c>
      <c r="D379" s="237" t="s">
        <v>10</v>
      </c>
      <c r="E379" s="238">
        <v>1</v>
      </c>
      <c r="F379" s="319">
        <v>5.6</v>
      </c>
      <c r="G379" s="319">
        <v>0.13</v>
      </c>
      <c r="H379" s="319"/>
      <c r="I379" s="302">
        <f t="shared" si="50"/>
        <v>0.72799999999999998</v>
      </c>
      <c r="J379" s="320"/>
    </row>
    <row r="380" spans="1:10" s="229" customFormat="1" ht="17.100000000000001" customHeight="1" x14ac:dyDescent="0.25">
      <c r="A380" s="234"/>
      <c r="B380" s="235" t="s">
        <v>196</v>
      </c>
      <c r="C380" s="236">
        <v>1</v>
      </c>
      <c r="D380" s="237" t="s">
        <v>10</v>
      </c>
      <c r="E380" s="238">
        <v>-1</v>
      </c>
      <c r="F380" s="319">
        <v>1</v>
      </c>
      <c r="G380" s="319"/>
      <c r="H380" s="319">
        <v>1.3</v>
      </c>
      <c r="I380" s="302">
        <f t="shared" si="50"/>
        <v>-1.3</v>
      </c>
      <c r="J380" s="320"/>
    </row>
    <row r="381" spans="1:10" s="229" customFormat="1" ht="17.100000000000001" customHeight="1" x14ac:dyDescent="0.25">
      <c r="A381" s="234"/>
      <c r="B381" s="235" t="s">
        <v>210</v>
      </c>
      <c r="C381" s="236">
        <v>1</v>
      </c>
      <c r="D381" s="237" t="s">
        <v>10</v>
      </c>
      <c r="E381" s="238">
        <v>1</v>
      </c>
      <c r="F381" s="319">
        <v>4.5999999999999996</v>
      </c>
      <c r="G381" s="319">
        <v>0.13</v>
      </c>
      <c r="H381" s="319"/>
      <c r="I381" s="302">
        <f t="shared" si="50"/>
        <v>0.59799999999999998</v>
      </c>
      <c r="J381" s="320"/>
    </row>
    <row r="382" spans="1:10" s="229" customFormat="1" ht="17.100000000000001" customHeight="1" x14ac:dyDescent="0.25">
      <c r="A382" s="234"/>
      <c r="B382" s="439" t="s">
        <v>181</v>
      </c>
      <c r="C382" s="236">
        <v>1</v>
      </c>
      <c r="D382" s="237" t="s">
        <v>10</v>
      </c>
      <c r="E382" s="238">
        <v>1</v>
      </c>
      <c r="F382" s="319">
        <v>18.8</v>
      </c>
      <c r="G382" s="319"/>
      <c r="H382" s="319">
        <v>2.85</v>
      </c>
      <c r="I382" s="302">
        <f t="shared" si="50"/>
        <v>53.580000000000005</v>
      </c>
      <c r="J382" s="320"/>
    </row>
    <row r="383" spans="1:10" s="229" customFormat="1" ht="17.100000000000001" customHeight="1" x14ac:dyDescent="0.25">
      <c r="A383" s="234"/>
      <c r="B383" s="235" t="s">
        <v>205</v>
      </c>
      <c r="C383" s="236">
        <v>1</v>
      </c>
      <c r="D383" s="237" t="s">
        <v>10</v>
      </c>
      <c r="E383" s="238">
        <v>-2</v>
      </c>
      <c r="F383" s="319">
        <v>1</v>
      </c>
      <c r="G383" s="319"/>
      <c r="H383" s="319">
        <v>2.1</v>
      </c>
      <c r="I383" s="302">
        <f t="shared" si="50"/>
        <v>-4.2</v>
      </c>
      <c r="J383" s="320"/>
    </row>
    <row r="384" spans="1:10" s="229" customFormat="1" ht="17.100000000000001" customHeight="1" x14ac:dyDescent="0.25">
      <c r="A384" s="234"/>
      <c r="B384" s="235" t="s">
        <v>210</v>
      </c>
      <c r="C384" s="236">
        <v>1</v>
      </c>
      <c r="D384" s="237" t="s">
        <v>10</v>
      </c>
      <c r="E384" s="238">
        <v>2</v>
      </c>
      <c r="F384" s="319">
        <v>5.2</v>
      </c>
      <c r="G384" s="319">
        <v>0.13</v>
      </c>
      <c r="H384" s="319"/>
      <c r="I384" s="302">
        <f t="shared" si="50"/>
        <v>1.3520000000000001</v>
      </c>
      <c r="J384" s="320"/>
    </row>
    <row r="385" spans="1:10" s="229" customFormat="1" ht="17.100000000000001" customHeight="1" x14ac:dyDescent="0.25">
      <c r="A385" s="234"/>
      <c r="B385" s="235" t="s">
        <v>228</v>
      </c>
      <c r="C385" s="236">
        <v>1</v>
      </c>
      <c r="D385" s="237" t="s">
        <v>10</v>
      </c>
      <c r="E385" s="238">
        <v>-1</v>
      </c>
      <c r="F385" s="319">
        <v>1.8</v>
      </c>
      <c r="G385" s="319"/>
      <c r="H385" s="319">
        <v>2.1</v>
      </c>
      <c r="I385" s="302">
        <f t="shared" si="50"/>
        <v>-3.7800000000000002</v>
      </c>
      <c r="J385" s="320"/>
    </row>
    <row r="386" spans="1:10" s="229" customFormat="1" ht="17.100000000000001" customHeight="1" x14ac:dyDescent="0.25">
      <c r="A386" s="234"/>
      <c r="B386" s="235" t="s">
        <v>210</v>
      </c>
      <c r="C386" s="236">
        <v>1</v>
      </c>
      <c r="D386" s="237" t="s">
        <v>10</v>
      </c>
      <c r="E386" s="238">
        <v>1</v>
      </c>
      <c r="F386" s="319">
        <v>6</v>
      </c>
      <c r="G386" s="319">
        <v>0.23</v>
      </c>
      <c r="H386" s="319"/>
      <c r="I386" s="302">
        <f t="shared" si="50"/>
        <v>1.3800000000000001</v>
      </c>
      <c r="J386" s="320"/>
    </row>
    <row r="387" spans="1:10" s="229" customFormat="1" ht="17.100000000000001" customHeight="1" x14ac:dyDescent="0.25">
      <c r="A387" s="234"/>
      <c r="B387" s="235" t="s">
        <v>229</v>
      </c>
      <c r="C387" s="236">
        <v>1</v>
      </c>
      <c r="D387" s="237" t="s">
        <v>10</v>
      </c>
      <c r="E387" s="238">
        <v>-2</v>
      </c>
      <c r="F387" s="319">
        <v>1.45</v>
      </c>
      <c r="G387" s="319"/>
      <c r="H387" s="319">
        <v>2.85</v>
      </c>
      <c r="I387" s="302">
        <f t="shared" si="50"/>
        <v>-8.2650000000000006</v>
      </c>
      <c r="J387" s="320"/>
    </row>
    <row r="388" spans="1:10" s="229" customFormat="1" ht="17.100000000000001" customHeight="1" x14ac:dyDescent="0.25">
      <c r="A388" s="234"/>
      <c r="B388" s="235" t="s">
        <v>198</v>
      </c>
      <c r="C388" s="236">
        <v>1</v>
      </c>
      <c r="D388" s="237" t="s">
        <v>10</v>
      </c>
      <c r="E388" s="238">
        <v>2</v>
      </c>
      <c r="F388" s="319">
        <v>7.15</v>
      </c>
      <c r="G388" s="319">
        <v>0.23</v>
      </c>
      <c r="H388" s="319"/>
      <c r="I388" s="302">
        <f t="shared" si="50"/>
        <v>3.2890000000000001</v>
      </c>
      <c r="J388" s="320"/>
    </row>
    <row r="389" spans="1:10" s="229" customFormat="1" ht="17.100000000000001" customHeight="1" x14ac:dyDescent="0.25">
      <c r="A389" s="234"/>
      <c r="B389" s="235" t="s">
        <v>280</v>
      </c>
      <c r="C389" s="236">
        <v>1</v>
      </c>
      <c r="D389" s="237" t="s">
        <v>10</v>
      </c>
      <c r="E389" s="238">
        <v>1</v>
      </c>
      <c r="F389" s="319">
        <v>3</v>
      </c>
      <c r="G389" s="319">
        <v>0.5</v>
      </c>
      <c r="H389" s="319"/>
      <c r="I389" s="302">
        <f t="shared" si="50"/>
        <v>1.5</v>
      </c>
      <c r="J389" s="320"/>
    </row>
    <row r="390" spans="1:10" s="229" customFormat="1" ht="17.100000000000001" customHeight="1" x14ac:dyDescent="0.25">
      <c r="A390" s="234"/>
      <c r="B390" s="235" t="s">
        <v>280</v>
      </c>
      <c r="C390" s="236">
        <v>1</v>
      </c>
      <c r="D390" s="237" t="s">
        <v>10</v>
      </c>
      <c r="E390" s="238">
        <v>1</v>
      </c>
      <c r="F390" s="319">
        <v>3.7</v>
      </c>
      <c r="G390" s="319">
        <v>0.5</v>
      </c>
      <c r="H390" s="319"/>
      <c r="I390" s="302">
        <f t="shared" si="50"/>
        <v>1.85</v>
      </c>
      <c r="J390" s="320"/>
    </row>
    <row r="391" spans="1:10" s="229" customFormat="1" ht="17.100000000000001" customHeight="1" x14ac:dyDescent="0.25">
      <c r="A391" s="234"/>
      <c r="B391" s="235" t="s">
        <v>280</v>
      </c>
      <c r="C391" s="236">
        <v>1</v>
      </c>
      <c r="D391" s="237" t="s">
        <v>10</v>
      </c>
      <c r="E391" s="238">
        <v>1</v>
      </c>
      <c r="F391" s="319">
        <v>1.65</v>
      </c>
      <c r="G391" s="319">
        <v>0.5</v>
      </c>
      <c r="H391" s="319"/>
      <c r="I391" s="302">
        <f t="shared" ref="I391" si="51">PRODUCT(C391:H391)</f>
        <v>0.82499999999999996</v>
      </c>
      <c r="J391" s="320"/>
    </row>
    <row r="392" spans="1:10" s="229" customFormat="1" ht="17.100000000000001" customHeight="1" x14ac:dyDescent="0.25">
      <c r="A392" s="234"/>
      <c r="B392" s="439" t="s">
        <v>230</v>
      </c>
      <c r="C392" s="236">
        <v>1</v>
      </c>
      <c r="D392" s="237" t="s">
        <v>10</v>
      </c>
      <c r="E392" s="238">
        <v>1</v>
      </c>
      <c r="F392" s="319">
        <v>25.4</v>
      </c>
      <c r="G392" s="319"/>
      <c r="H392" s="319">
        <v>3.85</v>
      </c>
      <c r="I392" s="302">
        <f t="shared" si="50"/>
        <v>97.789999999999992</v>
      </c>
      <c r="J392" s="320"/>
    </row>
    <row r="393" spans="1:10" s="229" customFormat="1" ht="17.100000000000001" customHeight="1" x14ac:dyDescent="0.25">
      <c r="A393" s="234"/>
      <c r="B393" s="235" t="s">
        <v>231</v>
      </c>
      <c r="C393" s="236">
        <v>1</v>
      </c>
      <c r="D393" s="237" t="s">
        <v>10</v>
      </c>
      <c r="E393" s="238">
        <v>-2</v>
      </c>
      <c r="F393" s="319">
        <v>1.45</v>
      </c>
      <c r="G393" s="319"/>
      <c r="H393" s="319">
        <v>2.85</v>
      </c>
      <c r="I393" s="302">
        <f t="shared" si="50"/>
        <v>-8.2650000000000006</v>
      </c>
      <c r="J393" s="320"/>
    </row>
    <row r="394" spans="1:10" s="229" customFormat="1" ht="17.100000000000001" customHeight="1" x14ac:dyDescent="0.25">
      <c r="A394" s="234"/>
      <c r="B394" s="235" t="s">
        <v>206</v>
      </c>
      <c r="C394" s="236">
        <v>1</v>
      </c>
      <c r="D394" s="237" t="s">
        <v>10</v>
      </c>
      <c r="E394" s="238">
        <v>2</v>
      </c>
      <c r="F394" s="319">
        <v>7.15</v>
      </c>
      <c r="G394" s="319">
        <v>0.23</v>
      </c>
      <c r="H394" s="319"/>
      <c r="I394" s="302">
        <f t="shared" si="50"/>
        <v>3.2890000000000001</v>
      </c>
      <c r="J394" s="320"/>
    </row>
    <row r="395" spans="1:10" s="229" customFormat="1" ht="17.100000000000001" customHeight="1" x14ac:dyDescent="0.25">
      <c r="A395" s="234"/>
      <c r="B395" s="235" t="s">
        <v>205</v>
      </c>
      <c r="C395" s="236">
        <v>1</v>
      </c>
      <c r="D395" s="237" t="s">
        <v>10</v>
      </c>
      <c r="E395" s="238">
        <v>-8</v>
      </c>
      <c r="F395" s="319">
        <v>1</v>
      </c>
      <c r="G395" s="319"/>
      <c r="H395" s="319">
        <v>2.1</v>
      </c>
      <c r="I395" s="302">
        <f t="shared" si="50"/>
        <v>-16.8</v>
      </c>
      <c r="J395" s="320"/>
    </row>
    <row r="396" spans="1:10" s="229" customFormat="1" ht="17.100000000000001" customHeight="1" x14ac:dyDescent="0.25">
      <c r="A396" s="234"/>
      <c r="B396" s="235" t="s">
        <v>206</v>
      </c>
      <c r="C396" s="236">
        <v>1</v>
      </c>
      <c r="D396" s="237" t="s">
        <v>10</v>
      </c>
      <c r="E396" s="238">
        <v>8</v>
      </c>
      <c r="F396" s="319">
        <f>1+1+2.1+2.1</f>
        <v>6.1999999999999993</v>
      </c>
      <c r="G396" s="319">
        <v>0.23</v>
      </c>
      <c r="H396" s="319"/>
      <c r="I396" s="302">
        <f t="shared" si="50"/>
        <v>11.407999999999999</v>
      </c>
      <c r="J396" s="320"/>
    </row>
    <row r="397" spans="1:10" s="229" customFormat="1" ht="17.100000000000001" customHeight="1" x14ac:dyDescent="0.25">
      <c r="A397" s="234"/>
      <c r="B397" s="235" t="s">
        <v>201</v>
      </c>
      <c r="C397" s="236">
        <v>1</v>
      </c>
      <c r="D397" s="237" t="s">
        <v>10</v>
      </c>
      <c r="E397" s="238">
        <v>-10</v>
      </c>
      <c r="F397" s="319">
        <v>1</v>
      </c>
      <c r="G397" s="319"/>
      <c r="H397" s="319">
        <v>0.6</v>
      </c>
      <c r="I397" s="302">
        <f t="shared" si="50"/>
        <v>-6</v>
      </c>
      <c r="J397" s="320"/>
    </row>
    <row r="398" spans="1:10" s="229" customFormat="1" ht="17.100000000000001" customHeight="1" x14ac:dyDescent="0.25">
      <c r="A398" s="234"/>
      <c r="B398" s="235" t="s">
        <v>206</v>
      </c>
      <c r="C398" s="236">
        <v>1</v>
      </c>
      <c r="D398" s="237" t="s">
        <v>10</v>
      </c>
      <c r="E398" s="238">
        <v>10</v>
      </c>
      <c r="F398" s="319">
        <f>1+1+0.6+0.6</f>
        <v>3.2</v>
      </c>
      <c r="G398" s="319">
        <v>0.23</v>
      </c>
      <c r="H398" s="319"/>
      <c r="I398" s="302">
        <f t="shared" si="50"/>
        <v>7.36</v>
      </c>
      <c r="J398" s="320"/>
    </row>
    <row r="399" spans="1:10" s="246" customFormat="1" ht="17.100000000000001" customHeight="1" x14ac:dyDescent="0.25">
      <c r="A399" s="321"/>
      <c r="B399" s="304"/>
      <c r="C399" s="298"/>
      <c r="D399" s="299"/>
      <c r="E399" s="300"/>
      <c r="F399" s="301"/>
      <c r="G399" s="322"/>
      <c r="H399" s="322" t="s">
        <v>11</v>
      </c>
      <c r="I399" s="323">
        <f>SUM(I300:I398)</f>
        <v>612.69750000000022</v>
      </c>
      <c r="J399" s="303"/>
    </row>
    <row r="400" spans="1:10" s="246" customFormat="1" ht="17.100000000000001" customHeight="1" x14ac:dyDescent="0.25">
      <c r="A400" s="321"/>
      <c r="B400" s="304"/>
      <c r="C400" s="298"/>
      <c r="D400" s="299"/>
      <c r="E400" s="300"/>
      <c r="F400" s="301"/>
      <c r="G400" s="322"/>
      <c r="H400" s="324" t="s">
        <v>162</v>
      </c>
      <c r="I400" s="325">
        <v>612.70000000000005</v>
      </c>
      <c r="J400" s="303" t="s">
        <v>170</v>
      </c>
    </row>
    <row r="401" spans="1:10" s="230" customFormat="1" ht="88.5" customHeight="1" x14ac:dyDescent="0.25">
      <c r="A401" s="309">
        <v>23</v>
      </c>
      <c r="B401" s="326" t="s">
        <v>1028</v>
      </c>
      <c r="C401" s="311"/>
      <c r="D401" s="312"/>
      <c r="E401" s="313"/>
      <c r="F401" s="314"/>
      <c r="G401" s="315"/>
      <c r="H401" s="314"/>
      <c r="I401" s="316"/>
      <c r="J401" s="317"/>
    </row>
    <row r="402" spans="1:10" s="246" customFormat="1" ht="17.100000000000001" customHeight="1" x14ac:dyDescent="0.25">
      <c r="A402" s="321"/>
      <c r="B402" s="304" t="s">
        <v>969</v>
      </c>
      <c r="C402" s="298"/>
      <c r="D402" s="299"/>
      <c r="E402" s="300"/>
      <c r="F402" s="301"/>
      <c r="G402" s="322"/>
      <c r="H402" s="322"/>
      <c r="I402" s="323">
        <f>I400</f>
        <v>612.70000000000005</v>
      </c>
      <c r="J402" s="303"/>
    </row>
    <row r="403" spans="1:10" s="246" customFormat="1" ht="17.100000000000001" customHeight="1" x14ac:dyDescent="0.25">
      <c r="A403" s="321"/>
      <c r="B403" s="304"/>
      <c r="C403" s="298"/>
      <c r="D403" s="299"/>
      <c r="E403" s="300"/>
      <c r="F403" s="301"/>
      <c r="G403" s="322"/>
      <c r="H403" s="324" t="s">
        <v>11</v>
      </c>
      <c r="I403" s="325">
        <f>SUM(I402)</f>
        <v>612.70000000000005</v>
      </c>
      <c r="J403" s="303" t="s">
        <v>170</v>
      </c>
    </row>
    <row r="404" spans="1:10" s="230" customFormat="1" ht="76.5" customHeight="1" x14ac:dyDescent="0.25">
      <c r="A404" s="309">
        <v>24</v>
      </c>
      <c r="B404" s="310" t="s">
        <v>981</v>
      </c>
      <c r="C404" s="311"/>
      <c r="D404" s="312"/>
      <c r="E404" s="313"/>
      <c r="F404" s="314"/>
      <c r="G404" s="315"/>
      <c r="H404" s="314"/>
      <c r="I404" s="316"/>
      <c r="J404" s="317"/>
    </row>
    <row r="405" spans="1:10" s="229" customFormat="1" ht="17.100000000000001" customHeight="1" x14ac:dyDescent="0.25">
      <c r="A405" s="234"/>
      <c r="B405" s="235" t="s">
        <v>234</v>
      </c>
      <c r="C405" s="236">
        <v>1</v>
      </c>
      <c r="D405" s="237" t="s">
        <v>10</v>
      </c>
      <c r="E405" s="238">
        <v>1</v>
      </c>
      <c r="F405" s="319">
        <v>54.98</v>
      </c>
      <c r="G405" s="319"/>
      <c r="H405" s="319">
        <v>4.25</v>
      </c>
      <c r="I405" s="302">
        <f>PRODUCT(C405:H405)</f>
        <v>233.66499999999999</v>
      </c>
      <c r="J405" s="320"/>
    </row>
    <row r="406" spans="1:10" s="229" customFormat="1" ht="17.100000000000001" customHeight="1" x14ac:dyDescent="0.25">
      <c r="A406" s="234"/>
      <c r="B406" s="235" t="s">
        <v>1205</v>
      </c>
      <c r="C406" s="236">
        <v>1</v>
      </c>
      <c r="D406" s="237" t="s">
        <v>10</v>
      </c>
      <c r="E406" s="238">
        <v>1</v>
      </c>
      <c r="F406" s="319">
        <v>7.45</v>
      </c>
      <c r="G406" s="319"/>
      <c r="H406" s="319">
        <v>3.9</v>
      </c>
      <c r="I406" s="302">
        <f t="shared" ref="I406:I436" si="52">PRODUCT(C406:H406)</f>
        <v>29.055</v>
      </c>
      <c r="J406" s="320"/>
    </row>
    <row r="407" spans="1:10" s="229" customFormat="1" ht="17.100000000000001" customHeight="1" x14ac:dyDescent="0.25">
      <c r="A407" s="234"/>
      <c r="B407" s="235" t="s">
        <v>235</v>
      </c>
      <c r="C407" s="236">
        <v>1</v>
      </c>
      <c r="D407" s="237" t="s">
        <v>10</v>
      </c>
      <c r="E407" s="238">
        <v>1</v>
      </c>
      <c r="F407" s="319">
        <v>27.24</v>
      </c>
      <c r="G407" s="319"/>
      <c r="H407" s="319">
        <v>1</v>
      </c>
      <c r="I407" s="302">
        <f t="shared" si="52"/>
        <v>27.24</v>
      </c>
      <c r="J407" s="320"/>
    </row>
    <row r="408" spans="1:10" s="229" customFormat="1" ht="17.100000000000001" customHeight="1" x14ac:dyDescent="0.25">
      <c r="A408" s="234"/>
      <c r="B408" s="235" t="s">
        <v>236</v>
      </c>
      <c r="C408" s="236">
        <v>1</v>
      </c>
      <c r="D408" s="237" t="s">
        <v>10</v>
      </c>
      <c r="E408" s="238">
        <v>1</v>
      </c>
      <c r="F408" s="319">
        <v>28.44</v>
      </c>
      <c r="G408" s="319"/>
      <c r="H408" s="319">
        <v>0.3</v>
      </c>
      <c r="I408" s="302">
        <f t="shared" si="52"/>
        <v>8.532</v>
      </c>
      <c r="J408" s="320"/>
    </row>
    <row r="409" spans="1:10" s="229" customFormat="1" ht="17.100000000000001" customHeight="1" x14ac:dyDescent="0.25">
      <c r="A409" s="234"/>
      <c r="B409" s="235" t="s">
        <v>237</v>
      </c>
      <c r="C409" s="236">
        <v>1</v>
      </c>
      <c r="D409" s="237" t="s">
        <v>10</v>
      </c>
      <c r="E409" s="238">
        <v>1</v>
      </c>
      <c r="F409" s="319">
        <v>8.6349999999999998</v>
      </c>
      <c r="G409" s="319"/>
      <c r="H409" s="319">
        <v>0.3</v>
      </c>
      <c r="I409" s="302">
        <f t="shared" si="52"/>
        <v>2.5905</v>
      </c>
      <c r="J409" s="320"/>
    </row>
    <row r="410" spans="1:10" s="229" customFormat="1" ht="17.100000000000001" customHeight="1" x14ac:dyDescent="0.25">
      <c r="A410" s="234"/>
      <c r="B410" s="235" t="s">
        <v>887</v>
      </c>
      <c r="C410" s="236">
        <v>2</v>
      </c>
      <c r="D410" s="237" t="s">
        <v>10</v>
      </c>
      <c r="E410" s="238">
        <v>3</v>
      </c>
      <c r="F410" s="319">
        <v>1.96</v>
      </c>
      <c r="G410" s="319">
        <v>0.6</v>
      </c>
      <c r="H410" s="319"/>
      <c r="I410" s="302">
        <f t="shared" si="52"/>
        <v>7.056</v>
      </c>
      <c r="J410" s="320"/>
    </row>
    <row r="411" spans="1:10" s="229" customFormat="1" ht="17.100000000000001" customHeight="1" x14ac:dyDescent="0.25">
      <c r="A411" s="234"/>
      <c r="B411" s="235" t="s">
        <v>888</v>
      </c>
      <c r="C411" s="236">
        <v>2</v>
      </c>
      <c r="D411" s="237" t="s">
        <v>10</v>
      </c>
      <c r="E411" s="238">
        <v>3</v>
      </c>
      <c r="F411" s="319">
        <v>1.46</v>
      </c>
      <c r="G411" s="319">
        <v>0.6</v>
      </c>
      <c r="H411" s="319"/>
      <c r="I411" s="302">
        <f t="shared" si="52"/>
        <v>5.2559999999999993</v>
      </c>
      <c r="J411" s="320"/>
    </row>
    <row r="412" spans="1:10" s="229" customFormat="1" ht="17.100000000000001" customHeight="1" x14ac:dyDescent="0.25">
      <c r="A412" s="234"/>
      <c r="B412" s="235" t="s">
        <v>889</v>
      </c>
      <c r="C412" s="236">
        <v>2</v>
      </c>
      <c r="D412" s="237" t="s">
        <v>10</v>
      </c>
      <c r="E412" s="238">
        <v>1</v>
      </c>
      <c r="F412" s="319">
        <v>1.36</v>
      </c>
      <c r="G412" s="319">
        <v>0.6</v>
      </c>
      <c r="H412" s="319"/>
      <c r="I412" s="302">
        <f t="shared" ref="I412" si="53">PRODUCT(C412:H412)</f>
        <v>1.6320000000000001</v>
      </c>
      <c r="J412" s="320"/>
    </row>
    <row r="413" spans="1:10" s="229" customFormat="1" ht="17.100000000000001" customHeight="1" x14ac:dyDescent="0.25">
      <c r="A413" s="234"/>
      <c r="B413" s="235" t="s">
        <v>228</v>
      </c>
      <c r="C413" s="236">
        <v>1</v>
      </c>
      <c r="D413" s="237" t="s">
        <v>10</v>
      </c>
      <c r="E413" s="238">
        <v>-1</v>
      </c>
      <c r="F413" s="319">
        <v>1.8</v>
      </c>
      <c r="G413" s="319"/>
      <c r="H413" s="319">
        <v>2.1</v>
      </c>
      <c r="I413" s="302">
        <f t="shared" si="52"/>
        <v>-3.7800000000000002</v>
      </c>
      <c r="J413" s="320"/>
    </row>
    <row r="414" spans="1:10" s="229" customFormat="1" ht="17.100000000000001" customHeight="1" x14ac:dyDescent="0.25">
      <c r="A414" s="234"/>
      <c r="B414" s="235" t="s">
        <v>195</v>
      </c>
      <c r="C414" s="236">
        <v>1</v>
      </c>
      <c r="D414" s="237" t="s">
        <v>10</v>
      </c>
      <c r="E414" s="238">
        <v>-3</v>
      </c>
      <c r="F414" s="319">
        <v>1.5</v>
      </c>
      <c r="G414" s="319"/>
      <c r="H414" s="319">
        <v>1.3</v>
      </c>
      <c r="I414" s="302">
        <f t="shared" si="52"/>
        <v>-5.8500000000000005</v>
      </c>
      <c r="J414" s="320"/>
    </row>
    <row r="415" spans="1:10" s="229" customFormat="1" ht="17.100000000000001" customHeight="1" x14ac:dyDescent="0.25">
      <c r="A415" s="234"/>
      <c r="B415" s="235" t="s">
        <v>196</v>
      </c>
      <c r="C415" s="236">
        <v>1</v>
      </c>
      <c r="D415" s="237" t="s">
        <v>10</v>
      </c>
      <c r="E415" s="238">
        <v>-2</v>
      </c>
      <c r="F415" s="319">
        <v>1</v>
      </c>
      <c r="G415" s="319"/>
      <c r="H415" s="319">
        <v>1.3</v>
      </c>
      <c r="I415" s="302">
        <f t="shared" si="52"/>
        <v>-2.6</v>
      </c>
      <c r="J415" s="320"/>
    </row>
    <row r="416" spans="1:10" s="229" customFormat="1" ht="17.100000000000001" customHeight="1" x14ac:dyDescent="0.25">
      <c r="A416" s="234"/>
      <c r="B416" s="235" t="s">
        <v>215</v>
      </c>
      <c r="C416" s="236">
        <v>1</v>
      </c>
      <c r="D416" s="237" t="s">
        <v>10</v>
      </c>
      <c r="E416" s="238">
        <v>-1</v>
      </c>
      <c r="F416" s="319">
        <v>0.9</v>
      </c>
      <c r="G416" s="319"/>
      <c r="H416" s="319">
        <v>1.3</v>
      </c>
      <c r="I416" s="302">
        <f t="shared" ref="I416" si="54">PRODUCT(C416:H416)</f>
        <v>-1.1700000000000002</v>
      </c>
      <c r="J416" s="320"/>
    </row>
    <row r="417" spans="1:10" s="229" customFormat="1" ht="17.100000000000001" customHeight="1" x14ac:dyDescent="0.25">
      <c r="A417" s="234"/>
      <c r="B417" s="235" t="s">
        <v>238</v>
      </c>
      <c r="C417" s="236">
        <v>1</v>
      </c>
      <c r="D417" s="237" t="s">
        <v>10</v>
      </c>
      <c r="E417" s="238">
        <v>-2</v>
      </c>
      <c r="F417" s="319">
        <v>1.5</v>
      </c>
      <c r="G417" s="319"/>
      <c r="H417" s="319">
        <v>0.6</v>
      </c>
      <c r="I417" s="302">
        <f t="shared" si="52"/>
        <v>-1.7999999999999998</v>
      </c>
      <c r="J417" s="320"/>
    </row>
    <row r="418" spans="1:10" s="229" customFormat="1" ht="17.100000000000001" customHeight="1" x14ac:dyDescent="0.25">
      <c r="A418" s="234"/>
      <c r="B418" s="235" t="s">
        <v>201</v>
      </c>
      <c r="C418" s="236">
        <v>1</v>
      </c>
      <c r="D418" s="237" t="s">
        <v>10</v>
      </c>
      <c r="E418" s="238">
        <v>-17</v>
      </c>
      <c r="F418" s="319">
        <v>1</v>
      </c>
      <c r="G418" s="319"/>
      <c r="H418" s="319">
        <v>0.6</v>
      </c>
      <c r="I418" s="302">
        <f t="shared" si="52"/>
        <v>-10.199999999999999</v>
      </c>
      <c r="J418" s="320"/>
    </row>
    <row r="419" spans="1:10" s="229" customFormat="1" ht="17.100000000000001" customHeight="1" x14ac:dyDescent="0.25">
      <c r="A419" s="234"/>
      <c r="B419" s="235" t="s">
        <v>217</v>
      </c>
      <c r="C419" s="236">
        <v>1</v>
      </c>
      <c r="D419" s="237" t="s">
        <v>10</v>
      </c>
      <c r="E419" s="238">
        <v>-2</v>
      </c>
      <c r="F419" s="319">
        <v>0.6</v>
      </c>
      <c r="G419" s="319"/>
      <c r="H419" s="319">
        <v>0.6</v>
      </c>
      <c r="I419" s="302">
        <f t="shared" si="52"/>
        <v>-0.72</v>
      </c>
      <c r="J419" s="320"/>
    </row>
    <row r="420" spans="1:10" s="229" customFormat="1" ht="17.100000000000001" customHeight="1" x14ac:dyDescent="0.25">
      <c r="A420" s="234"/>
      <c r="B420" s="235" t="s">
        <v>281</v>
      </c>
      <c r="C420" s="236">
        <v>2</v>
      </c>
      <c r="D420" s="237" t="s">
        <v>10</v>
      </c>
      <c r="E420" s="238">
        <v>2</v>
      </c>
      <c r="F420" s="437" t="s">
        <v>282</v>
      </c>
      <c r="G420" s="437"/>
      <c r="H420" s="319">
        <v>3.3</v>
      </c>
      <c r="I420" s="302">
        <v>11.88</v>
      </c>
      <c r="J420" s="320"/>
    </row>
    <row r="421" spans="1:10" s="229" customFormat="1" ht="17.100000000000001" customHeight="1" x14ac:dyDescent="0.25">
      <c r="A421" s="234"/>
      <c r="B421" s="235" t="s">
        <v>904</v>
      </c>
      <c r="C421" s="236">
        <v>1</v>
      </c>
      <c r="D421" s="237" t="s">
        <v>10</v>
      </c>
      <c r="E421" s="238">
        <v>1</v>
      </c>
      <c r="F421" s="437">
        <f>(2.75+1.3+1.3)*2+(0.46)</f>
        <v>11.16</v>
      </c>
      <c r="G421" s="437"/>
      <c r="H421" s="319">
        <v>1</v>
      </c>
      <c r="I421" s="302">
        <f t="shared" si="52"/>
        <v>11.16</v>
      </c>
      <c r="J421" s="320"/>
    </row>
    <row r="422" spans="1:10" s="229" customFormat="1" ht="17.100000000000001" customHeight="1" x14ac:dyDescent="0.25">
      <c r="A422" s="234"/>
      <c r="B422" s="235" t="s">
        <v>298</v>
      </c>
      <c r="C422" s="236">
        <v>1</v>
      </c>
      <c r="D422" s="237" t="s">
        <v>10</v>
      </c>
      <c r="E422" s="238">
        <v>2</v>
      </c>
      <c r="F422" s="319">
        <v>56.94</v>
      </c>
      <c r="G422" s="319"/>
      <c r="H422" s="319">
        <v>0.56999999999999995</v>
      </c>
      <c r="I422" s="302">
        <f t="shared" si="52"/>
        <v>64.911599999999993</v>
      </c>
      <c r="J422" s="320"/>
    </row>
    <row r="423" spans="1:10" s="229" customFormat="1" ht="17.100000000000001" customHeight="1" x14ac:dyDescent="0.25">
      <c r="A423" s="234"/>
      <c r="B423" s="235" t="s">
        <v>299</v>
      </c>
      <c r="C423" s="236">
        <v>1</v>
      </c>
      <c r="D423" s="237" t="s">
        <v>10</v>
      </c>
      <c r="E423" s="238">
        <v>1</v>
      </c>
      <c r="F423" s="319">
        <v>56.94</v>
      </c>
      <c r="G423" s="319"/>
      <c r="H423" s="319">
        <v>0.12</v>
      </c>
      <c r="I423" s="302">
        <f t="shared" si="52"/>
        <v>6.8327999999999998</v>
      </c>
      <c r="J423" s="320"/>
    </row>
    <row r="424" spans="1:10" s="246" customFormat="1" ht="17.100000000000001" customHeight="1" x14ac:dyDescent="0.25">
      <c r="A424" s="296"/>
      <c r="B424" s="304" t="s">
        <v>1206</v>
      </c>
      <c r="C424" s="298">
        <v>1</v>
      </c>
      <c r="D424" s="299" t="s">
        <v>10</v>
      </c>
      <c r="E424" s="300">
        <v>2</v>
      </c>
      <c r="F424" s="294">
        <v>8.9499999999999993</v>
      </c>
      <c r="G424" s="301"/>
      <c r="H424" s="294">
        <v>0.45</v>
      </c>
      <c r="I424" s="302">
        <f t="shared" si="52"/>
        <v>8.0549999999999997</v>
      </c>
      <c r="J424" s="303"/>
    </row>
    <row r="425" spans="1:10" s="229" customFormat="1" ht="17.100000000000001" customHeight="1" x14ac:dyDescent="0.25">
      <c r="A425" s="234"/>
      <c r="B425" s="235" t="s">
        <v>299</v>
      </c>
      <c r="C425" s="236">
        <v>1</v>
      </c>
      <c r="D425" s="237" t="s">
        <v>10</v>
      </c>
      <c r="E425" s="238">
        <v>1</v>
      </c>
      <c r="F425" s="294">
        <v>8.9499999999999993</v>
      </c>
      <c r="G425" s="319"/>
      <c r="H425" s="319">
        <v>0.12</v>
      </c>
      <c r="I425" s="302">
        <f t="shared" si="52"/>
        <v>1.0739999999999998</v>
      </c>
      <c r="J425" s="320"/>
    </row>
    <row r="426" spans="1:10" s="229" customFormat="1" ht="17.100000000000001" customHeight="1" x14ac:dyDescent="0.25">
      <c r="A426" s="234"/>
      <c r="B426" s="235" t="s">
        <v>1199</v>
      </c>
      <c r="C426" s="236"/>
      <c r="D426" s="237"/>
      <c r="E426" s="238"/>
      <c r="F426" s="437"/>
      <c r="G426" s="437"/>
      <c r="H426" s="319"/>
      <c r="I426" s="302"/>
      <c r="J426" s="320"/>
    </row>
    <row r="427" spans="1:10" s="229" customFormat="1" ht="17.100000000000001" customHeight="1" x14ac:dyDescent="0.25">
      <c r="A427" s="234"/>
      <c r="B427" s="235" t="s">
        <v>1200</v>
      </c>
      <c r="C427" s="236">
        <v>1</v>
      </c>
      <c r="D427" s="237" t="s">
        <v>10</v>
      </c>
      <c r="E427" s="238">
        <v>1</v>
      </c>
      <c r="F427" s="437">
        <v>22</v>
      </c>
      <c r="G427" s="437"/>
      <c r="H427" s="319">
        <v>1.3</v>
      </c>
      <c r="I427" s="302">
        <f t="shared" ref="I427:I434" si="55">PRODUCT(C427:H427)</f>
        <v>28.6</v>
      </c>
      <c r="J427" s="320"/>
    </row>
    <row r="428" spans="1:10" s="229" customFormat="1" ht="17.100000000000001" customHeight="1" x14ac:dyDescent="0.25">
      <c r="A428" s="234"/>
      <c r="B428" s="235" t="s">
        <v>1186</v>
      </c>
      <c r="C428" s="236">
        <v>1</v>
      </c>
      <c r="D428" s="237" t="s">
        <v>10</v>
      </c>
      <c r="E428" s="238">
        <v>-1</v>
      </c>
      <c r="F428" s="437">
        <v>3.8</v>
      </c>
      <c r="G428" s="437"/>
      <c r="H428" s="319">
        <v>1.3</v>
      </c>
      <c r="I428" s="302">
        <f t="shared" si="55"/>
        <v>-4.9399999999999995</v>
      </c>
      <c r="J428" s="320"/>
    </row>
    <row r="429" spans="1:10" s="229" customFormat="1" ht="17.100000000000001" customHeight="1" x14ac:dyDescent="0.25">
      <c r="A429" s="234"/>
      <c r="B429" s="235" t="s">
        <v>1201</v>
      </c>
      <c r="C429" s="236">
        <v>1</v>
      </c>
      <c r="D429" s="237" t="s">
        <v>10</v>
      </c>
      <c r="E429" s="238">
        <v>1</v>
      </c>
      <c r="F429" s="437">
        <v>22</v>
      </c>
      <c r="G429" s="437"/>
      <c r="H429" s="319">
        <v>1.65</v>
      </c>
      <c r="I429" s="302">
        <f t="shared" si="55"/>
        <v>36.299999999999997</v>
      </c>
      <c r="J429" s="320"/>
    </row>
    <row r="430" spans="1:10" s="229" customFormat="1" ht="17.100000000000001" customHeight="1" x14ac:dyDescent="0.25">
      <c r="A430" s="234"/>
      <c r="B430" s="235" t="s">
        <v>1186</v>
      </c>
      <c r="C430" s="236">
        <v>1</v>
      </c>
      <c r="D430" s="237" t="s">
        <v>10</v>
      </c>
      <c r="E430" s="238">
        <v>-1</v>
      </c>
      <c r="F430" s="437">
        <v>3.8</v>
      </c>
      <c r="G430" s="437"/>
      <c r="H430" s="319">
        <v>1.65</v>
      </c>
      <c r="I430" s="302">
        <f t="shared" si="55"/>
        <v>-6.27</v>
      </c>
      <c r="J430" s="320"/>
    </row>
    <row r="431" spans="1:10" s="229" customFormat="1" ht="17.100000000000001" customHeight="1" x14ac:dyDescent="0.25">
      <c r="A431" s="234"/>
      <c r="B431" s="235" t="s">
        <v>1185</v>
      </c>
      <c r="C431" s="236">
        <v>1</v>
      </c>
      <c r="D431" s="237" t="s">
        <v>10</v>
      </c>
      <c r="E431" s="238">
        <v>1</v>
      </c>
      <c r="F431" s="437">
        <v>22</v>
      </c>
      <c r="G431" s="437">
        <v>0.12</v>
      </c>
      <c r="H431" s="319"/>
      <c r="I431" s="302">
        <f t="shared" si="55"/>
        <v>2.6399999999999997</v>
      </c>
      <c r="J431" s="320"/>
    </row>
    <row r="432" spans="1:10" s="229" customFormat="1" ht="17.100000000000001" customHeight="1" x14ac:dyDescent="0.25">
      <c r="A432" s="234"/>
      <c r="B432" s="235" t="s">
        <v>1186</v>
      </c>
      <c r="C432" s="236">
        <v>1</v>
      </c>
      <c r="D432" s="237" t="s">
        <v>10</v>
      </c>
      <c r="E432" s="238">
        <v>-1</v>
      </c>
      <c r="F432" s="437">
        <v>3.8</v>
      </c>
      <c r="G432" s="437">
        <v>0.12</v>
      </c>
      <c r="H432" s="319"/>
      <c r="I432" s="302">
        <f t="shared" si="55"/>
        <v>-0.45599999999999996</v>
      </c>
      <c r="J432" s="320"/>
    </row>
    <row r="433" spans="1:10" s="229" customFormat="1" ht="17.100000000000001" customHeight="1" x14ac:dyDescent="0.25">
      <c r="A433" s="234"/>
      <c r="B433" s="235" t="s">
        <v>1187</v>
      </c>
      <c r="C433" s="236">
        <v>2</v>
      </c>
      <c r="D433" s="237" t="s">
        <v>10</v>
      </c>
      <c r="E433" s="238">
        <v>5</v>
      </c>
      <c r="F433" s="437">
        <v>1.65</v>
      </c>
      <c r="G433" s="437">
        <v>0.115</v>
      </c>
      <c r="H433" s="319"/>
      <c r="I433" s="302">
        <f t="shared" si="55"/>
        <v>1.8975000000000002</v>
      </c>
      <c r="J433" s="320"/>
    </row>
    <row r="434" spans="1:10" s="229" customFormat="1" ht="17.100000000000001" customHeight="1" x14ac:dyDescent="0.25">
      <c r="A434" s="234"/>
      <c r="B434" s="235" t="s">
        <v>1202</v>
      </c>
      <c r="C434" s="236">
        <v>1</v>
      </c>
      <c r="D434" s="237" t="s">
        <v>10</v>
      </c>
      <c r="E434" s="238">
        <v>2</v>
      </c>
      <c r="F434" s="437">
        <v>1.35</v>
      </c>
      <c r="G434" s="437"/>
      <c r="H434" s="319">
        <v>1.65</v>
      </c>
      <c r="I434" s="302">
        <f t="shared" si="55"/>
        <v>4.4550000000000001</v>
      </c>
      <c r="J434" s="320"/>
    </row>
    <row r="435" spans="1:10" s="229" customFormat="1" ht="17.100000000000001" customHeight="1" x14ac:dyDescent="0.25">
      <c r="A435" s="234"/>
      <c r="B435" s="235" t="s">
        <v>1203</v>
      </c>
      <c r="C435" s="236"/>
      <c r="D435" s="237"/>
      <c r="E435" s="238"/>
      <c r="F435" s="437"/>
      <c r="G435" s="437"/>
      <c r="H435" s="319"/>
      <c r="I435" s="302"/>
      <c r="J435" s="320"/>
    </row>
    <row r="436" spans="1:10" s="229" customFormat="1" ht="17.100000000000001" customHeight="1" x14ac:dyDescent="0.25">
      <c r="A436" s="234"/>
      <c r="B436" s="235" t="s">
        <v>1204</v>
      </c>
      <c r="C436" s="236">
        <v>1</v>
      </c>
      <c r="D436" s="237" t="s">
        <v>10</v>
      </c>
      <c r="E436" s="238">
        <v>2</v>
      </c>
      <c r="F436" s="437">
        <v>9.3000000000000007</v>
      </c>
      <c r="G436" s="437"/>
      <c r="H436" s="319">
        <v>1.3</v>
      </c>
      <c r="I436" s="302">
        <f t="shared" si="52"/>
        <v>24.180000000000003</v>
      </c>
      <c r="J436" s="320"/>
    </row>
    <row r="437" spans="1:10" s="229" customFormat="1" ht="17.100000000000001" customHeight="1" x14ac:dyDescent="0.25">
      <c r="A437" s="234"/>
      <c r="B437" s="235" t="s">
        <v>1185</v>
      </c>
      <c r="C437" s="236">
        <v>1</v>
      </c>
      <c r="D437" s="237" t="s">
        <v>10</v>
      </c>
      <c r="E437" s="238">
        <v>1</v>
      </c>
      <c r="F437" s="437">
        <v>9.3000000000000007</v>
      </c>
      <c r="G437" s="437">
        <v>0.12</v>
      </c>
      <c r="H437" s="319"/>
      <c r="I437" s="302">
        <f t="shared" ref="I437" si="56">PRODUCT(C437:H437)</f>
        <v>1.1160000000000001</v>
      </c>
      <c r="J437" s="320"/>
    </row>
    <row r="438" spans="1:10" s="246" customFormat="1" ht="17.100000000000001" customHeight="1" x14ac:dyDescent="0.25">
      <c r="A438" s="321"/>
      <c r="B438" s="304"/>
      <c r="C438" s="298"/>
      <c r="D438" s="299"/>
      <c r="E438" s="300"/>
      <c r="F438" s="301"/>
      <c r="G438" s="322"/>
      <c r="H438" s="322" t="s">
        <v>11</v>
      </c>
      <c r="I438" s="323">
        <f>SUM(I405:I437)</f>
        <v>480.34239999999994</v>
      </c>
      <c r="J438" s="303"/>
    </row>
    <row r="439" spans="1:10" s="246" customFormat="1" ht="17.100000000000001" customHeight="1" x14ac:dyDescent="0.25">
      <c r="A439" s="321"/>
      <c r="B439" s="304"/>
      <c r="C439" s="298"/>
      <c r="D439" s="299"/>
      <c r="E439" s="300"/>
      <c r="F439" s="301"/>
      <c r="G439" s="322"/>
      <c r="H439" s="324" t="s">
        <v>162</v>
      </c>
      <c r="I439" s="325">
        <v>480.4</v>
      </c>
      <c r="J439" s="303" t="s">
        <v>170</v>
      </c>
    </row>
    <row r="440" spans="1:10" s="230" customFormat="1" ht="89.25" customHeight="1" x14ac:dyDescent="0.25">
      <c r="A440" s="309">
        <v>25</v>
      </c>
      <c r="B440" s="538" t="s">
        <v>1311</v>
      </c>
      <c r="C440" s="311"/>
      <c r="D440" s="312"/>
      <c r="E440" s="313"/>
      <c r="F440" s="314"/>
      <c r="G440" s="315"/>
      <c r="H440" s="314"/>
      <c r="I440" s="316"/>
      <c r="J440" s="317"/>
    </row>
    <row r="441" spans="1:10" s="229" customFormat="1" ht="17.100000000000001" customHeight="1" x14ac:dyDescent="0.25">
      <c r="A441" s="234"/>
      <c r="B441" s="235" t="s">
        <v>239</v>
      </c>
      <c r="C441" s="236">
        <v>1</v>
      </c>
      <c r="D441" s="237" t="s">
        <v>10</v>
      </c>
      <c r="E441" s="238">
        <v>4</v>
      </c>
      <c r="F441" s="319">
        <v>1</v>
      </c>
      <c r="G441" s="319">
        <v>2.6</v>
      </c>
      <c r="H441" s="319">
        <v>2</v>
      </c>
      <c r="I441" s="302">
        <f t="shared" ref="I441:I446" si="57">PRODUCT(C441:H441)</f>
        <v>20.8</v>
      </c>
      <c r="J441" s="320"/>
    </row>
    <row r="442" spans="1:10" s="229" customFormat="1" ht="17.100000000000001" customHeight="1" x14ac:dyDescent="0.25">
      <c r="A442" s="234"/>
      <c r="B442" s="235" t="s">
        <v>240</v>
      </c>
      <c r="C442" s="236">
        <v>1</v>
      </c>
      <c r="D442" s="237" t="s">
        <v>10</v>
      </c>
      <c r="E442" s="238">
        <v>3</v>
      </c>
      <c r="F442" s="319">
        <v>0.9</v>
      </c>
      <c r="G442" s="319">
        <v>2.6</v>
      </c>
      <c r="H442" s="319">
        <v>2.1</v>
      </c>
      <c r="I442" s="302">
        <f t="shared" si="57"/>
        <v>14.742000000000001</v>
      </c>
      <c r="J442" s="320"/>
    </row>
    <row r="443" spans="1:10" s="229" customFormat="1" ht="17.100000000000001" customHeight="1" x14ac:dyDescent="0.25">
      <c r="A443" s="234"/>
      <c r="B443" s="235" t="s">
        <v>243</v>
      </c>
      <c r="C443" s="236">
        <v>1</v>
      </c>
      <c r="D443" s="237" t="s">
        <v>10</v>
      </c>
      <c r="E443" s="238">
        <v>3</v>
      </c>
      <c r="F443" s="319">
        <v>1.5</v>
      </c>
      <c r="G443" s="319">
        <v>2.6</v>
      </c>
      <c r="H443" s="319">
        <v>1.3</v>
      </c>
      <c r="I443" s="302">
        <f t="shared" si="57"/>
        <v>15.210000000000003</v>
      </c>
      <c r="J443" s="320"/>
    </row>
    <row r="444" spans="1:10" s="229" customFormat="1" ht="17.100000000000001" customHeight="1" x14ac:dyDescent="0.25">
      <c r="A444" s="234"/>
      <c r="B444" s="235" t="s">
        <v>192</v>
      </c>
      <c r="C444" s="236">
        <v>1</v>
      </c>
      <c r="D444" s="237" t="s">
        <v>10</v>
      </c>
      <c r="E444" s="238">
        <v>3</v>
      </c>
      <c r="F444" s="319">
        <v>1</v>
      </c>
      <c r="G444" s="319">
        <v>2.6</v>
      </c>
      <c r="H444" s="319">
        <v>1.3</v>
      </c>
      <c r="I444" s="302">
        <f t="shared" si="57"/>
        <v>10.14</v>
      </c>
      <c r="J444" s="320"/>
    </row>
    <row r="445" spans="1:10" s="229" customFormat="1" ht="17.100000000000001" customHeight="1" x14ac:dyDescent="0.25">
      <c r="A445" s="234"/>
      <c r="B445" s="235" t="s">
        <v>244</v>
      </c>
      <c r="C445" s="236">
        <v>1</v>
      </c>
      <c r="D445" s="237" t="s">
        <v>10</v>
      </c>
      <c r="E445" s="238">
        <v>1</v>
      </c>
      <c r="F445" s="319">
        <v>0.9</v>
      </c>
      <c r="G445" s="319">
        <v>2.6</v>
      </c>
      <c r="H445" s="319">
        <v>1.3</v>
      </c>
      <c r="I445" s="302">
        <f t="shared" si="57"/>
        <v>3.0420000000000007</v>
      </c>
      <c r="J445" s="320"/>
    </row>
    <row r="446" spans="1:10" s="229" customFormat="1" ht="17.100000000000001" customHeight="1" x14ac:dyDescent="0.25">
      <c r="A446" s="234"/>
      <c r="B446" s="235" t="s">
        <v>220</v>
      </c>
      <c r="C446" s="236">
        <v>1</v>
      </c>
      <c r="D446" s="237" t="s">
        <v>10</v>
      </c>
      <c r="E446" s="238">
        <v>16</v>
      </c>
      <c r="F446" s="319">
        <v>1</v>
      </c>
      <c r="G446" s="319">
        <v>2.6</v>
      </c>
      <c r="H446" s="319">
        <v>0.6</v>
      </c>
      <c r="I446" s="302">
        <f t="shared" si="57"/>
        <v>24.96</v>
      </c>
      <c r="J446" s="320"/>
    </row>
    <row r="447" spans="1:10" s="246" customFormat="1" ht="17.100000000000001" customHeight="1" x14ac:dyDescent="0.25">
      <c r="A447" s="321"/>
      <c r="B447" s="304"/>
      <c r="C447" s="298"/>
      <c r="D447" s="299"/>
      <c r="E447" s="300"/>
      <c r="F447" s="301"/>
      <c r="G447" s="322"/>
      <c r="H447" s="322" t="s">
        <v>11</v>
      </c>
      <c r="I447" s="323">
        <f>SUM(I441:I446)</f>
        <v>88.894000000000005</v>
      </c>
      <c r="J447" s="303"/>
    </row>
    <row r="448" spans="1:10" s="246" customFormat="1" ht="17.100000000000001" customHeight="1" x14ac:dyDescent="0.25">
      <c r="A448" s="321"/>
      <c r="B448" s="304"/>
      <c r="C448" s="298"/>
      <c r="D448" s="299"/>
      <c r="E448" s="300"/>
      <c r="F448" s="301"/>
      <c r="G448" s="322"/>
      <c r="H448" s="324" t="s">
        <v>162</v>
      </c>
      <c r="I448" s="325">
        <v>88.9</v>
      </c>
      <c r="J448" s="303" t="s">
        <v>170</v>
      </c>
    </row>
    <row r="449" spans="1:10" s="230" customFormat="1" ht="82.5" customHeight="1" x14ac:dyDescent="0.25">
      <c r="A449" s="309">
        <v>26</v>
      </c>
      <c r="B449" s="310" t="s">
        <v>269</v>
      </c>
      <c r="C449" s="311"/>
      <c r="D449" s="312"/>
      <c r="E449" s="313"/>
      <c r="F449" s="314"/>
      <c r="G449" s="315"/>
      <c r="H449" s="314"/>
      <c r="I449" s="316"/>
      <c r="J449" s="317"/>
    </row>
    <row r="450" spans="1:10" s="229" customFormat="1" ht="17.100000000000001" customHeight="1" x14ac:dyDescent="0.25">
      <c r="A450" s="234"/>
      <c r="B450" s="235" t="s">
        <v>245</v>
      </c>
      <c r="C450" s="236">
        <v>1</v>
      </c>
      <c r="D450" s="237" t="s">
        <v>10</v>
      </c>
      <c r="E450" s="238">
        <v>1</v>
      </c>
      <c r="F450" s="319">
        <v>1.8</v>
      </c>
      <c r="G450" s="319">
        <v>1.5</v>
      </c>
      <c r="H450" s="319">
        <v>2.1</v>
      </c>
      <c r="I450" s="302">
        <f t="shared" ref="I450:I458" si="58">PRODUCT(C450:H450)</f>
        <v>5.6700000000000008</v>
      </c>
      <c r="J450" s="320"/>
    </row>
    <row r="451" spans="1:10" s="229" customFormat="1" ht="17.100000000000001" customHeight="1" x14ac:dyDescent="0.25">
      <c r="A451" s="234"/>
      <c r="B451" s="235" t="s">
        <v>239</v>
      </c>
      <c r="C451" s="236">
        <v>1</v>
      </c>
      <c r="D451" s="237" t="s">
        <v>10</v>
      </c>
      <c r="E451" s="238">
        <v>4</v>
      </c>
      <c r="F451" s="319">
        <v>1</v>
      </c>
      <c r="G451" s="319">
        <v>2.6</v>
      </c>
      <c r="H451" s="319">
        <v>2</v>
      </c>
      <c r="I451" s="302">
        <f t="shared" si="58"/>
        <v>20.8</v>
      </c>
      <c r="J451" s="320"/>
    </row>
    <row r="452" spans="1:10" s="229" customFormat="1" ht="17.100000000000001" customHeight="1" x14ac:dyDescent="0.25">
      <c r="A452" s="234"/>
      <c r="B452" s="235" t="s">
        <v>241</v>
      </c>
      <c r="C452" s="236">
        <v>1</v>
      </c>
      <c r="D452" s="237" t="s">
        <v>10</v>
      </c>
      <c r="E452" s="238">
        <v>2</v>
      </c>
      <c r="F452" s="319">
        <v>1.5</v>
      </c>
      <c r="G452" s="319">
        <v>1</v>
      </c>
      <c r="H452" s="319">
        <v>0.6</v>
      </c>
      <c r="I452" s="302">
        <f t="shared" si="58"/>
        <v>1.7999999999999998</v>
      </c>
      <c r="J452" s="320"/>
    </row>
    <row r="453" spans="1:10" s="229" customFormat="1" ht="17.100000000000001" customHeight="1" x14ac:dyDescent="0.25">
      <c r="A453" s="234"/>
      <c r="B453" s="235" t="s">
        <v>220</v>
      </c>
      <c r="C453" s="236">
        <v>1</v>
      </c>
      <c r="D453" s="237" t="s">
        <v>10</v>
      </c>
      <c r="E453" s="238">
        <v>2</v>
      </c>
      <c r="F453" s="319">
        <v>1</v>
      </c>
      <c r="G453" s="319">
        <v>1</v>
      </c>
      <c r="H453" s="319">
        <v>0.6</v>
      </c>
      <c r="I453" s="302">
        <f t="shared" si="58"/>
        <v>1.2</v>
      </c>
      <c r="J453" s="320"/>
    </row>
    <row r="454" spans="1:10" s="229" customFormat="1" ht="17.100000000000001" customHeight="1" x14ac:dyDescent="0.25">
      <c r="A454" s="234"/>
      <c r="B454" s="235" t="s">
        <v>242</v>
      </c>
      <c r="C454" s="236">
        <v>1</v>
      </c>
      <c r="D454" s="237" t="s">
        <v>10</v>
      </c>
      <c r="E454" s="238">
        <v>2</v>
      </c>
      <c r="F454" s="319">
        <v>0.6</v>
      </c>
      <c r="G454" s="319">
        <v>1</v>
      </c>
      <c r="H454" s="319">
        <v>0.6</v>
      </c>
      <c r="I454" s="302">
        <f t="shared" si="58"/>
        <v>0.72</v>
      </c>
      <c r="J454" s="320"/>
    </row>
    <row r="455" spans="1:10" s="229" customFormat="1" ht="17.100000000000001" customHeight="1" x14ac:dyDescent="0.25">
      <c r="A455" s="234"/>
      <c r="B455" s="235" t="s">
        <v>246</v>
      </c>
      <c r="C455" s="236">
        <v>1</v>
      </c>
      <c r="D455" s="237" t="s">
        <v>10</v>
      </c>
      <c r="E455" s="238">
        <v>1</v>
      </c>
      <c r="F455" s="319">
        <v>7</v>
      </c>
      <c r="G455" s="319">
        <v>1</v>
      </c>
      <c r="H455" s="319">
        <v>0.45</v>
      </c>
      <c r="I455" s="302">
        <f t="shared" si="58"/>
        <v>3.15</v>
      </c>
      <c r="J455" s="320"/>
    </row>
    <row r="456" spans="1:10" s="229" customFormat="1" ht="17.100000000000001" customHeight="1" x14ac:dyDescent="0.25">
      <c r="A456" s="234"/>
      <c r="B456" s="235" t="s">
        <v>1217</v>
      </c>
      <c r="C456" s="236">
        <v>1</v>
      </c>
      <c r="D456" s="237" t="s">
        <v>10</v>
      </c>
      <c r="E456" s="238">
        <v>8</v>
      </c>
      <c r="F456" s="319">
        <v>2.5</v>
      </c>
      <c r="G456" s="319">
        <v>0.35</v>
      </c>
      <c r="H456" s="319"/>
      <c r="I456" s="302">
        <f t="shared" si="58"/>
        <v>7</v>
      </c>
      <c r="J456" s="320"/>
    </row>
    <row r="457" spans="1:10" s="229" customFormat="1" ht="17.100000000000001" customHeight="1" x14ac:dyDescent="0.25">
      <c r="A457" s="234"/>
      <c r="B457" s="235" t="s">
        <v>1218</v>
      </c>
      <c r="C457" s="236">
        <v>1</v>
      </c>
      <c r="D457" s="237" t="s">
        <v>10</v>
      </c>
      <c r="E457" s="238">
        <v>4</v>
      </c>
      <c r="F457" s="319">
        <v>3.05</v>
      </c>
      <c r="G457" s="319">
        <v>0.35</v>
      </c>
      <c r="H457" s="319"/>
      <c r="I457" s="302">
        <f t="shared" si="58"/>
        <v>4.2699999999999996</v>
      </c>
      <c r="J457" s="320"/>
    </row>
    <row r="458" spans="1:10" s="229" customFormat="1" ht="17.100000000000001" customHeight="1" x14ac:dyDescent="0.25">
      <c r="A458" s="234"/>
      <c r="B458" s="235" t="s">
        <v>1218</v>
      </c>
      <c r="C458" s="236">
        <v>1</v>
      </c>
      <c r="D458" s="237" t="s">
        <v>10</v>
      </c>
      <c r="E458" s="238">
        <v>3</v>
      </c>
      <c r="F458" s="319">
        <v>9.3000000000000007</v>
      </c>
      <c r="G458" s="319">
        <v>0.2</v>
      </c>
      <c r="H458" s="319"/>
      <c r="I458" s="302">
        <f t="shared" si="58"/>
        <v>5.580000000000001</v>
      </c>
      <c r="J458" s="320"/>
    </row>
    <row r="459" spans="1:10" s="246" customFormat="1" ht="17.100000000000001" customHeight="1" x14ac:dyDescent="0.25">
      <c r="A459" s="321"/>
      <c r="B459" s="304"/>
      <c r="C459" s="298"/>
      <c r="D459" s="299"/>
      <c r="E459" s="300"/>
      <c r="F459" s="301"/>
      <c r="G459" s="322"/>
      <c r="H459" s="322" t="s">
        <v>11</v>
      </c>
      <c r="I459" s="323">
        <f>SUM(I450:I458)</f>
        <v>50.19</v>
      </c>
      <c r="J459" s="303"/>
    </row>
    <row r="460" spans="1:10" s="246" customFormat="1" ht="17.100000000000001" customHeight="1" x14ac:dyDescent="0.25">
      <c r="A460" s="321"/>
      <c r="B460" s="304"/>
      <c r="C460" s="298"/>
      <c r="D460" s="299"/>
      <c r="E460" s="300"/>
      <c r="F460" s="301"/>
      <c r="G460" s="322"/>
      <c r="H460" s="324" t="s">
        <v>162</v>
      </c>
      <c r="I460" s="325">
        <v>50.2</v>
      </c>
      <c r="J460" s="303" t="s">
        <v>170</v>
      </c>
    </row>
    <row r="461" spans="1:10" s="230" customFormat="1" ht="105.75" customHeight="1" x14ac:dyDescent="0.25">
      <c r="A461" s="309">
        <v>27</v>
      </c>
      <c r="B461" s="310" t="s">
        <v>1022</v>
      </c>
      <c r="C461" s="311"/>
      <c r="D461" s="312"/>
      <c r="E461" s="313"/>
      <c r="F461" s="314"/>
      <c r="G461" s="315"/>
      <c r="H461" s="314"/>
      <c r="I461" s="316"/>
      <c r="J461" s="317"/>
    </row>
    <row r="462" spans="1:10" s="246" customFormat="1" ht="15.95" customHeight="1" x14ac:dyDescent="0.25">
      <c r="A462" s="296"/>
      <c r="B462" s="304" t="s">
        <v>258</v>
      </c>
      <c r="C462" s="298">
        <v>1</v>
      </c>
      <c r="D462" s="299" t="s">
        <v>10</v>
      </c>
      <c r="E462" s="300">
        <v>1</v>
      </c>
      <c r="F462" s="294">
        <v>13.3</v>
      </c>
      <c r="G462" s="301">
        <v>15.3</v>
      </c>
      <c r="H462" s="294">
        <v>0.05</v>
      </c>
      <c r="I462" s="302">
        <f t="shared" ref="I462:I463" si="59">PRODUCT(C462:H462)</f>
        <v>10.174500000000002</v>
      </c>
      <c r="J462" s="303"/>
    </row>
    <row r="463" spans="1:10" s="246" customFormat="1" ht="15.95" customHeight="1" x14ac:dyDescent="0.25">
      <c r="A463" s="296"/>
      <c r="B463" s="304" t="s">
        <v>1127</v>
      </c>
      <c r="C463" s="298">
        <v>1</v>
      </c>
      <c r="D463" s="299" t="s">
        <v>10</v>
      </c>
      <c r="E463" s="300">
        <v>-1</v>
      </c>
      <c r="F463" s="294">
        <v>6.4</v>
      </c>
      <c r="G463" s="301">
        <v>7.45</v>
      </c>
      <c r="H463" s="294">
        <v>0.05</v>
      </c>
      <c r="I463" s="302">
        <f t="shared" si="59"/>
        <v>-2.3840000000000003</v>
      </c>
      <c r="J463" s="303"/>
    </row>
    <row r="464" spans="1:10" s="230" customFormat="1" ht="17.100000000000001" customHeight="1" x14ac:dyDescent="0.25">
      <c r="A464" s="364"/>
      <c r="B464" s="310"/>
      <c r="C464" s="311"/>
      <c r="D464" s="312"/>
      <c r="E464" s="313"/>
      <c r="F464" s="315"/>
      <c r="G464" s="365"/>
      <c r="H464" s="365" t="s">
        <v>11</v>
      </c>
      <c r="I464" s="366">
        <f>SUM(I462:I463)</f>
        <v>7.7905000000000015</v>
      </c>
      <c r="J464" s="317"/>
    </row>
    <row r="465" spans="1:10" s="230" customFormat="1" ht="17.100000000000001" customHeight="1" x14ac:dyDescent="0.25">
      <c r="A465" s="364"/>
      <c r="B465" s="310"/>
      <c r="C465" s="311"/>
      <c r="D465" s="312"/>
      <c r="E465" s="313"/>
      <c r="F465" s="315"/>
      <c r="G465" s="365"/>
      <c r="H465" s="367" t="s">
        <v>162</v>
      </c>
      <c r="I465" s="368">
        <v>7.8</v>
      </c>
      <c r="J465" s="317" t="s">
        <v>896</v>
      </c>
    </row>
    <row r="466" spans="1:10" s="230" customFormat="1" ht="117.75" customHeight="1" x14ac:dyDescent="0.25">
      <c r="A466" s="309">
        <v>28</v>
      </c>
      <c r="B466" s="310" t="s">
        <v>1143</v>
      </c>
      <c r="C466" s="311"/>
      <c r="D466" s="312"/>
      <c r="E466" s="313"/>
      <c r="F466" s="314"/>
      <c r="G466" s="315"/>
      <c r="H466" s="314"/>
      <c r="I466" s="316"/>
      <c r="J466" s="317"/>
    </row>
    <row r="467" spans="1:10" s="246" customFormat="1" ht="17.100000000000001" customHeight="1" x14ac:dyDescent="0.25">
      <c r="A467" s="296"/>
      <c r="B467" s="304" t="s">
        <v>254</v>
      </c>
      <c r="C467" s="298">
        <v>1</v>
      </c>
      <c r="D467" s="299" t="s">
        <v>10</v>
      </c>
      <c r="E467" s="300">
        <v>1</v>
      </c>
      <c r="F467" s="294">
        <v>1.4</v>
      </c>
      <c r="G467" s="370">
        <v>1.585</v>
      </c>
      <c r="H467" s="305"/>
      <c r="I467" s="302">
        <f t="shared" ref="I467:I472" si="60">PRODUCT(C467:H467)</f>
        <v>2.2189999999999999</v>
      </c>
      <c r="J467" s="303"/>
    </row>
    <row r="468" spans="1:10" s="246" customFormat="1" ht="17.100000000000001" customHeight="1" x14ac:dyDescent="0.25">
      <c r="A468" s="296"/>
      <c r="B468" s="304" t="s">
        <v>936</v>
      </c>
      <c r="C468" s="298">
        <v>1</v>
      </c>
      <c r="D468" s="299" t="s">
        <v>10</v>
      </c>
      <c r="E468" s="300">
        <v>1</v>
      </c>
      <c r="F468" s="305">
        <v>1.4850000000000001</v>
      </c>
      <c r="G468" s="370">
        <v>1.585</v>
      </c>
      <c r="H468" s="305"/>
      <c r="I468" s="302">
        <f t="shared" ref="I468" si="61">PRODUCT(C468:H468)</f>
        <v>2.3537250000000003</v>
      </c>
      <c r="J468" s="303"/>
    </row>
    <row r="469" spans="1:10" s="246" customFormat="1" ht="17.100000000000001" customHeight="1" x14ac:dyDescent="0.25">
      <c r="A469" s="296"/>
      <c r="B469" s="304" t="s">
        <v>934</v>
      </c>
      <c r="C469" s="298">
        <v>1</v>
      </c>
      <c r="D469" s="299" t="s">
        <v>10</v>
      </c>
      <c r="E469" s="300">
        <v>1</v>
      </c>
      <c r="F469" s="294">
        <v>1.2849999999999999</v>
      </c>
      <c r="G469" s="301">
        <v>1.5</v>
      </c>
      <c r="H469" s="305"/>
      <c r="I469" s="302">
        <f t="shared" si="60"/>
        <v>1.9274999999999998</v>
      </c>
      <c r="J469" s="303"/>
    </row>
    <row r="470" spans="1:10" s="246" customFormat="1" ht="17.100000000000001" customHeight="1" x14ac:dyDescent="0.25">
      <c r="A470" s="296"/>
      <c r="B470" s="304" t="s">
        <v>935</v>
      </c>
      <c r="C470" s="298">
        <v>1</v>
      </c>
      <c r="D470" s="299" t="s">
        <v>10</v>
      </c>
      <c r="E470" s="300">
        <v>1</v>
      </c>
      <c r="F470" s="294">
        <v>0.9</v>
      </c>
      <c r="G470" s="301">
        <v>1.5</v>
      </c>
      <c r="H470" s="294"/>
      <c r="I470" s="302">
        <f t="shared" si="60"/>
        <v>1.35</v>
      </c>
      <c r="J470" s="303"/>
    </row>
    <row r="471" spans="1:10" s="246" customFormat="1" ht="17.100000000000001" customHeight="1" x14ac:dyDescent="0.25">
      <c r="A471" s="296"/>
      <c r="B471" s="304" t="s">
        <v>1170</v>
      </c>
      <c r="C471" s="298">
        <v>1</v>
      </c>
      <c r="D471" s="299" t="s">
        <v>10</v>
      </c>
      <c r="E471" s="300">
        <v>1</v>
      </c>
      <c r="F471" s="294">
        <v>2.2999999999999998</v>
      </c>
      <c r="G471" s="301">
        <v>3.49</v>
      </c>
      <c r="H471" s="294"/>
      <c r="I471" s="302">
        <f t="shared" si="60"/>
        <v>8.0269999999999992</v>
      </c>
      <c r="J471" s="303"/>
    </row>
    <row r="472" spans="1:10" s="246" customFormat="1" ht="17.100000000000001" customHeight="1" x14ac:dyDescent="0.25">
      <c r="A472" s="296"/>
      <c r="B472" s="304"/>
      <c r="C472" s="298">
        <v>1</v>
      </c>
      <c r="D472" s="299" t="s">
        <v>10</v>
      </c>
      <c r="E472" s="300">
        <v>1</v>
      </c>
      <c r="F472" s="294">
        <v>0.65</v>
      </c>
      <c r="G472" s="301">
        <v>1.5</v>
      </c>
      <c r="H472" s="294"/>
      <c r="I472" s="302">
        <f t="shared" si="60"/>
        <v>0.97500000000000009</v>
      </c>
      <c r="J472" s="303"/>
    </row>
    <row r="473" spans="1:10" s="246" customFormat="1" ht="17.100000000000001" customHeight="1" x14ac:dyDescent="0.25">
      <c r="A473" s="296"/>
      <c r="B473" s="304" t="s">
        <v>283</v>
      </c>
      <c r="C473" s="298">
        <v>1</v>
      </c>
      <c r="D473" s="299" t="s">
        <v>10</v>
      </c>
      <c r="E473" s="300">
        <v>2</v>
      </c>
      <c r="F473" s="294">
        <v>1.1499999999999999</v>
      </c>
      <c r="G473" s="301">
        <v>1</v>
      </c>
      <c r="H473" s="294"/>
      <c r="I473" s="302">
        <f t="shared" ref="I473" si="62">PRODUCT(C473:H473)</f>
        <v>2.2999999999999998</v>
      </c>
      <c r="J473" s="303"/>
    </row>
    <row r="474" spans="1:10" s="246" customFormat="1" ht="17.100000000000001" customHeight="1" x14ac:dyDescent="0.25">
      <c r="A474" s="296"/>
      <c r="B474" s="304" t="s">
        <v>191</v>
      </c>
      <c r="C474" s="298">
        <v>1</v>
      </c>
      <c r="D474" s="299" t="s">
        <v>10</v>
      </c>
      <c r="E474" s="300">
        <v>2</v>
      </c>
      <c r="F474" s="294">
        <v>1.1499999999999999</v>
      </c>
      <c r="G474" s="301">
        <v>1.1499999999999999</v>
      </c>
      <c r="H474" s="294"/>
      <c r="I474" s="302">
        <f t="shared" ref="I474" si="63">PRODUCT(C474:H474)</f>
        <v>2.6449999999999996</v>
      </c>
      <c r="J474" s="303"/>
    </row>
    <row r="475" spans="1:10" s="246" customFormat="1" ht="17.100000000000001" customHeight="1" x14ac:dyDescent="0.25">
      <c r="A475" s="321"/>
      <c r="B475" s="304"/>
      <c r="C475" s="298"/>
      <c r="D475" s="299"/>
      <c r="E475" s="300"/>
      <c r="F475" s="301"/>
      <c r="G475" s="322"/>
      <c r="H475" s="322" t="s">
        <v>11</v>
      </c>
      <c r="I475" s="323">
        <f>SUM(I467:I474)</f>
        <v>21.797225000000001</v>
      </c>
      <c r="J475" s="303"/>
    </row>
    <row r="476" spans="1:10" s="246" customFormat="1" ht="17.100000000000001" customHeight="1" x14ac:dyDescent="0.25">
      <c r="A476" s="321"/>
      <c r="B476" s="304"/>
      <c r="C476" s="298"/>
      <c r="D476" s="299"/>
      <c r="E476" s="300"/>
      <c r="F476" s="301"/>
      <c r="G476" s="322"/>
      <c r="H476" s="324" t="s">
        <v>162</v>
      </c>
      <c r="I476" s="325">
        <v>21.8</v>
      </c>
      <c r="J476" s="303" t="s">
        <v>170</v>
      </c>
    </row>
    <row r="477" spans="1:10" s="230" customFormat="1" ht="130.5" customHeight="1" x14ac:dyDescent="0.25">
      <c r="A477" s="309">
        <v>29</v>
      </c>
      <c r="B477" s="310" t="s">
        <v>1144</v>
      </c>
      <c r="C477" s="311"/>
      <c r="D477" s="312"/>
      <c r="E477" s="313"/>
      <c r="F477" s="314"/>
      <c r="G477" s="315"/>
      <c r="H477" s="314"/>
      <c r="I477" s="316"/>
      <c r="J477" s="317"/>
    </row>
    <row r="478" spans="1:10" s="246" customFormat="1" ht="17.100000000000001" customHeight="1" x14ac:dyDescent="0.25">
      <c r="A478" s="296"/>
      <c r="B478" s="304" t="s">
        <v>1007</v>
      </c>
      <c r="C478" s="298">
        <v>1</v>
      </c>
      <c r="D478" s="299" t="s">
        <v>10</v>
      </c>
      <c r="E478" s="300">
        <v>1</v>
      </c>
      <c r="F478" s="294">
        <v>6.14</v>
      </c>
      <c r="G478" s="301"/>
      <c r="H478" s="294">
        <v>1.5</v>
      </c>
      <c r="I478" s="302">
        <f t="shared" ref="I478:I485" si="64">PRODUCT(C478:H478)</f>
        <v>9.2099999999999991</v>
      </c>
      <c r="J478" s="303"/>
    </row>
    <row r="479" spans="1:10" s="246" customFormat="1" ht="17.100000000000001" customHeight="1" x14ac:dyDescent="0.25">
      <c r="A479" s="296"/>
      <c r="B479" s="304" t="s">
        <v>252</v>
      </c>
      <c r="C479" s="298">
        <v>1</v>
      </c>
      <c r="D479" s="299" t="s">
        <v>10</v>
      </c>
      <c r="E479" s="300">
        <v>-1</v>
      </c>
      <c r="F479" s="294">
        <v>0.9</v>
      </c>
      <c r="G479" s="301"/>
      <c r="H479" s="294">
        <v>1.5</v>
      </c>
      <c r="I479" s="302">
        <f t="shared" si="64"/>
        <v>-1.35</v>
      </c>
      <c r="J479" s="303"/>
    </row>
    <row r="480" spans="1:10" s="246" customFormat="1" ht="17.100000000000001" customHeight="1" x14ac:dyDescent="0.25">
      <c r="A480" s="296"/>
      <c r="B480" s="304" t="s">
        <v>937</v>
      </c>
      <c r="C480" s="298">
        <v>1</v>
      </c>
      <c r="D480" s="299" t="s">
        <v>10</v>
      </c>
      <c r="E480" s="300">
        <v>1</v>
      </c>
      <c r="F480" s="294">
        <v>5.57</v>
      </c>
      <c r="G480" s="301"/>
      <c r="H480" s="294">
        <v>1.5</v>
      </c>
      <c r="I480" s="302">
        <f t="shared" si="64"/>
        <v>8.3550000000000004</v>
      </c>
      <c r="J480" s="303"/>
    </row>
    <row r="481" spans="1:10" s="246" customFormat="1" ht="17.100000000000001" customHeight="1" x14ac:dyDescent="0.25">
      <c r="A481" s="296"/>
      <c r="B481" s="304" t="s">
        <v>252</v>
      </c>
      <c r="C481" s="298">
        <v>1</v>
      </c>
      <c r="D481" s="299" t="s">
        <v>10</v>
      </c>
      <c r="E481" s="300">
        <v>-1</v>
      </c>
      <c r="F481" s="294">
        <v>0.75</v>
      </c>
      <c r="G481" s="301"/>
      <c r="H481" s="294">
        <v>1.5</v>
      </c>
      <c r="I481" s="302">
        <f t="shared" si="64"/>
        <v>-1.125</v>
      </c>
      <c r="J481" s="303"/>
    </row>
    <row r="482" spans="1:10" s="246" customFormat="1" ht="17.100000000000001" customHeight="1" x14ac:dyDescent="0.25">
      <c r="A482" s="296"/>
      <c r="B482" s="304" t="s">
        <v>183</v>
      </c>
      <c r="C482" s="298">
        <v>1</v>
      </c>
      <c r="D482" s="299" t="s">
        <v>10</v>
      </c>
      <c r="E482" s="300">
        <v>1</v>
      </c>
      <c r="F482" s="294">
        <v>4.8</v>
      </c>
      <c r="G482" s="301"/>
      <c r="H482" s="294">
        <v>1.5</v>
      </c>
      <c r="I482" s="302">
        <f t="shared" si="64"/>
        <v>7.1999999999999993</v>
      </c>
      <c r="J482" s="303"/>
    </row>
    <row r="483" spans="1:10" s="246" customFormat="1" ht="17.100000000000001" customHeight="1" x14ac:dyDescent="0.25">
      <c r="A483" s="296"/>
      <c r="B483" s="304" t="s">
        <v>252</v>
      </c>
      <c r="C483" s="298">
        <v>1</v>
      </c>
      <c r="D483" s="299" t="s">
        <v>10</v>
      </c>
      <c r="E483" s="300">
        <v>-1</v>
      </c>
      <c r="F483" s="294">
        <v>0.75</v>
      </c>
      <c r="G483" s="301"/>
      <c r="H483" s="294">
        <v>1.5</v>
      </c>
      <c r="I483" s="302">
        <f t="shared" si="64"/>
        <v>-1.125</v>
      </c>
      <c r="J483" s="303"/>
    </row>
    <row r="484" spans="1:10" s="246" customFormat="1" ht="17.100000000000001" customHeight="1" x14ac:dyDescent="0.25">
      <c r="A484" s="296"/>
      <c r="B484" s="304" t="s">
        <v>283</v>
      </c>
      <c r="C484" s="298">
        <v>1</v>
      </c>
      <c r="D484" s="299" t="s">
        <v>10</v>
      </c>
      <c r="E484" s="300">
        <v>2</v>
      </c>
      <c r="F484" s="294">
        <f>1.15+1.15+1+1</f>
        <v>4.3</v>
      </c>
      <c r="G484" s="301"/>
      <c r="H484" s="294">
        <v>0.6</v>
      </c>
      <c r="I484" s="302">
        <f t="shared" si="64"/>
        <v>5.1599999999999993</v>
      </c>
      <c r="J484" s="303"/>
    </row>
    <row r="485" spans="1:10" s="246" customFormat="1" ht="17.100000000000001" customHeight="1" x14ac:dyDescent="0.25">
      <c r="A485" s="296"/>
      <c r="B485" s="304" t="s">
        <v>191</v>
      </c>
      <c r="C485" s="298">
        <v>1</v>
      </c>
      <c r="D485" s="299" t="s">
        <v>10</v>
      </c>
      <c r="E485" s="300">
        <v>2</v>
      </c>
      <c r="F485" s="294">
        <f>1.15*4</f>
        <v>4.5999999999999996</v>
      </c>
      <c r="G485" s="301"/>
      <c r="H485" s="294">
        <v>0.6</v>
      </c>
      <c r="I485" s="302">
        <f t="shared" si="64"/>
        <v>5.52</v>
      </c>
      <c r="J485" s="303"/>
    </row>
    <row r="486" spans="1:10" s="246" customFormat="1" ht="17.100000000000001" customHeight="1" x14ac:dyDescent="0.25">
      <c r="A486" s="321"/>
      <c r="B486" s="304"/>
      <c r="C486" s="298"/>
      <c r="D486" s="299"/>
      <c r="E486" s="300"/>
      <c r="F486" s="301"/>
      <c r="G486" s="322"/>
      <c r="H486" s="322" t="s">
        <v>11</v>
      </c>
      <c r="I486" s="323">
        <f>SUM(I478:I485)</f>
        <v>31.844999999999999</v>
      </c>
      <c r="J486" s="303"/>
    </row>
    <row r="487" spans="1:10" s="246" customFormat="1" ht="17.100000000000001" customHeight="1" x14ac:dyDescent="0.25">
      <c r="A487" s="321"/>
      <c r="B487" s="304"/>
      <c r="C487" s="298"/>
      <c r="D487" s="299"/>
      <c r="E487" s="300"/>
      <c r="F487" s="301"/>
      <c r="G487" s="322"/>
      <c r="H487" s="324" t="s">
        <v>162</v>
      </c>
      <c r="I487" s="325">
        <v>31.9</v>
      </c>
      <c r="J487" s="303" t="s">
        <v>170</v>
      </c>
    </row>
    <row r="488" spans="1:10" s="230" customFormat="1" ht="120.75" customHeight="1" x14ac:dyDescent="0.25">
      <c r="A488" s="309">
        <v>30</v>
      </c>
      <c r="B488" s="310" t="s">
        <v>330</v>
      </c>
      <c r="C488" s="311"/>
      <c r="D488" s="312"/>
      <c r="E488" s="313"/>
      <c r="F488" s="314"/>
      <c r="G488" s="315"/>
      <c r="H488" s="314"/>
      <c r="I488" s="316"/>
      <c r="J488" s="317"/>
    </row>
    <row r="489" spans="1:10" s="246" customFormat="1" ht="17.100000000000001" customHeight="1" x14ac:dyDescent="0.25">
      <c r="A489" s="296"/>
      <c r="B489" s="304" t="s">
        <v>288</v>
      </c>
      <c r="C489" s="298">
        <v>1</v>
      </c>
      <c r="D489" s="299" t="s">
        <v>10</v>
      </c>
      <c r="E489" s="300">
        <v>1</v>
      </c>
      <c r="F489" s="294">
        <v>3</v>
      </c>
      <c r="G489" s="294">
        <v>3.45</v>
      </c>
      <c r="H489" s="294"/>
      <c r="I489" s="302">
        <f t="shared" ref="I489:I496" si="65">PRODUCT(C489:H489)</f>
        <v>10.350000000000001</v>
      </c>
      <c r="J489" s="303"/>
    </row>
    <row r="490" spans="1:10" s="246" customFormat="1" ht="17.100000000000001" customHeight="1" x14ac:dyDescent="0.25">
      <c r="A490" s="296"/>
      <c r="B490" s="304" t="s">
        <v>289</v>
      </c>
      <c r="C490" s="298">
        <v>1</v>
      </c>
      <c r="D490" s="299" t="s">
        <v>10</v>
      </c>
      <c r="E490" s="300">
        <v>1</v>
      </c>
      <c r="F490" s="294">
        <v>5.95</v>
      </c>
      <c r="G490" s="294">
        <v>3.45</v>
      </c>
      <c r="H490" s="294"/>
      <c r="I490" s="302">
        <f>PRODUCT(C490:H490)</f>
        <v>20.527500000000003</v>
      </c>
      <c r="J490" s="303"/>
    </row>
    <row r="491" spans="1:10" s="246" customFormat="1" ht="17.100000000000001" customHeight="1" x14ac:dyDescent="0.25">
      <c r="A491" s="296"/>
      <c r="B491" s="304" t="s">
        <v>870</v>
      </c>
      <c r="C491" s="298">
        <v>1</v>
      </c>
      <c r="D491" s="299" t="s">
        <v>10</v>
      </c>
      <c r="E491" s="300">
        <v>1</v>
      </c>
      <c r="F491" s="294">
        <v>2.95</v>
      </c>
      <c r="G491" s="294">
        <v>3.45</v>
      </c>
      <c r="H491" s="294"/>
      <c r="I491" s="302">
        <f t="shared" si="65"/>
        <v>10.177500000000002</v>
      </c>
      <c r="J491" s="303"/>
    </row>
    <row r="492" spans="1:10" s="246" customFormat="1" ht="17.100000000000001" customHeight="1" x14ac:dyDescent="0.25">
      <c r="A492" s="296"/>
      <c r="B492" s="304" t="s">
        <v>182</v>
      </c>
      <c r="C492" s="298">
        <v>1</v>
      </c>
      <c r="D492" s="299" t="s">
        <v>10</v>
      </c>
      <c r="E492" s="300">
        <v>1</v>
      </c>
      <c r="F492" s="294">
        <v>3</v>
      </c>
      <c r="G492" s="294">
        <v>2.65</v>
      </c>
      <c r="H492" s="294"/>
      <c r="I492" s="302">
        <f t="shared" si="65"/>
        <v>7.9499999999999993</v>
      </c>
      <c r="J492" s="303"/>
    </row>
    <row r="493" spans="1:10" s="246" customFormat="1" ht="17.100000000000001" customHeight="1" x14ac:dyDescent="0.25">
      <c r="A493" s="296"/>
      <c r="B493" s="304" t="s">
        <v>290</v>
      </c>
      <c r="C493" s="298">
        <v>1</v>
      </c>
      <c r="D493" s="299" t="s">
        <v>10</v>
      </c>
      <c r="E493" s="300">
        <v>1</v>
      </c>
      <c r="F493" s="294">
        <v>3</v>
      </c>
      <c r="G493" s="294">
        <v>2.4</v>
      </c>
      <c r="H493" s="294"/>
      <c r="I493" s="302">
        <f>PRODUCT(C493:H493)</f>
        <v>7.1999999999999993</v>
      </c>
      <c r="J493" s="303"/>
    </row>
    <row r="494" spans="1:10" s="246" customFormat="1" ht="17.100000000000001" customHeight="1" x14ac:dyDescent="0.25">
      <c r="A494" s="296"/>
      <c r="B494" s="304" t="s">
        <v>1157</v>
      </c>
      <c r="C494" s="298">
        <v>1</v>
      </c>
      <c r="D494" s="299" t="s">
        <v>10</v>
      </c>
      <c r="E494" s="300">
        <v>1</v>
      </c>
      <c r="F494" s="294">
        <v>4.6500000000000004</v>
      </c>
      <c r="G494" s="294">
        <v>3.55</v>
      </c>
      <c r="H494" s="294"/>
      <c r="I494" s="302">
        <f t="shared" si="65"/>
        <v>16.5075</v>
      </c>
      <c r="J494" s="303"/>
    </row>
    <row r="495" spans="1:10" s="246" customFormat="1" ht="17.100000000000001" customHeight="1" x14ac:dyDescent="0.25">
      <c r="A495" s="296"/>
      <c r="B495" s="304" t="s">
        <v>1157</v>
      </c>
      <c r="C495" s="298">
        <v>1</v>
      </c>
      <c r="D495" s="299" t="s">
        <v>10</v>
      </c>
      <c r="E495" s="300">
        <v>1</v>
      </c>
      <c r="F495" s="305">
        <v>2.3149999999999999</v>
      </c>
      <c r="G495" s="294">
        <v>2.1</v>
      </c>
      <c r="H495" s="294"/>
      <c r="I495" s="302">
        <f t="shared" ref="I495" si="66">PRODUCT(C495:H495)</f>
        <v>4.8615000000000004</v>
      </c>
      <c r="J495" s="303"/>
    </row>
    <row r="496" spans="1:10" s="246" customFormat="1" ht="17.100000000000001" customHeight="1" x14ac:dyDescent="0.25">
      <c r="A496" s="296"/>
      <c r="B496" s="304" t="s">
        <v>184</v>
      </c>
      <c r="C496" s="298">
        <v>1</v>
      </c>
      <c r="D496" s="299" t="s">
        <v>10</v>
      </c>
      <c r="E496" s="300">
        <v>1</v>
      </c>
      <c r="F496" s="294">
        <v>5.95</v>
      </c>
      <c r="G496" s="294">
        <v>6.75</v>
      </c>
      <c r="H496" s="294"/>
      <c r="I496" s="302">
        <f t="shared" si="65"/>
        <v>40.162500000000001</v>
      </c>
      <c r="J496" s="303"/>
    </row>
    <row r="497" spans="1:10" s="246" customFormat="1" ht="17.100000000000001" customHeight="1" x14ac:dyDescent="0.25">
      <c r="A497" s="296"/>
      <c r="B497" s="304" t="s">
        <v>891</v>
      </c>
      <c r="C497" s="298"/>
      <c r="D497" s="299"/>
      <c r="E497" s="300"/>
      <c r="F497" s="294"/>
      <c r="G497" s="294"/>
      <c r="H497" s="294"/>
      <c r="I497" s="302"/>
      <c r="J497" s="303"/>
    </row>
    <row r="498" spans="1:10" s="246" customFormat="1" ht="17.100000000000001" customHeight="1" x14ac:dyDescent="0.25">
      <c r="A498" s="296"/>
      <c r="B498" s="304" t="s">
        <v>288</v>
      </c>
      <c r="C498" s="298">
        <v>1</v>
      </c>
      <c r="D498" s="299" t="s">
        <v>10</v>
      </c>
      <c r="E498" s="300">
        <v>1</v>
      </c>
      <c r="F498" s="294">
        <v>12.9</v>
      </c>
      <c r="G498" s="294"/>
      <c r="H498" s="294">
        <v>0.1</v>
      </c>
      <c r="I498" s="302">
        <f t="shared" ref="I498:I507" si="67">PRODUCT(C498:H498)</f>
        <v>1.29</v>
      </c>
      <c r="J498" s="303"/>
    </row>
    <row r="499" spans="1:10" s="246" customFormat="1" ht="17.100000000000001" customHeight="1" x14ac:dyDescent="0.25">
      <c r="A499" s="296"/>
      <c r="B499" s="304" t="s">
        <v>289</v>
      </c>
      <c r="C499" s="298">
        <v>1</v>
      </c>
      <c r="D499" s="299" t="s">
        <v>10</v>
      </c>
      <c r="E499" s="300">
        <v>1</v>
      </c>
      <c r="F499" s="294">
        <v>18.8</v>
      </c>
      <c r="G499" s="294"/>
      <c r="H499" s="294">
        <v>0.1</v>
      </c>
      <c r="I499" s="302">
        <f t="shared" si="67"/>
        <v>1.8800000000000001</v>
      </c>
      <c r="J499" s="303"/>
    </row>
    <row r="500" spans="1:10" s="246" customFormat="1" ht="17.100000000000001" customHeight="1" x14ac:dyDescent="0.25">
      <c r="A500" s="296"/>
      <c r="B500" s="304" t="s">
        <v>870</v>
      </c>
      <c r="C500" s="298">
        <v>1</v>
      </c>
      <c r="D500" s="299" t="s">
        <v>10</v>
      </c>
      <c r="E500" s="300">
        <v>1</v>
      </c>
      <c r="F500" s="294">
        <v>12.8</v>
      </c>
      <c r="G500" s="294"/>
      <c r="H500" s="294">
        <v>0.1</v>
      </c>
      <c r="I500" s="302">
        <f t="shared" si="67"/>
        <v>1.2800000000000002</v>
      </c>
      <c r="J500" s="303"/>
    </row>
    <row r="501" spans="1:10" s="246" customFormat="1" ht="17.100000000000001" customHeight="1" x14ac:dyDescent="0.25">
      <c r="A501" s="296"/>
      <c r="B501" s="304" t="s">
        <v>290</v>
      </c>
      <c r="C501" s="298">
        <v>1</v>
      </c>
      <c r="D501" s="299" t="s">
        <v>10</v>
      </c>
      <c r="E501" s="300">
        <v>1</v>
      </c>
      <c r="F501" s="294">
        <v>10.8</v>
      </c>
      <c r="G501" s="294"/>
      <c r="H501" s="294">
        <v>0.1</v>
      </c>
      <c r="I501" s="302">
        <f t="shared" si="67"/>
        <v>1.08</v>
      </c>
      <c r="J501" s="303"/>
    </row>
    <row r="502" spans="1:10" s="246" customFormat="1" ht="17.100000000000001" customHeight="1" x14ac:dyDescent="0.25">
      <c r="A502" s="296"/>
      <c r="B502" s="304" t="s">
        <v>182</v>
      </c>
      <c r="C502" s="298">
        <v>1</v>
      </c>
      <c r="D502" s="299" t="s">
        <v>10</v>
      </c>
      <c r="E502" s="300">
        <v>1</v>
      </c>
      <c r="F502" s="294">
        <v>11.3</v>
      </c>
      <c r="G502" s="294"/>
      <c r="H502" s="294">
        <v>0.1</v>
      </c>
      <c r="I502" s="302">
        <f t="shared" si="67"/>
        <v>1.1300000000000001</v>
      </c>
      <c r="J502" s="303"/>
    </row>
    <row r="503" spans="1:10" s="246" customFormat="1" ht="17.100000000000001" customHeight="1" x14ac:dyDescent="0.25">
      <c r="A503" s="296"/>
      <c r="B503" s="304" t="s">
        <v>1157</v>
      </c>
      <c r="C503" s="298">
        <v>1</v>
      </c>
      <c r="D503" s="299" t="s">
        <v>10</v>
      </c>
      <c r="E503" s="300">
        <v>1</v>
      </c>
      <c r="F503" s="294">
        <v>16.399999999999999</v>
      </c>
      <c r="G503" s="294"/>
      <c r="H503" s="294">
        <v>0.1</v>
      </c>
      <c r="I503" s="302">
        <f t="shared" si="67"/>
        <v>1.64</v>
      </c>
      <c r="J503" s="303"/>
    </row>
    <row r="504" spans="1:10" s="246" customFormat="1" ht="17.100000000000001" customHeight="1" x14ac:dyDescent="0.25">
      <c r="A504" s="296"/>
      <c r="B504" s="304" t="s">
        <v>1157</v>
      </c>
      <c r="C504" s="298">
        <v>1</v>
      </c>
      <c r="D504" s="299" t="s">
        <v>10</v>
      </c>
      <c r="E504" s="300">
        <v>1</v>
      </c>
      <c r="F504" s="294">
        <f>F495+G495+F495+G495</f>
        <v>8.83</v>
      </c>
      <c r="G504" s="294"/>
      <c r="H504" s="294">
        <v>0.1</v>
      </c>
      <c r="I504" s="302">
        <f t="shared" ref="I504" si="68">PRODUCT(C504:H504)</f>
        <v>0.88300000000000001</v>
      </c>
      <c r="J504" s="303"/>
    </row>
    <row r="505" spans="1:10" s="246" customFormat="1" ht="17.100000000000001" customHeight="1" x14ac:dyDescent="0.25">
      <c r="A505" s="296"/>
      <c r="B505" s="304" t="s">
        <v>184</v>
      </c>
      <c r="C505" s="298">
        <v>1</v>
      </c>
      <c r="D505" s="299" t="s">
        <v>10</v>
      </c>
      <c r="E505" s="300">
        <v>1</v>
      </c>
      <c r="F505" s="294">
        <v>25.4</v>
      </c>
      <c r="G505" s="294"/>
      <c r="H505" s="294">
        <v>0.1</v>
      </c>
      <c r="I505" s="302">
        <f t="shared" si="67"/>
        <v>2.54</v>
      </c>
      <c r="J505" s="303"/>
    </row>
    <row r="506" spans="1:10" s="229" customFormat="1" ht="17.100000000000001" customHeight="1" x14ac:dyDescent="0.25">
      <c r="A506" s="234"/>
      <c r="B506" s="235" t="s">
        <v>228</v>
      </c>
      <c r="C506" s="236">
        <v>1</v>
      </c>
      <c r="D506" s="237" t="s">
        <v>10</v>
      </c>
      <c r="E506" s="238">
        <v>-1</v>
      </c>
      <c r="F506" s="319">
        <v>1</v>
      </c>
      <c r="G506" s="319"/>
      <c r="H506" s="294">
        <v>0.1</v>
      </c>
      <c r="I506" s="302">
        <f t="shared" ref="I506" si="69">PRODUCT(C506:H506)</f>
        <v>-0.1</v>
      </c>
      <c r="J506" s="320"/>
    </row>
    <row r="507" spans="1:10" s="229" customFormat="1" ht="17.100000000000001" customHeight="1" x14ac:dyDescent="0.25">
      <c r="A507" s="234"/>
      <c r="B507" s="235" t="s">
        <v>892</v>
      </c>
      <c r="C507" s="236">
        <v>2</v>
      </c>
      <c r="D507" s="237" t="s">
        <v>10</v>
      </c>
      <c r="E507" s="238">
        <v>-6</v>
      </c>
      <c r="F507" s="319">
        <v>1</v>
      </c>
      <c r="G507" s="319"/>
      <c r="H507" s="294">
        <v>0.1</v>
      </c>
      <c r="I507" s="302">
        <f t="shared" si="67"/>
        <v>-1.2000000000000002</v>
      </c>
      <c r="J507" s="320"/>
    </row>
    <row r="508" spans="1:10" s="229" customFormat="1" ht="17.100000000000001" customHeight="1" x14ac:dyDescent="0.25">
      <c r="A508" s="234"/>
      <c r="B508" s="235" t="s">
        <v>892</v>
      </c>
      <c r="C508" s="236">
        <v>1</v>
      </c>
      <c r="D508" s="237" t="s">
        <v>10</v>
      </c>
      <c r="E508" s="238">
        <v>-2</v>
      </c>
      <c r="F508" s="319">
        <v>1</v>
      </c>
      <c r="G508" s="319"/>
      <c r="H508" s="294">
        <v>0.1</v>
      </c>
      <c r="I508" s="302">
        <f t="shared" ref="I508" si="70">PRODUCT(C508:H508)</f>
        <v>-0.2</v>
      </c>
      <c r="J508" s="320"/>
    </row>
    <row r="509" spans="1:10" s="229" customFormat="1" ht="17.100000000000001" customHeight="1" x14ac:dyDescent="0.25">
      <c r="A509" s="234"/>
      <c r="B509" s="235" t="s">
        <v>893</v>
      </c>
      <c r="C509" s="236">
        <v>1</v>
      </c>
      <c r="D509" s="237" t="s">
        <v>10</v>
      </c>
      <c r="E509" s="238">
        <v>-3</v>
      </c>
      <c r="F509" s="319">
        <v>1</v>
      </c>
      <c r="G509" s="319"/>
      <c r="H509" s="294">
        <v>0.1</v>
      </c>
      <c r="I509" s="302">
        <f t="shared" ref="I509" si="71">PRODUCT(C509:H509)</f>
        <v>-0.30000000000000004</v>
      </c>
      <c r="J509" s="320"/>
    </row>
    <row r="510" spans="1:10" s="246" customFormat="1" ht="17.100000000000001" customHeight="1" x14ac:dyDescent="0.25">
      <c r="A510" s="321"/>
      <c r="B510" s="304"/>
      <c r="C510" s="298"/>
      <c r="D510" s="299"/>
      <c r="E510" s="300"/>
      <c r="F510" s="301"/>
      <c r="G510" s="322"/>
      <c r="H510" s="322" t="s">
        <v>11</v>
      </c>
      <c r="I510" s="323">
        <f>SUM(I489:I509)</f>
        <v>127.65950000000001</v>
      </c>
      <c r="J510" s="303"/>
    </row>
    <row r="511" spans="1:10" s="246" customFormat="1" ht="17.100000000000001" customHeight="1" x14ac:dyDescent="0.25">
      <c r="A511" s="321"/>
      <c r="B511" s="304"/>
      <c r="C511" s="298"/>
      <c r="D511" s="299"/>
      <c r="E511" s="300"/>
      <c r="F511" s="301"/>
      <c r="G511" s="322"/>
      <c r="H511" s="324" t="s">
        <v>162</v>
      </c>
      <c r="I511" s="325">
        <v>127.7</v>
      </c>
      <c r="J511" s="303" t="s">
        <v>170</v>
      </c>
    </row>
    <row r="512" spans="1:10" s="230" customFormat="1" ht="105" customHeight="1" x14ac:dyDescent="0.25">
      <c r="A512" s="309">
        <v>31</v>
      </c>
      <c r="B512" s="310" t="s">
        <v>1008</v>
      </c>
      <c r="C512" s="311"/>
      <c r="D512" s="312"/>
      <c r="E512" s="313"/>
      <c r="F512" s="314"/>
      <c r="G512" s="315"/>
      <c r="H512" s="314"/>
      <c r="I512" s="316"/>
      <c r="J512" s="317"/>
    </row>
    <row r="513" spans="1:10" s="229" customFormat="1" ht="17.100000000000001" customHeight="1" x14ac:dyDescent="0.25">
      <c r="A513" s="234"/>
      <c r="B513" s="235" t="s">
        <v>1171</v>
      </c>
      <c r="C513" s="236">
        <v>1</v>
      </c>
      <c r="D513" s="237" t="s">
        <v>10</v>
      </c>
      <c r="E513" s="238">
        <v>1</v>
      </c>
      <c r="F513" s="319"/>
      <c r="G513" s="319"/>
      <c r="H513" s="319"/>
      <c r="I513" s="302">
        <f t="shared" ref="I513" si="72">PRODUCT(C513:H513)</f>
        <v>1</v>
      </c>
      <c r="J513" s="320"/>
    </row>
    <row r="514" spans="1:10" s="246" customFormat="1" ht="17.100000000000001" customHeight="1" x14ac:dyDescent="0.25">
      <c r="A514" s="321"/>
      <c r="B514" s="304"/>
      <c r="C514" s="298"/>
      <c r="D514" s="299"/>
      <c r="E514" s="300"/>
      <c r="F514" s="301"/>
      <c r="G514" s="322"/>
      <c r="H514" s="324" t="s">
        <v>11</v>
      </c>
      <c r="I514" s="325">
        <v>1</v>
      </c>
      <c r="J514" s="303" t="s">
        <v>163</v>
      </c>
    </row>
    <row r="515" spans="1:10" s="230" customFormat="1" ht="256.5" x14ac:dyDescent="0.25">
      <c r="A515" s="309">
        <v>32</v>
      </c>
      <c r="B515" s="326" t="s">
        <v>1234</v>
      </c>
      <c r="C515" s="311"/>
      <c r="D515" s="312"/>
      <c r="E515" s="313"/>
      <c r="F515" s="314"/>
      <c r="G515" s="315"/>
      <c r="H515" s="314"/>
      <c r="I515" s="316"/>
      <c r="J515" s="317"/>
    </row>
    <row r="516" spans="1:10" s="229" customFormat="1" ht="17.100000000000001" customHeight="1" x14ac:dyDescent="0.25">
      <c r="A516" s="234"/>
      <c r="B516" s="235" t="s">
        <v>938</v>
      </c>
      <c r="C516" s="236">
        <v>2</v>
      </c>
      <c r="D516" s="237" t="s">
        <v>10</v>
      </c>
      <c r="E516" s="238">
        <v>1</v>
      </c>
      <c r="F516" s="319">
        <v>0.75</v>
      </c>
      <c r="G516" s="319"/>
      <c r="H516" s="319">
        <v>2.1</v>
      </c>
      <c r="I516" s="302">
        <f t="shared" ref="I516:I517" si="73">PRODUCT(C516:H516)</f>
        <v>3.1500000000000004</v>
      </c>
      <c r="J516" s="320"/>
    </row>
    <row r="517" spans="1:10" s="229" customFormat="1" ht="17.100000000000001" customHeight="1" x14ac:dyDescent="0.25">
      <c r="A517" s="234"/>
      <c r="B517" s="235" t="s">
        <v>1220</v>
      </c>
      <c r="C517" s="236">
        <v>1</v>
      </c>
      <c r="D517" s="237" t="s">
        <v>10</v>
      </c>
      <c r="E517" s="238">
        <v>1</v>
      </c>
      <c r="F517" s="319">
        <v>0.75</v>
      </c>
      <c r="G517" s="319"/>
      <c r="H517" s="319">
        <v>2.1</v>
      </c>
      <c r="I517" s="302">
        <f t="shared" si="73"/>
        <v>1.5750000000000002</v>
      </c>
      <c r="J517" s="320"/>
    </row>
    <row r="518" spans="1:10" s="229" customFormat="1" ht="17.100000000000001" customHeight="1" x14ac:dyDescent="0.25">
      <c r="A518" s="234"/>
      <c r="B518" s="235" t="s">
        <v>283</v>
      </c>
      <c r="C518" s="236">
        <v>2</v>
      </c>
      <c r="D518" s="237" t="s">
        <v>10</v>
      </c>
      <c r="E518" s="238">
        <v>2</v>
      </c>
      <c r="F518" s="319">
        <v>0.75</v>
      </c>
      <c r="G518" s="319"/>
      <c r="H518" s="319">
        <v>1.2</v>
      </c>
      <c r="I518" s="302">
        <f t="shared" ref="I518" si="74">PRODUCT(C518:H518)</f>
        <v>3.5999999999999996</v>
      </c>
      <c r="J518" s="320"/>
    </row>
    <row r="519" spans="1:10" s="229" customFormat="1" ht="17.100000000000001" customHeight="1" x14ac:dyDescent="0.25">
      <c r="A519" s="234"/>
      <c r="B519" s="235"/>
      <c r="C519" s="236"/>
      <c r="D519" s="237"/>
      <c r="E519" s="238"/>
      <c r="F519" s="319"/>
      <c r="G519" s="319"/>
      <c r="H519" s="322" t="s">
        <v>11</v>
      </c>
      <c r="I519" s="323">
        <f>SUM(I516:I518)</f>
        <v>8.3249999999999993</v>
      </c>
      <c r="J519" s="320"/>
    </row>
    <row r="520" spans="1:10" s="246" customFormat="1" ht="17.100000000000001" customHeight="1" x14ac:dyDescent="0.25">
      <c r="A520" s="321"/>
      <c r="B520" s="304"/>
      <c r="C520" s="298"/>
      <c r="D520" s="299"/>
      <c r="E520" s="300"/>
      <c r="F520" s="301"/>
      <c r="G520" s="322"/>
      <c r="H520" s="324" t="s">
        <v>162</v>
      </c>
      <c r="I520" s="325">
        <v>8.4</v>
      </c>
      <c r="J520" s="303" t="s">
        <v>170</v>
      </c>
    </row>
    <row r="521" spans="1:10" s="230" customFormat="1" ht="124.5" customHeight="1" x14ac:dyDescent="0.25">
      <c r="A521" s="364">
        <v>33</v>
      </c>
      <c r="B521" s="310" t="s">
        <v>326</v>
      </c>
      <c r="C521" s="311"/>
      <c r="D521" s="312"/>
      <c r="E521" s="313"/>
      <c r="F521" s="315"/>
      <c r="G521" s="365"/>
      <c r="H521" s="367"/>
      <c r="I521" s="368"/>
      <c r="J521" s="317"/>
    </row>
    <row r="522" spans="1:10" s="229" customFormat="1" ht="17.100000000000001" customHeight="1" x14ac:dyDescent="0.25">
      <c r="A522" s="234"/>
      <c r="B522" s="235" t="s">
        <v>284</v>
      </c>
      <c r="C522" s="236">
        <v>1</v>
      </c>
      <c r="D522" s="237" t="s">
        <v>10</v>
      </c>
      <c r="E522" s="238">
        <v>2</v>
      </c>
      <c r="F522" s="319">
        <v>1</v>
      </c>
      <c r="G522" s="319">
        <v>0.86</v>
      </c>
      <c r="H522" s="319">
        <v>0.6</v>
      </c>
      <c r="I522" s="302">
        <f t="shared" ref="I522:I523" si="75">PRODUCT(C522:H522)</f>
        <v>1.032</v>
      </c>
      <c r="J522" s="320"/>
    </row>
    <row r="523" spans="1:10" s="229" customFormat="1" ht="17.100000000000001" customHeight="1" x14ac:dyDescent="0.25">
      <c r="A523" s="234"/>
      <c r="B523" s="235" t="s">
        <v>285</v>
      </c>
      <c r="C523" s="236">
        <v>1</v>
      </c>
      <c r="D523" s="237" t="s">
        <v>10</v>
      </c>
      <c r="E523" s="238">
        <v>1</v>
      </c>
      <c r="F523" s="319">
        <v>1</v>
      </c>
      <c r="G523" s="319">
        <v>0.86</v>
      </c>
      <c r="H523" s="319">
        <v>0.6</v>
      </c>
      <c r="I523" s="302">
        <f t="shared" si="75"/>
        <v>0.51600000000000001</v>
      </c>
      <c r="J523" s="320"/>
    </row>
    <row r="524" spans="1:10" s="229" customFormat="1" ht="17.100000000000001" customHeight="1" x14ac:dyDescent="0.25">
      <c r="A524" s="234"/>
      <c r="B524" s="235"/>
      <c r="C524" s="236"/>
      <c r="D524" s="237"/>
      <c r="E524" s="238"/>
      <c r="F524" s="319"/>
      <c r="G524" s="319"/>
      <c r="H524" s="322" t="s">
        <v>11</v>
      </c>
      <c r="I524" s="323">
        <f>SUM(I522:I523)</f>
        <v>1.548</v>
      </c>
      <c r="J524" s="320"/>
    </row>
    <row r="525" spans="1:10" s="246" customFormat="1" ht="17.100000000000001" customHeight="1" x14ac:dyDescent="0.25">
      <c r="A525" s="321"/>
      <c r="B525" s="304"/>
      <c r="C525" s="298"/>
      <c r="D525" s="299"/>
      <c r="E525" s="300"/>
      <c r="F525" s="301"/>
      <c r="G525" s="322"/>
      <c r="H525" s="324" t="s">
        <v>162</v>
      </c>
      <c r="I525" s="325">
        <v>1.6</v>
      </c>
      <c r="J525" s="303" t="s">
        <v>170</v>
      </c>
    </row>
    <row r="526" spans="1:10" s="230" customFormat="1" ht="132" customHeight="1" x14ac:dyDescent="0.25">
      <c r="A526" s="364">
        <v>34</v>
      </c>
      <c r="B526" s="310" t="s">
        <v>323</v>
      </c>
      <c r="C526" s="311"/>
      <c r="D526" s="312"/>
      <c r="E526" s="313"/>
      <c r="F526" s="315"/>
      <c r="G526" s="365"/>
      <c r="H526" s="367"/>
      <c r="I526" s="368"/>
      <c r="J526" s="317"/>
    </row>
    <row r="527" spans="1:10" s="246" customFormat="1" ht="17.100000000000001" customHeight="1" x14ac:dyDescent="0.25">
      <c r="A527" s="321"/>
      <c r="B527" s="304" t="s">
        <v>1131</v>
      </c>
      <c r="C527" s="298">
        <v>1</v>
      </c>
      <c r="D527" s="299" t="s">
        <v>10</v>
      </c>
      <c r="E527" s="300">
        <v>2</v>
      </c>
      <c r="F527" s="301"/>
      <c r="G527" s="322"/>
      <c r="H527" s="324"/>
      <c r="I527" s="302">
        <f t="shared" ref="I527" si="76">PRODUCT(C527:H527)</f>
        <v>2</v>
      </c>
      <c r="J527" s="320"/>
    </row>
    <row r="528" spans="1:10" s="246" customFormat="1" ht="17.100000000000001" customHeight="1" x14ac:dyDescent="0.25">
      <c r="A528" s="321"/>
      <c r="B528" s="304"/>
      <c r="C528" s="298"/>
      <c r="D528" s="299"/>
      <c r="E528" s="300"/>
      <c r="F528" s="301"/>
      <c r="G528" s="322"/>
      <c r="H528" s="324" t="s">
        <v>171</v>
      </c>
      <c r="I528" s="325">
        <f>SUM(I527)</f>
        <v>2</v>
      </c>
      <c r="J528" s="371" t="s">
        <v>25</v>
      </c>
    </row>
    <row r="529" spans="1:10" s="230" customFormat="1" ht="222.75" customHeight="1" x14ac:dyDescent="0.25">
      <c r="A529" s="364">
        <v>35</v>
      </c>
      <c r="B529" s="310" t="s">
        <v>1009</v>
      </c>
      <c r="C529" s="311"/>
      <c r="D529" s="312"/>
      <c r="E529" s="313"/>
      <c r="F529" s="315"/>
      <c r="G529" s="365"/>
      <c r="H529" s="367"/>
      <c r="I529" s="368"/>
      <c r="J529" s="317"/>
    </row>
    <row r="530" spans="1:10" s="246" customFormat="1" ht="17.100000000000001" customHeight="1" x14ac:dyDescent="0.25">
      <c r="A530" s="321"/>
      <c r="B530" s="304" t="s">
        <v>941</v>
      </c>
      <c r="C530" s="298">
        <v>1</v>
      </c>
      <c r="D530" s="299" t="s">
        <v>10</v>
      </c>
      <c r="E530" s="300">
        <v>1</v>
      </c>
      <c r="F530" s="301"/>
      <c r="G530" s="322"/>
      <c r="H530" s="324"/>
      <c r="I530" s="302">
        <f t="shared" ref="I530" si="77">PRODUCT(C530:H530)</f>
        <v>1</v>
      </c>
      <c r="J530" s="320"/>
    </row>
    <row r="531" spans="1:10" s="246" customFormat="1" ht="17.100000000000001" customHeight="1" x14ac:dyDescent="0.25">
      <c r="A531" s="321"/>
      <c r="B531" s="304" t="s">
        <v>1142</v>
      </c>
      <c r="C531" s="298">
        <v>2</v>
      </c>
      <c r="D531" s="299" t="s">
        <v>10</v>
      </c>
      <c r="E531" s="300">
        <v>1</v>
      </c>
      <c r="F531" s="301"/>
      <c r="G531" s="322"/>
      <c r="H531" s="324"/>
      <c r="I531" s="302">
        <f t="shared" ref="I531" si="78">PRODUCT(C531:H531)</f>
        <v>2</v>
      </c>
      <c r="J531" s="320"/>
    </row>
    <row r="532" spans="1:10" s="246" customFormat="1" ht="17.100000000000001" customHeight="1" x14ac:dyDescent="0.25">
      <c r="A532" s="321"/>
      <c r="B532" s="304"/>
      <c r="C532" s="298"/>
      <c r="D532" s="299"/>
      <c r="E532" s="300"/>
      <c r="F532" s="301"/>
      <c r="G532" s="322"/>
      <c r="H532" s="324" t="s">
        <v>171</v>
      </c>
      <c r="I532" s="325">
        <f>SUM(I530:I531)</f>
        <v>3</v>
      </c>
      <c r="J532" s="371" t="s">
        <v>25</v>
      </c>
    </row>
    <row r="533" spans="1:10" s="230" customFormat="1" ht="62.25" customHeight="1" x14ac:dyDescent="0.25">
      <c r="A533" s="364">
        <v>36</v>
      </c>
      <c r="B533" s="310" t="s">
        <v>264</v>
      </c>
      <c r="C533" s="311"/>
      <c r="D533" s="312"/>
      <c r="E533" s="313"/>
      <c r="F533" s="315"/>
      <c r="G533" s="365"/>
      <c r="H533" s="367"/>
      <c r="I533" s="368"/>
      <c r="J533" s="317"/>
    </row>
    <row r="534" spans="1:10" s="246" customFormat="1" ht="17.100000000000001" customHeight="1" x14ac:dyDescent="0.25">
      <c r="A534" s="321"/>
      <c r="B534" s="304" t="s">
        <v>939</v>
      </c>
      <c r="C534" s="298">
        <v>1</v>
      </c>
      <c r="D534" s="299" t="s">
        <v>10</v>
      </c>
      <c r="E534" s="300">
        <v>2</v>
      </c>
      <c r="F534" s="301"/>
      <c r="G534" s="322"/>
      <c r="H534" s="324"/>
      <c r="I534" s="302">
        <f t="shared" ref="I534" si="79">PRODUCT(C534:H534)</f>
        <v>2</v>
      </c>
      <c r="J534" s="320"/>
    </row>
    <row r="535" spans="1:10" s="246" customFormat="1" ht="17.100000000000001" customHeight="1" x14ac:dyDescent="0.25">
      <c r="A535" s="321"/>
      <c r="B535" s="304" t="s">
        <v>894</v>
      </c>
      <c r="C535" s="298">
        <v>1</v>
      </c>
      <c r="D535" s="299" t="s">
        <v>10</v>
      </c>
      <c r="E535" s="300">
        <v>1</v>
      </c>
      <c r="F535" s="301"/>
      <c r="G535" s="322"/>
      <c r="H535" s="324"/>
      <c r="I535" s="302">
        <f t="shared" ref="I535" si="80">PRODUCT(C535:H535)</f>
        <v>1</v>
      </c>
      <c r="J535" s="320"/>
    </row>
    <row r="536" spans="1:10" s="246" customFormat="1" ht="17.100000000000001" customHeight="1" x14ac:dyDescent="0.25">
      <c r="A536" s="321"/>
      <c r="B536" s="304"/>
      <c r="C536" s="298"/>
      <c r="D536" s="299"/>
      <c r="E536" s="300"/>
      <c r="F536" s="301"/>
      <c r="G536" s="322"/>
      <c r="H536" s="324" t="s">
        <v>171</v>
      </c>
      <c r="I536" s="325">
        <f>SUM(I534:I535)</f>
        <v>3</v>
      </c>
      <c r="J536" s="371" t="s">
        <v>25</v>
      </c>
    </row>
    <row r="537" spans="1:10" s="230" customFormat="1" ht="60.75" customHeight="1" x14ac:dyDescent="0.25">
      <c r="A537" s="364">
        <v>37</v>
      </c>
      <c r="B537" s="310" t="s">
        <v>1036</v>
      </c>
      <c r="C537" s="311"/>
      <c r="D537" s="312"/>
      <c r="E537" s="313"/>
      <c r="F537" s="315"/>
      <c r="G537" s="365"/>
      <c r="H537" s="367"/>
      <c r="I537" s="368"/>
      <c r="J537" s="317"/>
    </row>
    <row r="538" spans="1:10" s="246" customFormat="1" ht="17.100000000000001" customHeight="1" x14ac:dyDescent="0.25">
      <c r="A538" s="321"/>
      <c r="B538" s="304" t="s">
        <v>940</v>
      </c>
      <c r="C538" s="298">
        <v>1</v>
      </c>
      <c r="D538" s="299" t="s">
        <v>10</v>
      </c>
      <c r="E538" s="300">
        <v>2</v>
      </c>
      <c r="F538" s="301"/>
      <c r="G538" s="322"/>
      <c r="H538" s="324"/>
      <c r="I538" s="302">
        <f t="shared" ref="I538" si="81">PRODUCT(C538:H538)</f>
        <v>2</v>
      </c>
      <c r="J538" s="320"/>
    </row>
    <row r="539" spans="1:10" s="246" customFormat="1" ht="17.100000000000001" customHeight="1" x14ac:dyDescent="0.25">
      <c r="A539" s="321"/>
      <c r="B539" s="304" t="s">
        <v>935</v>
      </c>
      <c r="C539" s="298">
        <v>1</v>
      </c>
      <c r="D539" s="299" t="s">
        <v>10</v>
      </c>
      <c r="E539" s="300">
        <v>1</v>
      </c>
      <c r="F539" s="301"/>
      <c r="G539" s="322"/>
      <c r="H539" s="324"/>
      <c r="I539" s="302">
        <f t="shared" ref="I539" si="82">PRODUCT(C539:H539)</f>
        <v>1</v>
      </c>
      <c r="J539" s="320"/>
    </row>
    <row r="540" spans="1:10" s="246" customFormat="1" ht="17.100000000000001" customHeight="1" x14ac:dyDescent="0.25">
      <c r="A540" s="321"/>
      <c r="B540" s="304" t="s">
        <v>283</v>
      </c>
      <c r="C540" s="298">
        <v>2</v>
      </c>
      <c r="D540" s="299" t="s">
        <v>10</v>
      </c>
      <c r="E540" s="300">
        <v>2</v>
      </c>
      <c r="F540" s="301"/>
      <c r="G540" s="322"/>
      <c r="H540" s="324"/>
      <c r="I540" s="302">
        <f t="shared" ref="I540" si="83">PRODUCT(C540:H540)</f>
        <v>4</v>
      </c>
      <c r="J540" s="320"/>
    </row>
    <row r="541" spans="1:10" s="246" customFormat="1" ht="17.100000000000001" customHeight="1" x14ac:dyDescent="0.25">
      <c r="A541" s="321"/>
      <c r="B541" s="304"/>
      <c r="C541" s="298"/>
      <c r="D541" s="299"/>
      <c r="E541" s="300"/>
      <c r="F541" s="301"/>
      <c r="G541" s="322"/>
      <c r="H541" s="324" t="s">
        <v>171</v>
      </c>
      <c r="I541" s="325">
        <f>SUM(I538:I540)</f>
        <v>7</v>
      </c>
      <c r="J541" s="371" t="s">
        <v>25</v>
      </c>
    </row>
    <row r="542" spans="1:10" s="230" customFormat="1" ht="153" customHeight="1" x14ac:dyDescent="0.25">
      <c r="A542" s="364">
        <v>38</v>
      </c>
      <c r="B542" s="310" t="s">
        <v>857</v>
      </c>
      <c r="C542" s="311"/>
      <c r="D542" s="312"/>
      <c r="E542" s="313"/>
      <c r="F542" s="315"/>
      <c r="G542" s="365"/>
      <c r="H542" s="367"/>
      <c r="I542" s="368"/>
      <c r="J542" s="317"/>
    </row>
    <row r="543" spans="1:10" s="246" customFormat="1" ht="17.100000000000001" customHeight="1" x14ac:dyDescent="0.25">
      <c r="A543" s="321"/>
      <c r="B543" s="304" t="s">
        <v>1172</v>
      </c>
      <c r="C543" s="298">
        <v>2</v>
      </c>
      <c r="D543" s="299" t="s">
        <v>10</v>
      </c>
      <c r="E543" s="300">
        <v>1</v>
      </c>
      <c r="F543" s="301"/>
      <c r="G543" s="322"/>
      <c r="H543" s="324"/>
      <c r="I543" s="302">
        <f t="shared" ref="I543" si="84">PRODUCT(C543:H543)</f>
        <v>2</v>
      </c>
      <c r="J543" s="320"/>
    </row>
    <row r="544" spans="1:10" s="246" customFormat="1" ht="17.100000000000001" customHeight="1" x14ac:dyDescent="0.25">
      <c r="A544" s="321"/>
      <c r="B544" s="304"/>
      <c r="C544" s="298"/>
      <c r="D544" s="299"/>
      <c r="E544" s="300"/>
      <c r="F544" s="301"/>
      <c r="G544" s="322"/>
      <c r="H544" s="324" t="s">
        <v>171</v>
      </c>
      <c r="I544" s="325">
        <f>SUM(I543)</f>
        <v>2</v>
      </c>
      <c r="J544" s="371" t="s">
        <v>25</v>
      </c>
    </row>
    <row r="545" spans="1:10" s="230" customFormat="1" ht="91.5" customHeight="1" x14ac:dyDescent="0.25">
      <c r="A545" s="364">
        <v>39</v>
      </c>
      <c r="B545" s="326" t="s">
        <v>976</v>
      </c>
      <c r="C545" s="311"/>
      <c r="D545" s="312"/>
      <c r="E545" s="313"/>
      <c r="F545" s="315"/>
      <c r="G545" s="365"/>
      <c r="H545" s="367"/>
      <c r="I545" s="368"/>
      <c r="J545" s="317"/>
    </row>
    <row r="546" spans="1:10" s="246" customFormat="1" ht="33.75" customHeight="1" x14ac:dyDescent="0.25">
      <c r="A546" s="321"/>
      <c r="B546" s="304" t="s">
        <v>945</v>
      </c>
      <c r="C546" s="298"/>
      <c r="D546" s="299"/>
      <c r="E546" s="300"/>
      <c r="F546" s="301"/>
      <c r="G546" s="322"/>
      <c r="H546" s="324"/>
      <c r="I546" s="302"/>
      <c r="J546" s="320"/>
    </row>
    <row r="547" spans="1:10" s="246" customFormat="1" ht="17.100000000000001" customHeight="1" x14ac:dyDescent="0.25">
      <c r="A547" s="321"/>
      <c r="B547" s="304" t="s">
        <v>943</v>
      </c>
      <c r="C547" s="298">
        <v>1</v>
      </c>
      <c r="D547" s="299" t="s">
        <v>10</v>
      </c>
      <c r="E547" s="300">
        <v>1</v>
      </c>
      <c r="F547" s="301">
        <v>18</v>
      </c>
      <c r="G547" s="322"/>
      <c r="H547" s="324"/>
      <c r="I547" s="302">
        <f t="shared" ref="I547" si="85">PRODUCT(C547:H547)</f>
        <v>18</v>
      </c>
      <c r="J547" s="320"/>
    </row>
    <row r="548" spans="1:10" s="246" customFormat="1" ht="17.100000000000001" customHeight="1" x14ac:dyDescent="0.25">
      <c r="A548" s="321"/>
      <c r="B548" s="304"/>
      <c r="C548" s="298"/>
      <c r="D548" s="299"/>
      <c r="E548" s="300"/>
      <c r="F548" s="301"/>
      <c r="G548" s="322"/>
      <c r="H548" s="324" t="s">
        <v>171</v>
      </c>
      <c r="I548" s="325">
        <f>SUM(I547:I547)</f>
        <v>18</v>
      </c>
      <c r="J548" s="371" t="s">
        <v>27</v>
      </c>
    </row>
    <row r="549" spans="1:10" s="230" customFormat="1" ht="34.5" customHeight="1" x14ac:dyDescent="0.25">
      <c r="A549" s="364"/>
      <c r="B549" s="310" t="s">
        <v>944</v>
      </c>
      <c r="C549" s="311"/>
      <c r="D549" s="312"/>
      <c r="E549" s="313"/>
      <c r="F549" s="315"/>
      <c r="G549" s="365"/>
      <c r="H549" s="367"/>
      <c r="I549" s="362"/>
      <c r="J549" s="363"/>
    </row>
    <row r="550" spans="1:10" s="246" customFormat="1" ht="17.100000000000001" customHeight="1" x14ac:dyDescent="0.25">
      <c r="A550" s="321"/>
      <c r="B550" s="304" t="s">
        <v>942</v>
      </c>
      <c r="C550" s="298">
        <v>1</v>
      </c>
      <c r="D550" s="299" t="s">
        <v>10</v>
      </c>
      <c r="E550" s="300">
        <v>1</v>
      </c>
      <c r="F550" s="301">
        <v>20</v>
      </c>
      <c r="G550" s="322"/>
      <c r="H550" s="324"/>
      <c r="I550" s="302">
        <f t="shared" ref="I550:I551" si="86">PRODUCT(C550:H550)</f>
        <v>20</v>
      </c>
      <c r="J550" s="320"/>
    </row>
    <row r="551" spans="1:10" s="246" customFormat="1" ht="17.100000000000001" customHeight="1" x14ac:dyDescent="0.25">
      <c r="A551" s="321"/>
      <c r="B551" s="304" t="s">
        <v>286</v>
      </c>
      <c r="C551" s="298">
        <v>1</v>
      </c>
      <c r="D551" s="299" t="s">
        <v>10</v>
      </c>
      <c r="E551" s="300">
        <v>1</v>
      </c>
      <c r="F551" s="301">
        <v>35</v>
      </c>
      <c r="G551" s="322"/>
      <c r="H551" s="324"/>
      <c r="I551" s="302">
        <f t="shared" si="86"/>
        <v>35</v>
      </c>
      <c r="J551" s="320"/>
    </row>
    <row r="552" spans="1:10" s="246" customFormat="1" ht="17.100000000000001" customHeight="1" x14ac:dyDescent="0.25">
      <c r="A552" s="321"/>
      <c r="B552" s="304"/>
      <c r="C552" s="298"/>
      <c r="D552" s="299"/>
      <c r="E552" s="300"/>
      <c r="F552" s="301"/>
      <c r="G552" s="322"/>
      <c r="H552" s="324" t="s">
        <v>171</v>
      </c>
      <c r="I552" s="325">
        <f>SUM(I550:I551)</f>
        <v>55</v>
      </c>
      <c r="J552" s="371" t="s">
        <v>27</v>
      </c>
    </row>
    <row r="553" spans="1:10" s="230" customFormat="1" ht="246" customHeight="1" x14ac:dyDescent="0.25">
      <c r="A553" s="364">
        <v>40</v>
      </c>
      <c r="B553" s="310" t="s">
        <v>946</v>
      </c>
      <c r="C553" s="311"/>
      <c r="D553" s="312"/>
      <c r="E553" s="313"/>
      <c r="F553" s="315"/>
      <c r="G553" s="365"/>
      <c r="H553" s="367"/>
      <c r="I553" s="368"/>
      <c r="J553" s="317"/>
    </row>
    <row r="554" spans="1:10" s="246" customFormat="1" ht="36" customHeight="1" x14ac:dyDescent="0.25">
      <c r="A554" s="321"/>
      <c r="B554" s="304" t="s">
        <v>947</v>
      </c>
      <c r="C554" s="298"/>
      <c r="D554" s="299"/>
      <c r="E554" s="300"/>
      <c r="F554" s="301"/>
      <c r="G554" s="322"/>
      <c r="H554" s="324"/>
      <c r="I554" s="302"/>
      <c r="J554" s="320"/>
    </row>
    <row r="555" spans="1:10" s="246" customFormat="1" ht="17.100000000000001" customHeight="1" x14ac:dyDescent="0.25">
      <c r="A555" s="321"/>
      <c r="B555" s="304" t="s">
        <v>287</v>
      </c>
      <c r="C555" s="298">
        <v>1</v>
      </c>
      <c r="D555" s="299" t="s">
        <v>10</v>
      </c>
      <c r="E555" s="300">
        <v>1</v>
      </c>
      <c r="F555" s="301">
        <v>3</v>
      </c>
      <c r="G555" s="322"/>
      <c r="H555" s="324"/>
      <c r="I555" s="302">
        <f t="shared" ref="I555:I556" si="87">PRODUCT(C555:H555)</f>
        <v>3</v>
      </c>
      <c r="J555" s="320"/>
    </row>
    <row r="556" spans="1:10" s="246" customFormat="1" ht="17.100000000000001" customHeight="1" x14ac:dyDescent="0.25">
      <c r="A556" s="321"/>
      <c r="B556" s="304" t="s">
        <v>936</v>
      </c>
      <c r="C556" s="298">
        <v>1</v>
      </c>
      <c r="D556" s="299" t="s">
        <v>10</v>
      </c>
      <c r="E556" s="300">
        <v>1</v>
      </c>
      <c r="F556" s="301">
        <v>6</v>
      </c>
      <c r="G556" s="322"/>
      <c r="H556" s="324"/>
      <c r="I556" s="302">
        <f t="shared" si="87"/>
        <v>6</v>
      </c>
      <c r="J556" s="320"/>
    </row>
    <row r="557" spans="1:10" s="246" customFormat="1" ht="17.100000000000001" customHeight="1" x14ac:dyDescent="0.25">
      <c r="A557" s="321"/>
      <c r="B557" s="304" t="s">
        <v>948</v>
      </c>
      <c r="C557" s="298">
        <v>1</v>
      </c>
      <c r="D557" s="299" t="s">
        <v>10</v>
      </c>
      <c r="E557" s="300">
        <v>1</v>
      </c>
      <c r="F557" s="301">
        <v>8</v>
      </c>
      <c r="G557" s="322"/>
      <c r="H557" s="324"/>
      <c r="I557" s="302">
        <f t="shared" ref="I557:I558" si="88">PRODUCT(C557:H557)</f>
        <v>8</v>
      </c>
      <c r="J557" s="320"/>
    </row>
    <row r="558" spans="1:10" s="246" customFormat="1" ht="17.100000000000001" customHeight="1" x14ac:dyDescent="0.25">
      <c r="A558" s="321"/>
      <c r="B558" s="304" t="s">
        <v>294</v>
      </c>
      <c r="C558" s="298">
        <v>1</v>
      </c>
      <c r="D558" s="299" t="s">
        <v>10</v>
      </c>
      <c r="E558" s="300">
        <v>2</v>
      </c>
      <c r="F558" s="301">
        <v>4</v>
      </c>
      <c r="G558" s="322"/>
      <c r="H558" s="324"/>
      <c r="I558" s="302">
        <f t="shared" si="88"/>
        <v>8</v>
      </c>
      <c r="J558" s="320"/>
    </row>
    <row r="559" spans="1:10" s="246" customFormat="1" ht="17.100000000000001" customHeight="1" x14ac:dyDescent="0.25">
      <c r="A559" s="321"/>
      <c r="B559" s="304"/>
      <c r="C559" s="298"/>
      <c r="D559" s="299"/>
      <c r="E559" s="300"/>
      <c r="F559" s="301"/>
      <c r="G559" s="322"/>
      <c r="H559" s="324" t="s">
        <v>171</v>
      </c>
      <c r="I559" s="325">
        <f>SUM(I555:I558)</f>
        <v>25</v>
      </c>
      <c r="J559" s="371" t="s">
        <v>27</v>
      </c>
    </row>
    <row r="560" spans="1:10" s="231" customFormat="1" ht="147.75" customHeight="1" x14ac:dyDescent="0.25">
      <c r="A560" s="357">
        <v>41</v>
      </c>
      <c r="B560" s="326" t="s">
        <v>1040</v>
      </c>
      <c r="C560" s="358"/>
      <c r="D560" s="359"/>
      <c r="E560" s="360"/>
      <c r="F560" s="361"/>
      <c r="G560" s="361"/>
      <c r="H560" s="361"/>
      <c r="I560" s="362"/>
      <c r="J560" s="363"/>
    </row>
    <row r="561" spans="1:10" s="229" customFormat="1" ht="17.100000000000001" customHeight="1" x14ac:dyDescent="0.25">
      <c r="A561" s="234"/>
      <c r="B561" s="235" t="s">
        <v>257</v>
      </c>
      <c r="C561" s="236">
        <v>1</v>
      </c>
      <c r="D561" s="237" t="s">
        <v>10</v>
      </c>
      <c r="E561" s="238">
        <v>6</v>
      </c>
      <c r="F561" s="319">
        <v>1.5</v>
      </c>
      <c r="G561" s="319"/>
      <c r="H561" s="319"/>
      <c r="I561" s="302">
        <f t="shared" ref="I561:I562" si="89">PRODUCT(C561:H561)</f>
        <v>9</v>
      </c>
      <c r="J561" s="320"/>
    </row>
    <row r="562" spans="1:10" s="229" customFormat="1" ht="17.100000000000001" customHeight="1" x14ac:dyDescent="0.25">
      <c r="A562" s="234"/>
      <c r="B562" s="235" t="s">
        <v>300</v>
      </c>
      <c r="C562" s="236">
        <v>1</v>
      </c>
      <c r="D562" s="237" t="s">
        <v>10</v>
      </c>
      <c r="E562" s="238">
        <v>6</v>
      </c>
      <c r="F562" s="319">
        <v>0.5</v>
      </c>
      <c r="G562" s="319"/>
      <c r="H562" s="319"/>
      <c r="I562" s="302">
        <f t="shared" si="89"/>
        <v>3</v>
      </c>
      <c r="J562" s="320"/>
    </row>
    <row r="563" spans="1:10" s="246" customFormat="1" ht="17.100000000000001" customHeight="1" x14ac:dyDescent="0.25">
      <c r="A563" s="321"/>
      <c r="B563" s="304"/>
      <c r="C563" s="298"/>
      <c r="D563" s="299"/>
      <c r="E563" s="300"/>
      <c r="F563" s="301"/>
      <c r="G563" s="322"/>
      <c r="H563" s="324" t="s">
        <v>11</v>
      </c>
      <c r="I563" s="325">
        <f>SUM(I561:I562)</f>
        <v>12</v>
      </c>
      <c r="J563" s="303" t="s">
        <v>27</v>
      </c>
    </row>
    <row r="564" spans="1:10" s="231" customFormat="1" ht="169.5" customHeight="1" x14ac:dyDescent="0.25">
      <c r="A564" s="357">
        <v>42</v>
      </c>
      <c r="B564" s="326" t="s">
        <v>862</v>
      </c>
      <c r="C564" s="358"/>
      <c r="D564" s="359"/>
      <c r="E564" s="360"/>
      <c r="F564" s="361"/>
      <c r="G564" s="361"/>
      <c r="H564" s="361"/>
      <c r="I564" s="362"/>
      <c r="J564" s="363"/>
    </row>
    <row r="565" spans="1:10" s="231" customFormat="1" ht="36" customHeight="1" x14ac:dyDescent="0.25">
      <c r="A565" s="357"/>
      <c r="B565" s="326" t="s">
        <v>308</v>
      </c>
      <c r="C565" s="358"/>
      <c r="D565" s="359"/>
      <c r="E565" s="360"/>
      <c r="F565" s="361"/>
      <c r="G565" s="361"/>
      <c r="H565" s="361"/>
      <c r="I565" s="362"/>
      <c r="J565" s="363"/>
    </row>
    <row r="566" spans="1:10" s="229" customFormat="1" ht="17.100000000000001" customHeight="1" x14ac:dyDescent="0.25">
      <c r="A566" s="234"/>
      <c r="B566" s="235" t="s">
        <v>287</v>
      </c>
      <c r="C566" s="236">
        <v>1</v>
      </c>
      <c r="D566" s="237" t="s">
        <v>10</v>
      </c>
      <c r="E566" s="238">
        <v>1</v>
      </c>
      <c r="F566" s="319">
        <v>2</v>
      </c>
      <c r="G566" s="319"/>
      <c r="H566" s="319"/>
      <c r="I566" s="302">
        <f t="shared" ref="I566" si="90">PRODUCT(C566:H566)</f>
        <v>2</v>
      </c>
      <c r="J566" s="320"/>
    </row>
    <row r="567" spans="1:10" s="229" customFormat="1" ht="17.100000000000001" customHeight="1" x14ac:dyDescent="0.25">
      <c r="A567" s="234"/>
      <c r="B567" s="235" t="s">
        <v>936</v>
      </c>
      <c r="C567" s="236">
        <v>1</v>
      </c>
      <c r="D567" s="237" t="s">
        <v>10</v>
      </c>
      <c r="E567" s="238">
        <v>1</v>
      </c>
      <c r="F567" s="319">
        <v>3</v>
      </c>
      <c r="G567" s="319"/>
      <c r="H567" s="319"/>
      <c r="I567" s="302">
        <f t="shared" ref="I567" si="91">PRODUCT(C567:H567)</f>
        <v>3</v>
      </c>
      <c r="J567" s="320"/>
    </row>
    <row r="568" spans="1:10" s="229" customFormat="1" ht="17.100000000000001" customHeight="1" x14ac:dyDescent="0.25">
      <c r="A568" s="234"/>
      <c r="B568" s="235" t="s">
        <v>954</v>
      </c>
      <c r="C568" s="236">
        <v>1</v>
      </c>
      <c r="D568" s="237" t="s">
        <v>10</v>
      </c>
      <c r="E568" s="238">
        <v>1</v>
      </c>
      <c r="F568" s="319">
        <v>3</v>
      </c>
      <c r="G568" s="319"/>
      <c r="H568" s="319"/>
      <c r="I568" s="302">
        <f t="shared" ref="I568" si="92">PRODUCT(C568:H568)</f>
        <v>3</v>
      </c>
      <c r="J568" s="320"/>
    </row>
    <row r="569" spans="1:10" s="229" customFormat="1" ht="17.100000000000001" customHeight="1" x14ac:dyDescent="0.25">
      <c r="A569" s="234"/>
      <c r="B569" s="235" t="s">
        <v>955</v>
      </c>
      <c r="C569" s="236">
        <v>1</v>
      </c>
      <c r="D569" s="237" t="s">
        <v>10</v>
      </c>
      <c r="E569" s="238">
        <v>2</v>
      </c>
      <c r="F569" s="319">
        <v>2</v>
      </c>
      <c r="G569" s="319"/>
      <c r="H569" s="319"/>
      <c r="I569" s="302">
        <f t="shared" ref="I569" si="93">PRODUCT(C569:H569)</f>
        <v>4</v>
      </c>
      <c r="J569" s="320"/>
    </row>
    <row r="570" spans="1:10" s="246" customFormat="1" ht="17.100000000000001" customHeight="1" x14ac:dyDescent="0.25">
      <c r="A570" s="321"/>
      <c r="B570" s="304"/>
      <c r="C570" s="298"/>
      <c r="D570" s="299"/>
      <c r="E570" s="300"/>
      <c r="F570" s="301"/>
      <c r="G570" s="322"/>
      <c r="H570" s="324" t="s">
        <v>11</v>
      </c>
      <c r="I570" s="325">
        <f>SUM(I566:I569)</f>
        <v>12</v>
      </c>
      <c r="J570" s="303" t="s">
        <v>27</v>
      </c>
    </row>
    <row r="571" spans="1:10" s="231" customFormat="1" ht="35.25" customHeight="1" x14ac:dyDescent="0.25">
      <c r="A571" s="357"/>
      <c r="B571" s="326" t="s">
        <v>309</v>
      </c>
      <c r="C571" s="358"/>
      <c r="D571" s="359"/>
      <c r="E571" s="360"/>
      <c r="F571" s="361"/>
      <c r="G571" s="361"/>
      <c r="H571" s="361"/>
      <c r="I571" s="362"/>
      <c r="J571" s="363"/>
    </row>
    <row r="572" spans="1:10" s="229" customFormat="1" ht="17.100000000000001" customHeight="1" x14ac:dyDescent="0.25">
      <c r="A572" s="234"/>
      <c r="B572" s="235" t="s">
        <v>287</v>
      </c>
      <c r="C572" s="236">
        <v>1</v>
      </c>
      <c r="D572" s="237" t="s">
        <v>10</v>
      </c>
      <c r="E572" s="238">
        <v>1</v>
      </c>
      <c r="F572" s="319">
        <v>2</v>
      </c>
      <c r="G572" s="319"/>
      <c r="H572" s="319"/>
      <c r="I572" s="302">
        <f t="shared" ref="I572:I576" si="94">PRODUCT(C572:H572)</f>
        <v>2</v>
      </c>
      <c r="J572" s="320"/>
    </row>
    <row r="573" spans="1:10" s="229" customFormat="1" ht="17.100000000000001" customHeight="1" x14ac:dyDescent="0.25">
      <c r="A573" s="234"/>
      <c r="B573" s="235" t="s">
        <v>936</v>
      </c>
      <c r="C573" s="236">
        <v>1</v>
      </c>
      <c r="D573" s="237" t="s">
        <v>10</v>
      </c>
      <c r="E573" s="238">
        <v>1</v>
      </c>
      <c r="F573" s="319">
        <v>2.5</v>
      </c>
      <c r="G573" s="319"/>
      <c r="H573" s="319"/>
      <c r="I573" s="302">
        <f t="shared" si="94"/>
        <v>2.5</v>
      </c>
      <c r="J573" s="320"/>
    </row>
    <row r="574" spans="1:10" s="229" customFormat="1" ht="17.100000000000001" customHeight="1" x14ac:dyDescent="0.25">
      <c r="A574" s="234"/>
      <c r="B574" s="235" t="s">
        <v>937</v>
      </c>
      <c r="C574" s="236">
        <v>1</v>
      </c>
      <c r="D574" s="237" t="s">
        <v>10</v>
      </c>
      <c r="E574" s="238">
        <v>1</v>
      </c>
      <c r="F574" s="319">
        <v>2.5</v>
      </c>
      <c r="G574" s="319"/>
      <c r="H574" s="319"/>
      <c r="I574" s="302">
        <f t="shared" si="94"/>
        <v>2.5</v>
      </c>
      <c r="J574" s="320"/>
    </row>
    <row r="575" spans="1:10" s="229" customFormat="1" ht="17.100000000000001" customHeight="1" x14ac:dyDescent="0.25">
      <c r="A575" s="234"/>
      <c r="B575" s="235" t="s">
        <v>1207</v>
      </c>
      <c r="C575" s="236">
        <v>1</v>
      </c>
      <c r="D575" s="237" t="s">
        <v>10</v>
      </c>
      <c r="E575" s="238">
        <v>1</v>
      </c>
      <c r="F575" s="319">
        <v>2</v>
      </c>
      <c r="G575" s="319"/>
      <c r="H575" s="319"/>
      <c r="I575" s="302">
        <f t="shared" si="94"/>
        <v>2</v>
      </c>
      <c r="J575" s="320"/>
    </row>
    <row r="576" spans="1:10" s="229" customFormat="1" ht="17.100000000000001" customHeight="1" x14ac:dyDescent="0.25">
      <c r="A576" s="234"/>
      <c r="B576" s="235" t="s">
        <v>956</v>
      </c>
      <c r="C576" s="236">
        <v>1</v>
      </c>
      <c r="D576" s="237" t="s">
        <v>10</v>
      </c>
      <c r="E576" s="238">
        <v>2</v>
      </c>
      <c r="F576" s="319">
        <v>2</v>
      </c>
      <c r="G576" s="319"/>
      <c r="H576" s="319"/>
      <c r="I576" s="302">
        <f t="shared" si="94"/>
        <v>4</v>
      </c>
      <c r="J576" s="320"/>
    </row>
    <row r="577" spans="1:12" s="246" customFormat="1" ht="17.100000000000001" customHeight="1" x14ac:dyDescent="0.25">
      <c r="A577" s="321"/>
      <c r="B577" s="304"/>
      <c r="C577" s="298"/>
      <c r="D577" s="299"/>
      <c r="E577" s="300"/>
      <c r="F577" s="301"/>
      <c r="G577" s="322"/>
      <c r="H577" s="324" t="s">
        <v>11</v>
      </c>
      <c r="I577" s="325">
        <f>SUM(I572:I576)</f>
        <v>13</v>
      </c>
      <c r="J577" s="303" t="s">
        <v>27</v>
      </c>
    </row>
    <row r="578" spans="1:12" s="231" customFormat="1" ht="132.75" customHeight="1" x14ac:dyDescent="0.25">
      <c r="A578" s="357">
        <v>43</v>
      </c>
      <c r="B578" s="326" t="s">
        <v>957</v>
      </c>
      <c r="C578" s="358"/>
      <c r="D578" s="359"/>
      <c r="E578" s="360"/>
      <c r="F578" s="369"/>
      <c r="G578" s="375"/>
      <c r="H578" s="369"/>
      <c r="I578" s="362"/>
      <c r="J578" s="363"/>
      <c r="K578" s="376"/>
    </row>
    <row r="579" spans="1:12" s="229" customFormat="1" ht="17.100000000000001" customHeight="1" x14ac:dyDescent="0.25">
      <c r="A579" s="234"/>
      <c r="B579" s="235" t="s">
        <v>287</v>
      </c>
      <c r="C579" s="236">
        <v>1</v>
      </c>
      <c r="D579" s="237" t="s">
        <v>10</v>
      </c>
      <c r="E579" s="238">
        <v>1</v>
      </c>
      <c r="F579" s="319"/>
      <c r="G579" s="319"/>
      <c r="H579" s="319"/>
      <c r="I579" s="302">
        <f t="shared" ref="I579:I581" si="95">PRODUCT(C579:H579)</f>
        <v>1</v>
      </c>
      <c r="J579" s="320"/>
    </row>
    <row r="580" spans="1:12" s="229" customFormat="1" ht="17.100000000000001" customHeight="1" x14ac:dyDescent="0.25">
      <c r="A580" s="234"/>
      <c r="B580" s="235" t="s">
        <v>936</v>
      </c>
      <c r="C580" s="236">
        <v>1</v>
      </c>
      <c r="D580" s="237" t="s">
        <v>10</v>
      </c>
      <c r="E580" s="238">
        <v>1</v>
      </c>
      <c r="F580" s="319"/>
      <c r="G580" s="319"/>
      <c r="H580" s="319"/>
      <c r="I580" s="302">
        <f t="shared" si="95"/>
        <v>1</v>
      </c>
      <c r="J580" s="320"/>
    </row>
    <row r="581" spans="1:12" s="229" customFormat="1" ht="17.100000000000001" customHeight="1" x14ac:dyDescent="0.25">
      <c r="A581" s="234"/>
      <c r="B581" s="235" t="s">
        <v>1174</v>
      </c>
      <c r="C581" s="236">
        <v>1</v>
      </c>
      <c r="D581" s="237" t="s">
        <v>10</v>
      </c>
      <c r="E581" s="238">
        <v>2</v>
      </c>
      <c r="F581" s="319"/>
      <c r="G581" s="319"/>
      <c r="H581" s="319"/>
      <c r="I581" s="302">
        <f t="shared" si="95"/>
        <v>2</v>
      </c>
      <c r="J581" s="320"/>
    </row>
    <row r="582" spans="1:12" s="229" customFormat="1" ht="16.899999999999999" customHeight="1" x14ac:dyDescent="0.25">
      <c r="A582" s="234"/>
      <c r="B582" s="235"/>
      <c r="C582" s="236"/>
      <c r="D582" s="237"/>
      <c r="E582" s="238"/>
      <c r="F582" s="239"/>
      <c r="G582" s="377"/>
      <c r="H582" s="378" t="s">
        <v>11</v>
      </c>
      <c r="I582" s="379">
        <f>SUM(I579:I581)</f>
        <v>4</v>
      </c>
      <c r="J582" s="380" t="s">
        <v>25</v>
      </c>
      <c r="K582" s="381"/>
      <c r="L582" s="382"/>
    </row>
    <row r="583" spans="1:12" s="230" customFormat="1" ht="114" customHeight="1" x14ac:dyDescent="0.25">
      <c r="A583" s="364">
        <v>44</v>
      </c>
      <c r="B583" s="310" t="s">
        <v>977</v>
      </c>
      <c r="C583" s="311"/>
      <c r="D583" s="312"/>
      <c r="E583" s="313"/>
      <c r="F583" s="315"/>
      <c r="G583" s="365"/>
      <c r="H583" s="367"/>
      <c r="I583" s="368"/>
      <c r="J583" s="317"/>
    </row>
    <row r="584" spans="1:12" s="246" customFormat="1" ht="17.100000000000001" customHeight="1" x14ac:dyDescent="0.25">
      <c r="A584" s="321"/>
      <c r="B584" s="304" t="s">
        <v>262</v>
      </c>
      <c r="C584" s="298"/>
      <c r="D584" s="299"/>
      <c r="E584" s="300"/>
      <c r="F584" s="301"/>
      <c r="G584" s="322"/>
      <c r="H584" s="324"/>
      <c r="I584" s="325"/>
      <c r="J584" s="303"/>
    </row>
    <row r="585" spans="1:12" s="246" customFormat="1" ht="17.100000000000001" customHeight="1" x14ac:dyDescent="0.25">
      <c r="A585" s="321"/>
      <c r="B585" s="304" t="s">
        <v>288</v>
      </c>
      <c r="C585" s="298">
        <v>1</v>
      </c>
      <c r="D585" s="299" t="s">
        <v>10</v>
      </c>
      <c r="E585" s="300">
        <v>2</v>
      </c>
      <c r="F585" s="301"/>
      <c r="G585" s="322"/>
      <c r="H585" s="324"/>
      <c r="I585" s="302">
        <f t="shared" ref="I585:I597" si="96">PRODUCT(C585:H585)</f>
        <v>2</v>
      </c>
      <c r="J585" s="320"/>
    </row>
    <row r="586" spans="1:12" s="246" customFormat="1" ht="17.100000000000001" customHeight="1" x14ac:dyDescent="0.25">
      <c r="A586" s="321"/>
      <c r="B586" s="304" t="s">
        <v>289</v>
      </c>
      <c r="C586" s="298">
        <v>1</v>
      </c>
      <c r="D586" s="299" t="s">
        <v>10</v>
      </c>
      <c r="E586" s="300">
        <v>4</v>
      </c>
      <c r="F586" s="301"/>
      <c r="G586" s="322"/>
      <c r="H586" s="324"/>
      <c r="I586" s="302">
        <f t="shared" si="96"/>
        <v>4</v>
      </c>
      <c r="J586" s="320"/>
    </row>
    <row r="587" spans="1:12" s="246" customFormat="1" ht="17.100000000000001" customHeight="1" x14ac:dyDescent="0.25">
      <c r="A587" s="321"/>
      <c r="B587" s="304" t="s">
        <v>870</v>
      </c>
      <c r="C587" s="298">
        <v>1</v>
      </c>
      <c r="D587" s="299" t="s">
        <v>10</v>
      </c>
      <c r="E587" s="300">
        <v>2</v>
      </c>
      <c r="F587" s="301"/>
      <c r="G587" s="322"/>
      <c r="H587" s="324"/>
      <c r="I587" s="302">
        <f t="shared" si="96"/>
        <v>2</v>
      </c>
      <c r="J587" s="320"/>
    </row>
    <row r="588" spans="1:12" s="246" customFormat="1" ht="17.100000000000001" customHeight="1" x14ac:dyDescent="0.25">
      <c r="A588" s="321"/>
      <c r="B588" s="304" t="s">
        <v>182</v>
      </c>
      <c r="C588" s="298">
        <v>1</v>
      </c>
      <c r="D588" s="299" t="s">
        <v>10</v>
      </c>
      <c r="E588" s="300">
        <v>2</v>
      </c>
      <c r="F588" s="301"/>
      <c r="G588" s="322"/>
      <c r="H588" s="324"/>
      <c r="I588" s="302">
        <f t="shared" si="96"/>
        <v>2</v>
      </c>
      <c r="J588" s="320"/>
    </row>
    <row r="589" spans="1:12" s="246" customFormat="1" ht="17.100000000000001" customHeight="1" x14ac:dyDescent="0.25">
      <c r="A589" s="321"/>
      <c r="B589" s="304" t="s">
        <v>290</v>
      </c>
      <c r="C589" s="298">
        <v>1</v>
      </c>
      <c r="D589" s="299" t="s">
        <v>10</v>
      </c>
      <c r="E589" s="300">
        <v>1</v>
      </c>
      <c r="F589" s="301"/>
      <c r="G589" s="322"/>
      <c r="H589" s="324"/>
      <c r="I589" s="302">
        <f t="shared" si="96"/>
        <v>1</v>
      </c>
      <c r="J589" s="320"/>
    </row>
    <row r="590" spans="1:12" s="246" customFormat="1" ht="17.100000000000001" customHeight="1" x14ac:dyDescent="0.25">
      <c r="A590" s="321"/>
      <c r="B590" s="304" t="s">
        <v>1157</v>
      </c>
      <c r="C590" s="298">
        <v>1</v>
      </c>
      <c r="D590" s="299" t="s">
        <v>10</v>
      </c>
      <c r="E590" s="300">
        <v>2</v>
      </c>
      <c r="F590" s="301"/>
      <c r="G590" s="322"/>
      <c r="H590" s="324"/>
      <c r="I590" s="302">
        <f t="shared" si="96"/>
        <v>2</v>
      </c>
      <c r="J590" s="320"/>
    </row>
    <row r="591" spans="1:12" s="246" customFormat="1" ht="17.100000000000001" customHeight="1" x14ac:dyDescent="0.25">
      <c r="A591" s="321"/>
      <c r="B591" s="304" t="s">
        <v>1157</v>
      </c>
      <c r="C591" s="298">
        <v>1</v>
      </c>
      <c r="D591" s="299" t="s">
        <v>10</v>
      </c>
      <c r="E591" s="300">
        <v>1</v>
      </c>
      <c r="F591" s="301"/>
      <c r="G591" s="322"/>
      <c r="H591" s="324"/>
      <c r="I591" s="302">
        <f t="shared" ref="I591" si="97">PRODUCT(C591:H591)</f>
        <v>1</v>
      </c>
      <c r="J591" s="320"/>
    </row>
    <row r="592" spans="1:12" s="246" customFormat="1" ht="17.100000000000001" customHeight="1" x14ac:dyDescent="0.25">
      <c r="A592" s="321"/>
      <c r="B592" s="304" t="s">
        <v>184</v>
      </c>
      <c r="C592" s="298">
        <v>1</v>
      </c>
      <c r="D592" s="299" t="s">
        <v>10</v>
      </c>
      <c r="E592" s="300">
        <v>8</v>
      </c>
      <c r="F592" s="301"/>
      <c r="G592" s="322"/>
      <c r="H592" s="324"/>
      <c r="I592" s="302">
        <f t="shared" si="96"/>
        <v>8</v>
      </c>
      <c r="J592" s="320"/>
    </row>
    <row r="593" spans="1:10" s="246" customFormat="1" ht="17.100000000000001" customHeight="1" x14ac:dyDescent="0.25">
      <c r="A593" s="321"/>
      <c r="B593" s="304" t="s">
        <v>1171</v>
      </c>
      <c r="C593" s="298">
        <v>1</v>
      </c>
      <c r="D593" s="299" t="s">
        <v>10</v>
      </c>
      <c r="E593" s="300">
        <v>2</v>
      </c>
      <c r="F593" s="301"/>
      <c r="G593" s="322"/>
      <c r="H593" s="324"/>
      <c r="I593" s="302">
        <f t="shared" si="96"/>
        <v>2</v>
      </c>
      <c r="J593" s="320"/>
    </row>
    <row r="594" spans="1:10" s="246" customFormat="1" ht="17.100000000000001" customHeight="1" x14ac:dyDescent="0.25">
      <c r="A594" s="321"/>
      <c r="B594" s="304" t="s">
        <v>292</v>
      </c>
      <c r="C594" s="298">
        <v>1</v>
      </c>
      <c r="D594" s="299" t="s">
        <v>10</v>
      </c>
      <c r="E594" s="300">
        <v>4</v>
      </c>
      <c r="F594" s="301"/>
      <c r="G594" s="322"/>
      <c r="H594" s="324"/>
      <c r="I594" s="302">
        <f t="shared" si="96"/>
        <v>4</v>
      </c>
      <c r="J594" s="320"/>
    </row>
    <row r="595" spans="1:10" s="246" customFormat="1" ht="17.100000000000001" customHeight="1" x14ac:dyDescent="0.25">
      <c r="A595" s="321"/>
      <c r="B595" s="304" t="s">
        <v>952</v>
      </c>
      <c r="C595" s="298">
        <v>2</v>
      </c>
      <c r="D595" s="299" t="s">
        <v>10</v>
      </c>
      <c r="E595" s="300">
        <v>2</v>
      </c>
      <c r="F595" s="301"/>
      <c r="G595" s="322"/>
      <c r="H595" s="324"/>
      <c r="I595" s="302">
        <f t="shared" si="96"/>
        <v>4</v>
      </c>
      <c r="J595" s="320"/>
    </row>
    <row r="596" spans="1:10" s="246" customFormat="1" ht="17.100000000000001" customHeight="1" x14ac:dyDescent="0.25">
      <c r="A596" s="321"/>
      <c r="B596" s="304" t="s">
        <v>1133</v>
      </c>
      <c r="C596" s="298">
        <v>2</v>
      </c>
      <c r="D596" s="299" t="s">
        <v>10</v>
      </c>
      <c r="E596" s="300">
        <v>1</v>
      </c>
      <c r="F596" s="301"/>
      <c r="G596" s="322"/>
      <c r="H596" s="324"/>
      <c r="I596" s="302">
        <f t="shared" si="96"/>
        <v>2</v>
      </c>
      <c r="J596" s="320"/>
    </row>
    <row r="597" spans="1:10" s="229" customFormat="1" ht="17.100000000000001" customHeight="1" x14ac:dyDescent="0.25">
      <c r="A597" s="234"/>
      <c r="B597" s="235" t="s">
        <v>295</v>
      </c>
      <c r="C597" s="236">
        <v>1</v>
      </c>
      <c r="D597" s="237" t="s">
        <v>10</v>
      </c>
      <c r="E597" s="238">
        <v>2</v>
      </c>
      <c r="F597" s="319"/>
      <c r="G597" s="319"/>
      <c r="H597" s="319"/>
      <c r="I597" s="302">
        <f t="shared" si="96"/>
        <v>2</v>
      </c>
      <c r="J597" s="320"/>
    </row>
    <row r="598" spans="1:10" s="246" customFormat="1" ht="17.100000000000001" customHeight="1" x14ac:dyDescent="0.25">
      <c r="A598" s="321"/>
      <c r="B598" s="304"/>
      <c r="C598" s="298"/>
      <c r="D598" s="299"/>
      <c r="E598" s="300"/>
      <c r="F598" s="301"/>
      <c r="G598" s="322"/>
      <c r="H598" s="324" t="s">
        <v>171</v>
      </c>
      <c r="I598" s="325">
        <f>SUM(I585:I597)</f>
        <v>36</v>
      </c>
      <c r="J598" s="371" t="s">
        <v>256</v>
      </c>
    </row>
    <row r="599" spans="1:10" s="246" customFormat="1" ht="17.100000000000001" customHeight="1" x14ac:dyDescent="0.25">
      <c r="A599" s="321"/>
      <c r="B599" s="304" t="s">
        <v>263</v>
      </c>
      <c r="C599" s="298"/>
      <c r="D599" s="299"/>
      <c r="E599" s="300"/>
      <c r="F599" s="301"/>
      <c r="G599" s="322"/>
      <c r="H599" s="324"/>
      <c r="I599" s="325"/>
      <c r="J599" s="303"/>
    </row>
    <row r="600" spans="1:10" s="246" customFormat="1" ht="17.100000000000001" customHeight="1" x14ac:dyDescent="0.25">
      <c r="A600" s="321"/>
      <c r="B600" s="304" t="s">
        <v>949</v>
      </c>
      <c r="C600" s="298">
        <v>1</v>
      </c>
      <c r="D600" s="299" t="s">
        <v>10</v>
      </c>
      <c r="E600" s="300">
        <v>2</v>
      </c>
      <c r="F600" s="301"/>
      <c r="G600" s="322"/>
      <c r="H600" s="324"/>
      <c r="I600" s="302">
        <f t="shared" ref="I600:I604" si="98">PRODUCT(C600:H600)</f>
        <v>2</v>
      </c>
      <c r="J600" s="320"/>
    </row>
    <row r="601" spans="1:10" s="246" customFormat="1" ht="17.100000000000001" customHeight="1" x14ac:dyDescent="0.25">
      <c r="A601" s="321"/>
      <c r="B601" s="304" t="s">
        <v>871</v>
      </c>
      <c r="C601" s="298">
        <v>1</v>
      </c>
      <c r="D601" s="299" t="s">
        <v>10</v>
      </c>
      <c r="E601" s="300">
        <v>1</v>
      </c>
      <c r="F601" s="301"/>
      <c r="G601" s="322"/>
      <c r="H601" s="324"/>
      <c r="I601" s="302">
        <f t="shared" si="98"/>
        <v>1</v>
      </c>
      <c r="J601" s="320"/>
    </row>
    <row r="602" spans="1:10" s="246" customFormat="1" ht="17.100000000000001" customHeight="1" x14ac:dyDescent="0.25">
      <c r="A602" s="321"/>
      <c r="B602" s="304" t="s">
        <v>950</v>
      </c>
      <c r="C602" s="298">
        <v>1</v>
      </c>
      <c r="D602" s="299" t="s">
        <v>10</v>
      </c>
      <c r="E602" s="300">
        <v>2</v>
      </c>
      <c r="F602" s="301"/>
      <c r="G602" s="322"/>
      <c r="H602" s="324"/>
      <c r="I602" s="302">
        <f t="shared" si="98"/>
        <v>2</v>
      </c>
      <c r="J602" s="320"/>
    </row>
    <row r="603" spans="1:10" s="246" customFormat="1" ht="15.75" customHeight="1" x14ac:dyDescent="0.25">
      <c r="A603" s="321"/>
      <c r="B603" s="304" t="s">
        <v>1157</v>
      </c>
      <c r="C603" s="298">
        <v>1</v>
      </c>
      <c r="D603" s="299" t="s">
        <v>10</v>
      </c>
      <c r="E603" s="300">
        <v>1</v>
      </c>
      <c r="F603" s="301"/>
      <c r="G603" s="322"/>
      <c r="H603" s="324"/>
      <c r="I603" s="302">
        <f t="shared" si="98"/>
        <v>1</v>
      </c>
      <c r="J603" s="320"/>
    </row>
    <row r="604" spans="1:10" s="246" customFormat="1" ht="17.100000000000001" customHeight="1" x14ac:dyDescent="0.25">
      <c r="A604" s="321"/>
      <c r="B604" s="304" t="s">
        <v>1173</v>
      </c>
      <c r="C604" s="298">
        <v>1</v>
      </c>
      <c r="D604" s="299" t="s">
        <v>10</v>
      </c>
      <c r="E604" s="300">
        <v>1</v>
      </c>
      <c r="F604" s="301"/>
      <c r="G604" s="322"/>
      <c r="H604" s="324"/>
      <c r="I604" s="302">
        <f t="shared" si="98"/>
        <v>1</v>
      </c>
      <c r="J604" s="320"/>
    </row>
    <row r="605" spans="1:10" s="246" customFormat="1" ht="17.100000000000001" customHeight="1" x14ac:dyDescent="0.25">
      <c r="A605" s="321"/>
      <c r="B605" s="304" t="s">
        <v>1146</v>
      </c>
      <c r="C605" s="298">
        <v>1</v>
      </c>
      <c r="D605" s="299" t="s">
        <v>10</v>
      </c>
      <c r="E605" s="300">
        <v>1</v>
      </c>
      <c r="F605" s="301"/>
      <c r="G605" s="322"/>
      <c r="H605" s="324"/>
      <c r="I605" s="302">
        <f t="shared" ref="I605" si="99">PRODUCT(C605:H605)</f>
        <v>1</v>
      </c>
      <c r="J605" s="320"/>
    </row>
    <row r="606" spans="1:10" s="246" customFormat="1" ht="15.75" customHeight="1" x14ac:dyDescent="0.25">
      <c r="A606" s="321"/>
      <c r="B606" s="304" t="s">
        <v>948</v>
      </c>
      <c r="C606" s="298">
        <v>1</v>
      </c>
      <c r="D606" s="299" t="s">
        <v>10</v>
      </c>
      <c r="E606" s="300">
        <v>2</v>
      </c>
      <c r="F606" s="301"/>
      <c r="G606" s="322"/>
      <c r="H606" s="324"/>
      <c r="I606" s="302">
        <f t="shared" ref="I606" si="100">PRODUCT(C606:H606)</f>
        <v>2</v>
      </c>
      <c r="J606" s="320"/>
    </row>
    <row r="607" spans="1:10" s="246" customFormat="1" ht="17.100000000000001" customHeight="1" x14ac:dyDescent="0.25">
      <c r="A607" s="321"/>
      <c r="B607" s="304" t="s">
        <v>181</v>
      </c>
      <c r="C607" s="298">
        <v>1</v>
      </c>
      <c r="D607" s="299" t="s">
        <v>10</v>
      </c>
      <c r="E607" s="300">
        <v>2</v>
      </c>
      <c r="F607" s="301"/>
      <c r="G607" s="322"/>
      <c r="H607" s="324"/>
      <c r="I607" s="302">
        <f t="shared" ref="I607" si="101">PRODUCT(C607:H607)</f>
        <v>2</v>
      </c>
      <c r="J607" s="320"/>
    </row>
    <row r="608" spans="1:10" s="246" customFormat="1" ht="17.100000000000001" customHeight="1" x14ac:dyDescent="0.25">
      <c r="A608" s="321"/>
      <c r="B608" s="304"/>
      <c r="C608" s="298"/>
      <c r="D608" s="299"/>
      <c r="E608" s="300"/>
      <c r="F608" s="301"/>
      <c r="G608" s="322"/>
      <c r="H608" s="324" t="s">
        <v>171</v>
      </c>
      <c r="I608" s="325">
        <f>SUM(I600:I607)</f>
        <v>12</v>
      </c>
      <c r="J608" s="371" t="s">
        <v>256</v>
      </c>
    </row>
    <row r="609" spans="1:10" s="230" customFormat="1" ht="103.5" customHeight="1" x14ac:dyDescent="0.25">
      <c r="A609" s="364">
        <v>45</v>
      </c>
      <c r="B609" s="310" t="s">
        <v>1038</v>
      </c>
      <c r="C609" s="311"/>
      <c r="D609" s="312"/>
      <c r="E609" s="313"/>
      <c r="F609" s="315"/>
      <c r="G609" s="365"/>
      <c r="H609" s="367"/>
      <c r="I609" s="368"/>
      <c r="J609" s="317"/>
    </row>
    <row r="610" spans="1:10" s="246" customFormat="1" ht="17.100000000000001" customHeight="1" x14ac:dyDescent="0.25">
      <c r="A610" s="321"/>
      <c r="B610" s="304" t="s">
        <v>289</v>
      </c>
      <c r="C610" s="298">
        <v>1</v>
      </c>
      <c r="D610" s="299" t="s">
        <v>10</v>
      </c>
      <c r="E610" s="300">
        <v>1</v>
      </c>
      <c r="F610" s="301"/>
      <c r="G610" s="322"/>
      <c r="H610" s="324"/>
      <c r="I610" s="302">
        <f t="shared" ref="I610" si="102">PRODUCT(C610:H610)</f>
        <v>1</v>
      </c>
      <c r="J610" s="320"/>
    </row>
    <row r="611" spans="1:10" s="246" customFormat="1" ht="17.100000000000001" customHeight="1" x14ac:dyDescent="0.25">
      <c r="A611" s="321"/>
      <c r="B611" s="304" t="s">
        <v>871</v>
      </c>
      <c r="C611" s="298">
        <v>1</v>
      </c>
      <c r="D611" s="299" t="s">
        <v>10</v>
      </c>
      <c r="E611" s="300">
        <v>3</v>
      </c>
      <c r="F611" s="301"/>
      <c r="G611" s="322"/>
      <c r="H611" s="324"/>
      <c r="I611" s="302">
        <f t="shared" ref="I611:I614" si="103">PRODUCT(C611:H611)</f>
        <v>3</v>
      </c>
      <c r="J611" s="320"/>
    </row>
    <row r="612" spans="1:10" s="246" customFormat="1" ht="17.100000000000001" customHeight="1" x14ac:dyDescent="0.25">
      <c r="A612" s="321"/>
      <c r="B612" s="304" t="s">
        <v>251</v>
      </c>
      <c r="C612" s="298">
        <v>1</v>
      </c>
      <c r="D612" s="299" t="s">
        <v>10</v>
      </c>
      <c r="E612" s="300">
        <v>3</v>
      </c>
      <c r="F612" s="301"/>
      <c r="G612" s="322"/>
      <c r="H612" s="324"/>
      <c r="I612" s="302">
        <f t="shared" si="103"/>
        <v>3</v>
      </c>
      <c r="J612" s="320"/>
    </row>
    <row r="613" spans="1:10" s="246" customFormat="1" ht="17.100000000000001" customHeight="1" x14ac:dyDescent="0.25">
      <c r="A613" s="321"/>
      <c r="B613" s="304" t="s">
        <v>182</v>
      </c>
      <c r="C613" s="298">
        <v>1</v>
      </c>
      <c r="D613" s="299" t="s">
        <v>10</v>
      </c>
      <c r="E613" s="300">
        <v>2</v>
      </c>
      <c r="F613" s="301"/>
      <c r="G613" s="322"/>
      <c r="H613" s="324"/>
      <c r="I613" s="302">
        <f t="shared" ref="I613" si="104">PRODUCT(C613:H613)</f>
        <v>2</v>
      </c>
      <c r="J613" s="320"/>
    </row>
    <row r="614" spans="1:10" s="246" customFormat="1" ht="17.100000000000001" customHeight="1" x14ac:dyDescent="0.25">
      <c r="A614" s="321"/>
      <c r="B614" s="304" t="s">
        <v>184</v>
      </c>
      <c r="C614" s="298">
        <v>1</v>
      </c>
      <c r="D614" s="299" t="s">
        <v>10</v>
      </c>
      <c r="E614" s="300">
        <v>4</v>
      </c>
      <c r="F614" s="301"/>
      <c r="G614" s="322"/>
      <c r="H614" s="324"/>
      <c r="I614" s="302">
        <f t="shared" si="103"/>
        <v>4</v>
      </c>
      <c r="J614" s="320"/>
    </row>
    <row r="615" spans="1:10" s="246" customFormat="1" ht="17.100000000000001" customHeight="1" x14ac:dyDescent="0.25">
      <c r="A615" s="321"/>
      <c r="B615" s="304" t="s">
        <v>1170</v>
      </c>
      <c r="C615" s="298">
        <v>1</v>
      </c>
      <c r="D615" s="299" t="s">
        <v>10</v>
      </c>
      <c r="E615" s="300">
        <v>2</v>
      </c>
      <c r="F615" s="301"/>
      <c r="G615" s="322"/>
      <c r="H615" s="324"/>
      <c r="I615" s="302">
        <f t="shared" ref="I615" si="105">PRODUCT(C615:H615)</f>
        <v>2</v>
      </c>
      <c r="J615" s="320"/>
    </row>
    <row r="616" spans="1:10" s="246" customFormat="1" ht="17.100000000000001" customHeight="1" x14ac:dyDescent="0.25">
      <c r="A616" s="321"/>
      <c r="B616" s="304"/>
      <c r="C616" s="298"/>
      <c r="D616" s="299"/>
      <c r="E616" s="300"/>
      <c r="F616" s="301"/>
      <c r="G616" s="322"/>
      <c r="H616" s="324" t="s">
        <v>171</v>
      </c>
      <c r="I616" s="325">
        <f>SUM(I610:I615)</f>
        <v>15</v>
      </c>
      <c r="J616" s="371" t="s">
        <v>256</v>
      </c>
    </row>
    <row r="617" spans="1:10" s="246" customFormat="1" ht="237" customHeight="1" x14ac:dyDescent="0.25">
      <c r="A617" s="309">
        <v>46</v>
      </c>
      <c r="B617" s="310" t="s">
        <v>1037</v>
      </c>
      <c r="C617" s="298"/>
      <c r="D617" s="299"/>
      <c r="E617" s="300"/>
      <c r="F617" s="372"/>
      <c r="G617" s="373"/>
      <c r="H617" s="322"/>
      <c r="I617" s="334"/>
      <c r="J617" s="303"/>
    </row>
    <row r="618" spans="1:10" s="246" customFormat="1" ht="15.95" customHeight="1" x14ac:dyDescent="0.25">
      <c r="A618" s="321"/>
      <c r="B618" s="304" t="s">
        <v>289</v>
      </c>
      <c r="C618" s="298">
        <v>1</v>
      </c>
      <c r="D618" s="299" t="s">
        <v>10</v>
      </c>
      <c r="E618" s="300">
        <v>2</v>
      </c>
      <c r="F618" s="301"/>
      <c r="G618" s="322"/>
      <c r="H618" s="324"/>
      <c r="I618" s="302">
        <f t="shared" ref="I618:I623" si="106">PRODUCT(C618:H618)</f>
        <v>2</v>
      </c>
      <c r="J618" s="320"/>
    </row>
    <row r="619" spans="1:10" s="246" customFormat="1" ht="15.95" customHeight="1" x14ac:dyDescent="0.25">
      <c r="A619" s="321"/>
      <c r="B619" s="304" t="s">
        <v>871</v>
      </c>
      <c r="C619" s="298">
        <v>1</v>
      </c>
      <c r="D619" s="299" t="s">
        <v>10</v>
      </c>
      <c r="E619" s="300">
        <v>1</v>
      </c>
      <c r="F619" s="301"/>
      <c r="G619" s="322"/>
      <c r="H619" s="324"/>
      <c r="I619" s="302">
        <f t="shared" si="106"/>
        <v>1</v>
      </c>
      <c r="J619" s="320"/>
    </row>
    <row r="620" spans="1:10" s="246" customFormat="1" ht="15.95" customHeight="1" x14ac:dyDescent="0.25">
      <c r="A620" s="321"/>
      <c r="B620" s="304" t="s">
        <v>251</v>
      </c>
      <c r="C620" s="298">
        <v>1</v>
      </c>
      <c r="D620" s="299" t="s">
        <v>10</v>
      </c>
      <c r="E620" s="300">
        <v>1</v>
      </c>
      <c r="F620" s="301"/>
      <c r="G620" s="322"/>
      <c r="H620" s="324"/>
      <c r="I620" s="302">
        <f t="shared" si="106"/>
        <v>1</v>
      </c>
      <c r="J620" s="320"/>
    </row>
    <row r="621" spans="1:10" s="246" customFormat="1" ht="15.95" customHeight="1" x14ac:dyDescent="0.25">
      <c r="A621" s="321"/>
      <c r="B621" s="304" t="s">
        <v>182</v>
      </c>
      <c r="C621" s="298">
        <v>1</v>
      </c>
      <c r="D621" s="299" t="s">
        <v>10</v>
      </c>
      <c r="E621" s="300">
        <v>1</v>
      </c>
      <c r="F621" s="301"/>
      <c r="G621" s="322"/>
      <c r="H621" s="324"/>
      <c r="I621" s="302">
        <f t="shared" si="106"/>
        <v>1</v>
      </c>
      <c r="J621" s="320"/>
    </row>
    <row r="622" spans="1:10" s="246" customFormat="1" ht="15.95" customHeight="1" x14ac:dyDescent="0.25">
      <c r="A622" s="321"/>
      <c r="B622" s="304" t="s">
        <v>184</v>
      </c>
      <c r="C622" s="298">
        <v>1</v>
      </c>
      <c r="D622" s="299" t="s">
        <v>10</v>
      </c>
      <c r="E622" s="300">
        <v>2</v>
      </c>
      <c r="F622" s="301"/>
      <c r="G622" s="322"/>
      <c r="H622" s="324"/>
      <c r="I622" s="302">
        <f t="shared" si="106"/>
        <v>2</v>
      </c>
      <c r="J622" s="320"/>
    </row>
    <row r="623" spans="1:10" s="246" customFormat="1" ht="15.95" customHeight="1" x14ac:dyDescent="0.25">
      <c r="A623" s="321"/>
      <c r="B623" s="304" t="s">
        <v>291</v>
      </c>
      <c r="C623" s="298">
        <v>1</v>
      </c>
      <c r="D623" s="299" t="s">
        <v>10</v>
      </c>
      <c r="E623" s="300">
        <v>1</v>
      </c>
      <c r="F623" s="301"/>
      <c r="G623" s="322"/>
      <c r="H623" s="324"/>
      <c r="I623" s="302">
        <f t="shared" si="106"/>
        <v>1</v>
      </c>
      <c r="J623" s="320"/>
    </row>
    <row r="624" spans="1:10" s="246" customFormat="1" ht="15.95" customHeight="1" x14ac:dyDescent="0.25">
      <c r="A624" s="321"/>
      <c r="B624" s="304" t="s">
        <v>290</v>
      </c>
      <c r="C624" s="298">
        <v>1</v>
      </c>
      <c r="D624" s="299" t="s">
        <v>10</v>
      </c>
      <c r="E624" s="300">
        <v>1</v>
      </c>
      <c r="F624" s="301"/>
      <c r="G624" s="322"/>
      <c r="H624" s="324"/>
      <c r="I624" s="302">
        <f t="shared" ref="I624" si="107">PRODUCT(C624:H624)</f>
        <v>1</v>
      </c>
      <c r="J624" s="320"/>
    </row>
    <row r="625" spans="1:10" s="246" customFormat="1" ht="15.95" customHeight="1" x14ac:dyDescent="0.25">
      <c r="A625" s="321"/>
      <c r="B625" s="304" t="s">
        <v>186</v>
      </c>
      <c r="C625" s="298">
        <v>1</v>
      </c>
      <c r="D625" s="299" t="s">
        <v>10</v>
      </c>
      <c r="E625" s="300">
        <v>1</v>
      </c>
      <c r="F625" s="301"/>
      <c r="G625" s="322"/>
      <c r="H625" s="324"/>
      <c r="I625" s="302">
        <f t="shared" ref="I625" si="108">PRODUCT(C625:H625)</f>
        <v>1</v>
      </c>
      <c r="J625" s="320"/>
    </row>
    <row r="626" spans="1:10" s="246" customFormat="1" ht="15.95" customHeight="1" x14ac:dyDescent="0.25">
      <c r="A626" s="321"/>
      <c r="B626" s="304"/>
      <c r="C626" s="298"/>
      <c r="D626" s="299"/>
      <c r="E626" s="300"/>
      <c r="F626" s="301"/>
      <c r="G626" s="322"/>
      <c r="H626" s="324" t="s">
        <v>171</v>
      </c>
      <c r="I626" s="325">
        <f>SUM(I618:I625)</f>
        <v>10</v>
      </c>
      <c r="J626" s="371" t="s">
        <v>256</v>
      </c>
    </row>
    <row r="627" spans="1:10" s="230" customFormat="1" ht="132.75" customHeight="1" x14ac:dyDescent="0.25">
      <c r="A627" s="364">
        <v>47</v>
      </c>
      <c r="B627" s="310" t="s">
        <v>1039</v>
      </c>
      <c r="C627" s="311"/>
      <c r="D627" s="312"/>
      <c r="E627" s="313"/>
      <c r="F627" s="315"/>
      <c r="G627" s="365"/>
      <c r="H627" s="367"/>
      <c r="I627" s="368"/>
      <c r="J627" s="317"/>
    </row>
    <row r="628" spans="1:10" s="230" customFormat="1" ht="15.95" customHeight="1" x14ac:dyDescent="0.25">
      <c r="A628" s="364"/>
      <c r="B628" s="310" t="s">
        <v>181</v>
      </c>
      <c r="C628" s="311">
        <v>1</v>
      </c>
      <c r="D628" s="312" t="s">
        <v>10</v>
      </c>
      <c r="E628" s="313">
        <v>2</v>
      </c>
      <c r="F628" s="315"/>
      <c r="G628" s="365"/>
      <c r="H628" s="367"/>
      <c r="I628" s="362">
        <f t="shared" ref="I628:I635" si="109">PRODUCT(C628:H628)</f>
        <v>2</v>
      </c>
      <c r="J628" s="363"/>
    </row>
    <row r="629" spans="1:10" s="230" customFormat="1" ht="15.95" customHeight="1" x14ac:dyDescent="0.25">
      <c r="A629" s="364"/>
      <c r="B629" s="310" t="s">
        <v>288</v>
      </c>
      <c r="C629" s="311">
        <v>1</v>
      </c>
      <c r="D629" s="312" t="s">
        <v>10</v>
      </c>
      <c r="E629" s="313">
        <v>1</v>
      </c>
      <c r="F629" s="315"/>
      <c r="G629" s="365"/>
      <c r="H629" s="367"/>
      <c r="I629" s="362">
        <f t="shared" si="109"/>
        <v>1</v>
      </c>
      <c r="J629" s="363"/>
    </row>
    <row r="630" spans="1:10" s="230" customFormat="1" ht="15.95" customHeight="1" x14ac:dyDescent="0.25">
      <c r="A630" s="364"/>
      <c r="B630" s="310" t="s">
        <v>869</v>
      </c>
      <c r="C630" s="311">
        <v>1</v>
      </c>
      <c r="D630" s="312" t="s">
        <v>10</v>
      </c>
      <c r="E630" s="313">
        <v>1</v>
      </c>
      <c r="F630" s="315"/>
      <c r="G630" s="365"/>
      <c r="H630" s="367"/>
      <c r="I630" s="362">
        <f t="shared" si="109"/>
        <v>1</v>
      </c>
      <c r="J630" s="363"/>
    </row>
    <row r="631" spans="1:10" s="230" customFormat="1" ht="15.95" customHeight="1" x14ac:dyDescent="0.25">
      <c r="A631" s="364"/>
      <c r="B631" s="310" t="s">
        <v>184</v>
      </c>
      <c r="C631" s="311">
        <v>1</v>
      </c>
      <c r="D631" s="312" t="s">
        <v>10</v>
      </c>
      <c r="E631" s="313">
        <v>3</v>
      </c>
      <c r="F631" s="315"/>
      <c r="G631" s="365"/>
      <c r="H631" s="367"/>
      <c r="I631" s="362">
        <f t="shared" si="109"/>
        <v>3</v>
      </c>
      <c r="J631" s="363"/>
    </row>
    <row r="632" spans="1:10" s="230" customFormat="1" ht="15.95" customHeight="1" x14ac:dyDescent="0.25">
      <c r="A632" s="364"/>
      <c r="B632" s="310" t="s">
        <v>182</v>
      </c>
      <c r="C632" s="311">
        <v>1</v>
      </c>
      <c r="D632" s="312" t="s">
        <v>10</v>
      </c>
      <c r="E632" s="313">
        <v>1</v>
      </c>
      <c r="F632" s="315"/>
      <c r="G632" s="365"/>
      <c r="H632" s="367"/>
      <c r="I632" s="362">
        <f t="shared" si="109"/>
        <v>1</v>
      </c>
      <c r="J632" s="363"/>
    </row>
    <row r="633" spans="1:10" s="230" customFormat="1" ht="15.95" customHeight="1" x14ac:dyDescent="0.25">
      <c r="A633" s="364"/>
      <c r="B633" s="310" t="s">
        <v>291</v>
      </c>
      <c r="C633" s="311">
        <v>1</v>
      </c>
      <c r="D633" s="312" t="s">
        <v>10</v>
      </c>
      <c r="E633" s="313">
        <v>1</v>
      </c>
      <c r="F633" s="315"/>
      <c r="G633" s="365"/>
      <c r="H633" s="367"/>
      <c r="I633" s="362">
        <f t="shared" si="109"/>
        <v>1</v>
      </c>
      <c r="J633" s="363"/>
    </row>
    <row r="634" spans="1:10" s="230" customFormat="1" ht="15.95" customHeight="1" x14ac:dyDescent="0.25">
      <c r="A634" s="364"/>
      <c r="B634" s="310" t="s">
        <v>224</v>
      </c>
      <c r="C634" s="311">
        <v>1</v>
      </c>
      <c r="D634" s="312" t="s">
        <v>10</v>
      </c>
      <c r="E634" s="313">
        <v>1</v>
      </c>
      <c r="F634" s="315"/>
      <c r="G634" s="365"/>
      <c r="H634" s="367"/>
      <c r="I634" s="362">
        <f t="shared" si="109"/>
        <v>1</v>
      </c>
      <c r="J634" s="363"/>
    </row>
    <row r="635" spans="1:10" s="230" customFormat="1" ht="15.95" customHeight="1" x14ac:dyDescent="0.25">
      <c r="A635" s="364"/>
      <c r="B635" s="310" t="s">
        <v>290</v>
      </c>
      <c r="C635" s="311">
        <v>1</v>
      </c>
      <c r="D635" s="312" t="s">
        <v>10</v>
      </c>
      <c r="E635" s="313">
        <v>1</v>
      </c>
      <c r="F635" s="315"/>
      <c r="G635" s="365"/>
      <c r="H635" s="367"/>
      <c r="I635" s="362">
        <f t="shared" si="109"/>
        <v>1</v>
      </c>
      <c r="J635" s="363"/>
    </row>
    <row r="636" spans="1:10" s="230" customFormat="1" ht="15.95" customHeight="1" x14ac:dyDescent="0.25">
      <c r="A636" s="364"/>
      <c r="B636" s="310"/>
      <c r="C636" s="311"/>
      <c r="D636" s="312"/>
      <c r="E636" s="313"/>
      <c r="F636" s="315"/>
      <c r="G636" s="365"/>
      <c r="H636" s="367" t="s">
        <v>171</v>
      </c>
      <c r="I636" s="368">
        <f>SUM(I628:I635)</f>
        <v>11</v>
      </c>
      <c r="J636" s="374" t="s">
        <v>256</v>
      </c>
    </row>
    <row r="637" spans="1:10" s="230" customFormat="1" ht="115.5" customHeight="1" x14ac:dyDescent="0.25">
      <c r="A637" s="364">
        <v>48</v>
      </c>
      <c r="B637" s="310" t="s">
        <v>861</v>
      </c>
      <c r="C637" s="311"/>
      <c r="D637" s="312"/>
      <c r="E637" s="313"/>
      <c r="F637" s="315"/>
      <c r="G637" s="365"/>
      <c r="H637" s="367"/>
      <c r="I637" s="368"/>
      <c r="J637" s="317"/>
    </row>
    <row r="638" spans="1:10" s="246" customFormat="1" x14ac:dyDescent="0.25">
      <c r="A638" s="321"/>
      <c r="B638" s="304" t="s">
        <v>182</v>
      </c>
      <c r="C638" s="298">
        <v>1</v>
      </c>
      <c r="D638" s="299" t="s">
        <v>10</v>
      </c>
      <c r="E638" s="300">
        <v>1</v>
      </c>
      <c r="F638" s="301"/>
      <c r="G638" s="322"/>
      <c r="H638" s="324"/>
      <c r="I638" s="302">
        <f t="shared" ref="I638:I639" si="110">PRODUCT(C638:H638)</f>
        <v>1</v>
      </c>
      <c r="J638" s="320"/>
    </row>
    <row r="639" spans="1:10" s="246" customFormat="1" x14ac:dyDescent="0.25">
      <c r="A639" s="321"/>
      <c r="B639" s="304" t="s">
        <v>871</v>
      </c>
      <c r="C639" s="298">
        <v>1</v>
      </c>
      <c r="D639" s="299" t="s">
        <v>10</v>
      </c>
      <c r="E639" s="300">
        <v>1</v>
      </c>
      <c r="F639" s="301"/>
      <c r="G639" s="322"/>
      <c r="H639" s="324"/>
      <c r="I639" s="302">
        <f t="shared" si="110"/>
        <v>1</v>
      </c>
      <c r="J639" s="320"/>
    </row>
    <row r="640" spans="1:10" s="246" customFormat="1" x14ac:dyDescent="0.25">
      <c r="A640" s="321"/>
      <c r="B640" s="304" t="s">
        <v>184</v>
      </c>
      <c r="C640" s="298">
        <v>1</v>
      </c>
      <c r="D640" s="299" t="s">
        <v>10</v>
      </c>
      <c r="E640" s="300">
        <v>3</v>
      </c>
      <c r="F640" s="301"/>
      <c r="G640" s="322"/>
      <c r="H640" s="324"/>
      <c r="I640" s="302">
        <f t="shared" ref="I640" si="111">PRODUCT(C640:H640)</f>
        <v>3</v>
      </c>
      <c r="J640" s="320"/>
    </row>
    <row r="641" spans="1:10" s="246" customFormat="1" x14ac:dyDescent="0.25">
      <c r="A641" s="321"/>
      <c r="B641" s="304"/>
      <c r="C641" s="298"/>
      <c r="D641" s="299"/>
      <c r="E641" s="300"/>
      <c r="F641" s="301"/>
      <c r="G641" s="322"/>
      <c r="H641" s="324" t="s">
        <v>171</v>
      </c>
      <c r="I641" s="325">
        <f>SUM(I638:I640)</f>
        <v>5</v>
      </c>
      <c r="J641" s="371" t="s">
        <v>256</v>
      </c>
    </row>
    <row r="642" spans="1:10" s="230" customFormat="1" ht="87" customHeight="1" x14ac:dyDescent="0.25">
      <c r="A642" s="364">
        <v>49</v>
      </c>
      <c r="B642" s="310" t="s">
        <v>278</v>
      </c>
      <c r="C642" s="311"/>
      <c r="D642" s="312"/>
      <c r="E642" s="313"/>
      <c r="F642" s="315"/>
      <c r="G642" s="365"/>
      <c r="H642" s="367"/>
      <c r="I642" s="368"/>
      <c r="J642" s="317"/>
    </row>
    <row r="643" spans="1:10" s="246" customFormat="1" x14ac:dyDescent="0.25">
      <c r="A643" s="321"/>
      <c r="B643" s="304" t="s">
        <v>182</v>
      </c>
      <c r="C643" s="298">
        <v>1</v>
      </c>
      <c r="D643" s="299" t="s">
        <v>10</v>
      </c>
      <c r="E643" s="300">
        <v>1</v>
      </c>
      <c r="F643" s="301"/>
      <c r="G643" s="322"/>
      <c r="H643" s="324"/>
      <c r="I643" s="302">
        <f t="shared" ref="I643:I645" si="112">PRODUCT(C643:H643)</f>
        <v>1</v>
      </c>
      <c r="J643" s="320"/>
    </row>
    <row r="644" spans="1:10" s="246" customFormat="1" x14ac:dyDescent="0.25">
      <c r="A644" s="321"/>
      <c r="B644" s="304" t="s">
        <v>871</v>
      </c>
      <c r="C644" s="298">
        <v>1</v>
      </c>
      <c r="D644" s="299" t="s">
        <v>10</v>
      </c>
      <c r="E644" s="300">
        <v>1</v>
      </c>
      <c r="F644" s="301"/>
      <c r="G644" s="322"/>
      <c r="H644" s="324"/>
      <c r="I644" s="302">
        <f t="shared" si="112"/>
        <v>1</v>
      </c>
      <c r="J644" s="320"/>
    </row>
    <row r="645" spans="1:10" s="246" customFormat="1" x14ac:dyDescent="0.25">
      <c r="A645" s="321"/>
      <c r="B645" s="304" t="s">
        <v>184</v>
      </c>
      <c r="C645" s="298">
        <v>1</v>
      </c>
      <c r="D645" s="299" t="s">
        <v>10</v>
      </c>
      <c r="E645" s="300">
        <v>3</v>
      </c>
      <c r="F645" s="301"/>
      <c r="G645" s="322"/>
      <c r="H645" s="324"/>
      <c r="I645" s="302">
        <f t="shared" si="112"/>
        <v>3</v>
      </c>
      <c r="J645" s="320"/>
    </row>
    <row r="646" spans="1:10" s="246" customFormat="1" x14ac:dyDescent="0.25">
      <c r="A646" s="321"/>
      <c r="B646" s="304"/>
      <c r="C646" s="298"/>
      <c r="D646" s="299"/>
      <c r="E646" s="300"/>
      <c r="F646" s="301"/>
      <c r="G646" s="322"/>
      <c r="H646" s="324" t="s">
        <v>171</v>
      </c>
      <c r="I646" s="325">
        <f>SUM(I643:I645)</f>
        <v>5</v>
      </c>
      <c r="J646" s="371" t="s">
        <v>256</v>
      </c>
    </row>
    <row r="647" spans="1:10" s="230" customFormat="1" ht="117.75" customHeight="1" x14ac:dyDescent="0.25">
      <c r="A647" s="309">
        <v>50</v>
      </c>
      <c r="B647" s="310" t="s">
        <v>858</v>
      </c>
      <c r="C647" s="311"/>
      <c r="D647" s="312"/>
      <c r="E647" s="313"/>
      <c r="F647" s="314"/>
      <c r="G647" s="315"/>
      <c r="H647" s="314"/>
      <c r="I647" s="316"/>
      <c r="J647" s="317"/>
    </row>
    <row r="648" spans="1:10" s="229" customFormat="1" ht="15.95" customHeight="1" x14ac:dyDescent="0.25">
      <c r="A648" s="234"/>
      <c r="B648" s="235" t="s">
        <v>291</v>
      </c>
      <c r="C648" s="236">
        <v>1</v>
      </c>
      <c r="D648" s="237" t="s">
        <v>10</v>
      </c>
      <c r="E648" s="238">
        <v>1</v>
      </c>
      <c r="F648" s="319"/>
      <c r="G648" s="319"/>
      <c r="H648" s="319"/>
      <c r="I648" s="302">
        <f t="shared" ref="I648:I653" si="113">PRODUCT(C648:H648)</f>
        <v>1</v>
      </c>
      <c r="J648" s="320"/>
    </row>
    <row r="649" spans="1:10" s="229" customFormat="1" ht="15.95" customHeight="1" x14ac:dyDescent="0.25">
      <c r="A649" s="234"/>
      <c r="B649" s="235" t="s">
        <v>184</v>
      </c>
      <c r="C649" s="236">
        <v>1</v>
      </c>
      <c r="D649" s="237" t="s">
        <v>10</v>
      </c>
      <c r="E649" s="238">
        <v>4</v>
      </c>
      <c r="F649" s="319"/>
      <c r="G649" s="319"/>
      <c r="H649" s="319"/>
      <c r="I649" s="302">
        <f t="shared" si="113"/>
        <v>4</v>
      </c>
      <c r="J649" s="320"/>
    </row>
    <row r="650" spans="1:10" s="229" customFormat="1" ht="15.95" customHeight="1" x14ac:dyDescent="0.25">
      <c r="A650" s="234"/>
      <c r="B650" s="235" t="s">
        <v>182</v>
      </c>
      <c r="C650" s="236">
        <v>1</v>
      </c>
      <c r="D650" s="237" t="s">
        <v>10</v>
      </c>
      <c r="E650" s="238">
        <v>1</v>
      </c>
      <c r="F650" s="319"/>
      <c r="G650" s="319"/>
      <c r="H650" s="319"/>
      <c r="I650" s="302">
        <f t="shared" si="113"/>
        <v>1</v>
      </c>
      <c r="J650" s="320"/>
    </row>
    <row r="651" spans="1:10" s="229" customFormat="1" ht="15.95" customHeight="1" x14ac:dyDescent="0.25">
      <c r="A651" s="234"/>
      <c r="B651" s="235" t="s">
        <v>289</v>
      </c>
      <c r="C651" s="236">
        <v>1</v>
      </c>
      <c r="D651" s="237" t="s">
        <v>10</v>
      </c>
      <c r="E651" s="238">
        <v>4</v>
      </c>
      <c r="F651" s="319"/>
      <c r="G651" s="319"/>
      <c r="H651" s="319"/>
      <c r="I651" s="302">
        <f t="shared" si="113"/>
        <v>4</v>
      </c>
      <c r="J651" s="320"/>
    </row>
    <row r="652" spans="1:10" s="229" customFormat="1" ht="15.95" customHeight="1" x14ac:dyDescent="0.25">
      <c r="A652" s="234"/>
      <c r="B652" s="235" t="s">
        <v>873</v>
      </c>
      <c r="C652" s="236">
        <v>1</v>
      </c>
      <c r="D652" s="237" t="s">
        <v>10</v>
      </c>
      <c r="E652" s="238">
        <v>1</v>
      </c>
      <c r="F652" s="319"/>
      <c r="G652" s="319"/>
      <c r="H652" s="319"/>
      <c r="I652" s="302">
        <f t="shared" si="113"/>
        <v>1</v>
      </c>
      <c r="J652" s="320"/>
    </row>
    <row r="653" spans="1:10" s="229" customFormat="1" ht="15.95" customHeight="1" x14ac:dyDescent="0.25">
      <c r="A653" s="234"/>
      <c r="B653" s="235" t="s">
        <v>295</v>
      </c>
      <c r="C653" s="236">
        <v>1</v>
      </c>
      <c r="D653" s="237" t="s">
        <v>10</v>
      </c>
      <c r="E653" s="238">
        <v>2</v>
      </c>
      <c r="F653" s="319"/>
      <c r="G653" s="319"/>
      <c r="H653" s="319"/>
      <c r="I653" s="302">
        <f t="shared" si="113"/>
        <v>2</v>
      </c>
      <c r="J653" s="320"/>
    </row>
    <row r="654" spans="1:10" s="246" customFormat="1" ht="15.95" customHeight="1" x14ac:dyDescent="0.25">
      <c r="A654" s="321"/>
      <c r="B654" s="304"/>
      <c r="C654" s="298"/>
      <c r="D654" s="299"/>
      <c r="E654" s="300"/>
      <c r="F654" s="301"/>
      <c r="G654" s="322"/>
      <c r="H654" s="324" t="s">
        <v>11</v>
      </c>
      <c r="I654" s="325">
        <f>SUM(I648:I653)</f>
        <v>13</v>
      </c>
      <c r="J654" s="303" t="s">
        <v>25</v>
      </c>
    </row>
    <row r="655" spans="1:10" s="230" customFormat="1" ht="61.5" customHeight="1" x14ac:dyDescent="0.25">
      <c r="A655" s="309">
        <v>51</v>
      </c>
      <c r="B655" s="310" t="s">
        <v>270</v>
      </c>
      <c r="C655" s="311"/>
      <c r="D655" s="312"/>
      <c r="E655" s="313"/>
      <c r="F655" s="314"/>
      <c r="G655" s="315"/>
      <c r="H655" s="314"/>
      <c r="I655" s="316"/>
      <c r="J655" s="317"/>
    </row>
    <row r="656" spans="1:10" s="246" customFormat="1" x14ac:dyDescent="0.25">
      <c r="A656" s="321"/>
      <c r="B656" s="304" t="s">
        <v>949</v>
      </c>
      <c r="C656" s="298">
        <v>1</v>
      </c>
      <c r="D656" s="299" t="s">
        <v>10</v>
      </c>
      <c r="E656" s="300">
        <v>2</v>
      </c>
      <c r="F656" s="301"/>
      <c r="G656" s="322"/>
      <c r="H656" s="324"/>
      <c r="I656" s="302">
        <f t="shared" ref="I656:I663" si="114">PRODUCT(C656:H656)</f>
        <v>2</v>
      </c>
      <c r="J656" s="320"/>
    </row>
    <row r="657" spans="1:10" s="246" customFormat="1" x14ac:dyDescent="0.25">
      <c r="A657" s="321"/>
      <c r="B657" s="304" t="s">
        <v>871</v>
      </c>
      <c r="C657" s="298">
        <v>1</v>
      </c>
      <c r="D657" s="299" t="s">
        <v>10</v>
      </c>
      <c r="E657" s="300">
        <v>1</v>
      </c>
      <c r="F657" s="301"/>
      <c r="G657" s="322"/>
      <c r="H657" s="324"/>
      <c r="I657" s="302">
        <f t="shared" si="114"/>
        <v>1</v>
      </c>
      <c r="J657" s="320"/>
    </row>
    <row r="658" spans="1:10" s="246" customFormat="1" x14ac:dyDescent="0.25">
      <c r="A658" s="321"/>
      <c r="B658" s="304" t="s">
        <v>950</v>
      </c>
      <c r="C658" s="298">
        <v>1</v>
      </c>
      <c r="D658" s="299" t="s">
        <v>10</v>
      </c>
      <c r="E658" s="300">
        <v>2</v>
      </c>
      <c r="F658" s="301"/>
      <c r="G658" s="322"/>
      <c r="H658" s="324"/>
      <c r="I658" s="302">
        <f t="shared" si="114"/>
        <v>2</v>
      </c>
      <c r="J658" s="320"/>
    </row>
    <row r="659" spans="1:10" s="246" customFormat="1" x14ac:dyDescent="0.25">
      <c r="A659" s="321"/>
      <c r="B659" s="304" t="s">
        <v>291</v>
      </c>
      <c r="C659" s="298">
        <v>1</v>
      </c>
      <c r="D659" s="299" t="s">
        <v>10</v>
      </c>
      <c r="E659" s="300">
        <v>1</v>
      </c>
      <c r="F659" s="301"/>
      <c r="G659" s="322"/>
      <c r="H659" s="324"/>
      <c r="I659" s="302">
        <f t="shared" si="114"/>
        <v>1</v>
      </c>
      <c r="J659" s="320"/>
    </row>
    <row r="660" spans="1:10" s="246" customFormat="1" x14ac:dyDescent="0.25">
      <c r="A660" s="321"/>
      <c r="B660" s="304" t="s">
        <v>951</v>
      </c>
      <c r="C660" s="298">
        <v>1</v>
      </c>
      <c r="D660" s="299" t="s">
        <v>10</v>
      </c>
      <c r="E660" s="300">
        <v>1</v>
      </c>
      <c r="F660" s="301"/>
      <c r="G660" s="322"/>
      <c r="H660" s="324"/>
      <c r="I660" s="302">
        <f t="shared" si="114"/>
        <v>1</v>
      </c>
      <c r="J660" s="320"/>
    </row>
    <row r="661" spans="1:10" s="246" customFormat="1" x14ac:dyDescent="0.25">
      <c r="A661" s="321"/>
      <c r="B661" s="304" t="s">
        <v>948</v>
      </c>
      <c r="C661" s="298">
        <v>1</v>
      </c>
      <c r="D661" s="299" t="s">
        <v>10</v>
      </c>
      <c r="E661" s="300">
        <v>2</v>
      </c>
      <c r="F661" s="301"/>
      <c r="G661" s="322"/>
      <c r="H661" s="324"/>
      <c r="I661" s="302">
        <f t="shared" si="114"/>
        <v>2</v>
      </c>
      <c r="J661" s="320"/>
    </row>
    <row r="662" spans="1:10" s="246" customFormat="1" x14ac:dyDescent="0.25">
      <c r="A662" s="321"/>
      <c r="B662" s="304" t="s">
        <v>181</v>
      </c>
      <c r="C662" s="298">
        <v>1</v>
      </c>
      <c r="D662" s="299" t="s">
        <v>10</v>
      </c>
      <c r="E662" s="300">
        <v>1</v>
      </c>
      <c r="F662" s="301"/>
      <c r="G662" s="322"/>
      <c r="H662" s="324"/>
      <c r="I662" s="302">
        <f t="shared" si="114"/>
        <v>1</v>
      </c>
      <c r="J662" s="320"/>
    </row>
    <row r="663" spans="1:10" s="246" customFormat="1" x14ac:dyDescent="0.25">
      <c r="A663" s="321"/>
      <c r="B663" s="304" t="s">
        <v>294</v>
      </c>
      <c r="C663" s="236">
        <v>2</v>
      </c>
      <c r="D663" s="237" t="s">
        <v>10</v>
      </c>
      <c r="E663" s="238">
        <v>2</v>
      </c>
      <c r="F663" s="319"/>
      <c r="G663" s="319"/>
      <c r="H663" s="319"/>
      <c r="I663" s="302">
        <f t="shared" si="114"/>
        <v>4</v>
      </c>
      <c r="J663" s="320"/>
    </row>
    <row r="664" spans="1:10" s="246" customFormat="1" x14ac:dyDescent="0.25">
      <c r="A664" s="321"/>
      <c r="B664" s="304"/>
      <c r="C664" s="298"/>
      <c r="D664" s="299"/>
      <c r="E664" s="300"/>
      <c r="F664" s="301"/>
      <c r="G664" s="322"/>
      <c r="H664" s="324" t="s">
        <v>171</v>
      </c>
      <c r="I664" s="325">
        <f>SUM(I656:I663)</f>
        <v>14</v>
      </c>
      <c r="J664" s="371" t="s">
        <v>256</v>
      </c>
    </row>
    <row r="665" spans="1:10" s="230" customFormat="1" ht="57" x14ac:dyDescent="0.25">
      <c r="A665" s="364">
        <v>52</v>
      </c>
      <c r="B665" s="310" t="s">
        <v>305</v>
      </c>
      <c r="C665" s="311"/>
      <c r="D665" s="312"/>
      <c r="E665" s="313"/>
      <c r="F665" s="315"/>
      <c r="G665" s="365"/>
      <c r="H665" s="367"/>
      <c r="I665" s="368"/>
      <c r="J665" s="317"/>
    </row>
    <row r="666" spans="1:10" s="246" customFormat="1" x14ac:dyDescent="0.25">
      <c r="A666" s="321"/>
      <c r="B666" s="304" t="s">
        <v>294</v>
      </c>
      <c r="C666" s="236">
        <v>2</v>
      </c>
      <c r="D666" s="237" t="s">
        <v>10</v>
      </c>
      <c r="E666" s="238">
        <v>2</v>
      </c>
      <c r="F666" s="319"/>
      <c r="G666" s="319"/>
      <c r="H666" s="319"/>
      <c r="I666" s="302">
        <f t="shared" ref="I666" si="115">PRODUCT(C666:H666)</f>
        <v>4</v>
      </c>
      <c r="J666" s="320"/>
    </row>
    <row r="667" spans="1:10" s="246" customFormat="1" x14ac:dyDescent="0.25">
      <c r="A667" s="321"/>
      <c r="B667" s="304"/>
      <c r="C667" s="298"/>
      <c r="D667" s="299"/>
      <c r="E667" s="300"/>
      <c r="F667" s="301"/>
      <c r="G667" s="322"/>
      <c r="H667" s="324" t="s">
        <v>11</v>
      </c>
      <c r="I667" s="325">
        <f>SUM(I666:I666)</f>
        <v>4</v>
      </c>
      <c r="J667" s="303" t="s">
        <v>25</v>
      </c>
    </row>
    <row r="668" spans="1:10" s="407" customFormat="1" ht="102.75" customHeight="1" x14ac:dyDescent="0.2">
      <c r="A668" s="403">
        <v>53</v>
      </c>
      <c r="B668" s="404" t="s">
        <v>316</v>
      </c>
      <c r="C668" s="358"/>
      <c r="D668" s="359"/>
      <c r="E668" s="360"/>
      <c r="F668" s="361"/>
      <c r="G668" s="405"/>
      <c r="H668" s="406"/>
      <c r="I668" s="232"/>
      <c r="J668" s="233"/>
    </row>
    <row r="669" spans="1:10" s="443" customFormat="1" ht="17.100000000000001" customHeight="1" x14ac:dyDescent="0.25">
      <c r="A669" s="452"/>
      <c r="B669" s="453" t="s">
        <v>301</v>
      </c>
      <c r="C669" s="236">
        <v>1</v>
      </c>
      <c r="D669" s="237" t="s">
        <v>10</v>
      </c>
      <c r="E669" s="238">
        <v>1</v>
      </c>
      <c r="F669" s="319"/>
      <c r="G669" s="526"/>
      <c r="H669" s="438"/>
      <c r="I669" s="302">
        <f>PRODUCT(C669:H669)</f>
        <v>1</v>
      </c>
      <c r="J669" s="233"/>
    </row>
    <row r="670" spans="1:10" s="443" customFormat="1" ht="17.100000000000001" customHeight="1" x14ac:dyDescent="0.25">
      <c r="A670" s="452"/>
      <c r="B670" s="453"/>
      <c r="C670" s="454"/>
      <c r="D670" s="455"/>
      <c r="E670" s="456"/>
      <c r="F670" s="319"/>
      <c r="G670" s="526"/>
      <c r="H670" s="411" t="s">
        <v>11</v>
      </c>
      <c r="I670" s="379">
        <f>SUM(I669)</f>
        <v>1</v>
      </c>
      <c r="J670" s="380" t="s">
        <v>163</v>
      </c>
    </row>
    <row r="671" spans="1:10" s="407" customFormat="1" ht="76.5" customHeight="1" x14ac:dyDescent="0.2">
      <c r="A671" s="403">
        <v>54</v>
      </c>
      <c r="B671" s="404" t="s">
        <v>959</v>
      </c>
      <c r="C671" s="358"/>
      <c r="D671" s="359"/>
      <c r="E671" s="360"/>
      <c r="F671" s="361"/>
      <c r="G671" s="405"/>
      <c r="H671" s="406"/>
      <c r="I671" s="232"/>
      <c r="J671" s="233"/>
    </row>
    <row r="672" spans="1:10" s="443" customFormat="1" ht="17.100000000000001" customHeight="1" x14ac:dyDescent="0.25">
      <c r="A672" s="452"/>
      <c r="B672" s="453" t="s">
        <v>302</v>
      </c>
      <c r="C672" s="236">
        <v>1</v>
      </c>
      <c r="D672" s="237" t="s">
        <v>10</v>
      </c>
      <c r="E672" s="238">
        <v>1</v>
      </c>
      <c r="F672" s="319"/>
      <c r="G672" s="526"/>
      <c r="H672" s="438"/>
      <c r="I672" s="302">
        <f>PRODUCT(C672:H672)</f>
        <v>1</v>
      </c>
      <c r="J672" s="233"/>
    </row>
    <row r="673" spans="1:10" s="443" customFormat="1" ht="17.100000000000001" customHeight="1" x14ac:dyDescent="0.25">
      <c r="A673" s="452"/>
      <c r="B673" s="453"/>
      <c r="C673" s="236"/>
      <c r="D673" s="237"/>
      <c r="E673" s="238"/>
      <c r="F673" s="319"/>
      <c r="G673" s="526"/>
      <c r="H673" s="411" t="s">
        <v>11</v>
      </c>
      <c r="I673" s="379">
        <f>SUM(I672)</f>
        <v>1</v>
      </c>
      <c r="J673" s="380" t="s">
        <v>163</v>
      </c>
    </row>
    <row r="674" spans="1:10" s="407" customFormat="1" ht="91.5" customHeight="1" x14ac:dyDescent="0.2">
      <c r="A674" s="403">
        <v>55</v>
      </c>
      <c r="B674" s="404" t="s">
        <v>303</v>
      </c>
      <c r="C674" s="358"/>
      <c r="D674" s="359"/>
      <c r="E674" s="360"/>
      <c r="F674" s="361"/>
      <c r="G674" s="405"/>
      <c r="H674" s="406"/>
      <c r="I674" s="232"/>
      <c r="J674" s="233"/>
    </row>
    <row r="675" spans="1:10" s="443" customFormat="1" ht="17.100000000000001" customHeight="1" x14ac:dyDescent="0.25">
      <c r="A675" s="452"/>
      <c r="B675" s="453"/>
      <c r="C675" s="236">
        <v>1</v>
      </c>
      <c r="D675" s="237" t="s">
        <v>10</v>
      </c>
      <c r="E675" s="238">
        <v>1</v>
      </c>
      <c r="F675" s="319"/>
      <c r="G675" s="526"/>
      <c r="H675" s="438"/>
      <c r="I675" s="302">
        <f>PRODUCT(C675:H675)</f>
        <v>1</v>
      </c>
      <c r="J675" s="233"/>
    </row>
    <row r="676" spans="1:10" s="443" customFormat="1" ht="17.100000000000001" customHeight="1" x14ac:dyDescent="0.25">
      <c r="A676" s="452"/>
      <c r="B676" s="453"/>
      <c r="C676" s="236"/>
      <c r="D676" s="237"/>
      <c r="E676" s="238"/>
      <c r="F676" s="319"/>
      <c r="G676" s="526"/>
      <c r="H676" s="411" t="s">
        <v>11</v>
      </c>
      <c r="I676" s="379">
        <f>SUM(I675)</f>
        <v>1</v>
      </c>
      <c r="J676" s="380" t="s">
        <v>163</v>
      </c>
    </row>
    <row r="677" spans="1:10" s="407" customFormat="1" ht="118.5" customHeight="1" x14ac:dyDescent="0.2">
      <c r="A677" s="403">
        <v>56</v>
      </c>
      <c r="B677" s="404" t="s">
        <v>958</v>
      </c>
      <c r="C677" s="358"/>
      <c r="D677" s="359"/>
      <c r="E677" s="360"/>
      <c r="F677" s="361"/>
      <c r="G677" s="405"/>
      <c r="H677" s="406"/>
      <c r="I677" s="232"/>
      <c r="J677" s="233"/>
    </row>
    <row r="678" spans="1:10" s="443" customFormat="1" ht="17.100000000000001" customHeight="1" x14ac:dyDescent="0.25">
      <c r="A678" s="452"/>
      <c r="B678" s="453" t="s">
        <v>304</v>
      </c>
      <c r="C678" s="236">
        <v>1</v>
      </c>
      <c r="D678" s="237" t="s">
        <v>10</v>
      </c>
      <c r="E678" s="238">
        <v>1</v>
      </c>
      <c r="F678" s="319">
        <v>40</v>
      </c>
      <c r="G678" s="526"/>
      <c r="H678" s="438"/>
      <c r="I678" s="302">
        <f>PRODUCT(C678:H678)</f>
        <v>40</v>
      </c>
      <c r="J678" s="233"/>
    </row>
    <row r="679" spans="1:10" s="443" customFormat="1" ht="17.100000000000001" customHeight="1" x14ac:dyDescent="0.25">
      <c r="A679" s="452"/>
      <c r="B679" s="453"/>
      <c r="C679" s="236"/>
      <c r="D679" s="237"/>
      <c r="E679" s="238"/>
      <c r="F679" s="319"/>
      <c r="G679" s="526"/>
      <c r="H679" s="411" t="s">
        <v>11</v>
      </c>
      <c r="I679" s="379">
        <f>SUM(I678)</f>
        <v>40</v>
      </c>
      <c r="J679" s="380" t="s">
        <v>27</v>
      </c>
    </row>
    <row r="680" spans="1:10" s="407" customFormat="1" ht="128.25" x14ac:dyDescent="0.2">
      <c r="A680" s="403">
        <v>57</v>
      </c>
      <c r="B680" s="404" t="s">
        <v>1137</v>
      </c>
      <c r="C680" s="358"/>
      <c r="D680" s="359"/>
      <c r="E680" s="360"/>
      <c r="F680" s="361"/>
      <c r="G680" s="405"/>
      <c r="H680" s="406"/>
      <c r="I680" s="232"/>
      <c r="J680" s="233"/>
    </row>
    <row r="681" spans="1:10" s="443" customFormat="1" ht="17.100000000000001" customHeight="1" x14ac:dyDescent="0.25">
      <c r="A681" s="452"/>
      <c r="B681" s="453" t="s">
        <v>1138</v>
      </c>
      <c r="C681" s="236">
        <v>1</v>
      </c>
      <c r="D681" s="237" t="s">
        <v>10</v>
      </c>
      <c r="E681" s="238">
        <v>1</v>
      </c>
      <c r="F681" s="319">
        <v>10</v>
      </c>
      <c r="G681" s="526"/>
      <c r="H681" s="438"/>
      <c r="I681" s="302">
        <f>PRODUCT(C681:H681)</f>
        <v>10</v>
      </c>
      <c r="J681" s="233"/>
    </row>
    <row r="682" spans="1:10" s="443" customFormat="1" ht="17.100000000000001" customHeight="1" x14ac:dyDescent="0.25">
      <c r="A682" s="452"/>
      <c r="B682" s="453" t="s">
        <v>1139</v>
      </c>
      <c r="C682" s="236">
        <v>1</v>
      </c>
      <c r="D682" s="237" t="s">
        <v>10</v>
      </c>
      <c r="E682" s="238">
        <v>1</v>
      </c>
      <c r="F682" s="319">
        <v>20</v>
      </c>
      <c r="G682" s="526"/>
      <c r="H682" s="438"/>
      <c r="I682" s="302">
        <f>PRODUCT(C682:H682)</f>
        <v>20</v>
      </c>
      <c r="J682" s="233"/>
    </row>
    <row r="683" spans="1:10" s="443" customFormat="1" ht="17.100000000000001" customHeight="1" x14ac:dyDescent="0.25">
      <c r="A683" s="452"/>
      <c r="B683" s="453"/>
      <c r="C683" s="236"/>
      <c r="D683" s="237"/>
      <c r="E683" s="238"/>
      <c r="F683" s="319"/>
      <c r="G683" s="526"/>
      <c r="H683" s="411" t="s">
        <v>11</v>
      </c>
      <c r="I683" s="379">
        <f>SUM(I681:I682)</f>
        <v>30</v>
      </c>
      <c r="J683" s="380" t="s">
        <v>27</v>
      </c>
    </row>
    <row r="684" spans="1:10" s="230" customFormat="1" ht="135.75" customHeight="1" x14ac:dyDescent="0.25">
      <c r="A684" s="364">
        <v>58</v>
      </c>
      <c r="B684" s="310" t="s">
        <v>1181</v>
      </c>
      <c r="C684" s="311"/>
      <c r="D684" s="312"/>
      <c r="E684" s="313"/>
      <c r="F684" s="315"/>
      <c r="G684" s="365"/>
      <c r="H684" s="367"/>
      <c r="I684" s="368"/>
      <c r="J684" s="317"/>
    </row>
    <row r="685" spans="1:10" s="246" customFormat="1" ht="17.100000000000001" customHeight="1" x14ac:dyDescent="0.25">
      <c r="A685" s="321"/>
      <c r="B685" s="304" t="s">
        <v>1132</v>
      </c>
      <c r="C685" s="298">
        <v>2</v>
      </c>
      <c r="D685" s="299" t="s">
        <v>10</v>
      </c>
      <c r="E685" s="300">
        <v>1</v>
      </c>
      <c r="F685" s="301"/>
      <c r="G685" s="322"/>
      <c r="H685" s="324"/>
      <c r="I685" s="302">
        <f t="shared" ref="I685" si="116">PRODUCT(C685:H685)</f>
        <v>2</v>
      </c>
      <c r="J685" s="320"/>
    </row>
    <row r="686" spans="1:10" s="246" customFormat="1" ht="17.100000000000001" customHeight="1" x14ac:dyDescent="0.25">
      <c r="A686" s="321"/>
      <c r="B686" s="304"/>
      <c r="C686" s="298"/>
      <c r="D686" s="299"/>
      <c r="E686" s="300"/>
      <c r="F686" s="301"/>
      <c r="G686" s="322"/>
      <c r="H686" s="324" t="s">
        <v>171</v>
      </c>
      <c r="I686" s="325">
        <f>SUM(I685:I685)</f>
        <v>2</v>
      </c>
      <c r="J686" s="371" t="s">
        <v>256</v>
      </c>
    </row>
    <row r="687" spans="1:10" s="230" customFormat="1" ht="156.75" x14ac:dyDescent="0.25">
      <c r="A687" s="364">
        <v>59</v>
      </c>
      <c r="B687" s="310" t="s">
        <v>1182</v>
      </c>
      <c r="C687" s="311"/>
      <c r="D687" s="312"/>
      <c r="E687" s="313"/>
      <c r="F687" s="315"/>
      <c r="G687" s="365"/>
      <c r="H687" s="367"/>
      <c r="I687" s="368"/>
      <c r="J687" s="317"/>
    </row>
    <row r="688" spans="1:10" s="246" customFormat="1" ht="17.100000000000001" customHeight="1" x14ac:dyDescent="0.25">
      <c r="A688" s="321"/>
      <c r="B688" s="304" t="s">
        <v>1134</v>
      </c>
      <c r="C688" s="298">
        <v>1</v>
      </c>
      <c r="D688" s="299" t="s">
        <v>10</v>
      </c>
      <c r="E688" s="300">
        <v>1</v>
      </c>
      <c r="F688" s="301"/>
      <c r="G688" s="322"/>
      <c r="H688" s="324"/>
      <c r="I688" s="302">
        <f t="shared" ref="I688" si="117">PRODUCT(C688:H688)</f>
        <v>1</v>
      </c>
      <c r="J688" s="320"/>
    </row>
    <row r="689" spans="1:19" s="246" customFormat="1" ht="17.100000000000001" customHeight="1" x14ac:dyDescent="0.25">
      <c r="A689" s="321"/>
      <c r="B689" s="304"/>
      <c r="C689" s="298"/>
      <c r="D689" s="299"/>
      <c r="E689" s="300"/>
      <c r="F689" s="301"/>
      <c r="G689" s="322"/>
      <c r="H689" s="324" t="s">
        <v>171</v>
      </c>
      <c r="I689" s="325">
        <f>SUM(I688:I688)</f>
        <v>1</v>
      </c>
      <c r="J689" s="371" t="s">
        <v>256</v>
      </c>
    </row>
    <row r="690" spans="1:19" s="230" customFormat="1" ht="142.5" x14ac:dyDescent="0.25">
      <c r="A690" s="364">
        <v>60</v>
      </c>
      <c r="B690" s="310" t="s">
        <v>1135</v>
      </c>
      <c r="C690" s="311"/>
      <c r="D690" s="312"/>
      <c r="E690" s="313"/>
      <c r="F690" s="315"/>
      <c r="G690" s="365"/>
      <c r="H690" s="367"/>
      <c r="I690" s="368"/>
      <c r="J690" s="317"/>
      <c r="L690" s="230" t="s">
        <v>1136</v>
      </c>
      <c r="N690" s="230">
        <v>3164</v>
      </c>
    </row>
    <row r="691" spans="1:19" s="246" customFormat="1" ht="17.100000000000001" customHeight="1" x14ac:dyDescent="0.25">
      <c r="A691" s="321"/>
      <c r="B691" s="304" t="s">
        <v>184</v>
      </c>
      <c r="C691" s="298">
        <v>1</v>
      </c>
      <c r="D691" s="299" t="s">
        <v>10</v>
      </c>
      <c r="E691" s="300">
        <v>2</v>
      </c>
      <c r="F691" s="301"/>
      <c r="G691" s="322"/>
      <c r="H691" s="324"/>
      <c r="I691" s="302">
        <f t="shared" ref="I691" si="118">PRODUCT(C691:H691)</f>
        <v>2</v>
      </c>
      <c r="J691" s="320"/>
    </row>
    <row r="692" spans="1:19" s="246" customFormat="1" ht="17.100000000000001" customHeight="1" x14ac:dyDescent="0.25">
      <c r="A692" s="321"/>
      <c r="B692" s="304"/>
      <c r="C692" s="298"/>
      <c r="D692" s="299"/>
      <c r="E692" s="300"/>
      <c r="F692" s="301"/>
      <c r="G692" s="322"/>
      <c r="H692" s="324" t="s">
        <v>171</v>
      </c>
      <c r="I692" s="325">
        <f>SUM(I691:I691)</f>
        <v>2</v>
      </c>
      <c r="J692" s="371" t="s">
        <v>256</v>
      </c>
    </row>
    <row r="693" spans="1:19" s="246" customFormat="1" ht="15.75" customHeight="1" x14ac:dyDescent="0.25">
      <c r="A693" s="321"/>
      <c r="B693" s="304"/>
      <c r="C693" s="298"/>
      <c r="D693" s="299"/>
      <c r="E693" s="300"/>
      <c r="F693" s="301"/>
      <c r="G693" s="322"/>
      <c r="H693" s="324"/>
      <c r="I693" s="379"/>
      <c r="J693" s="371"/>
    </row>
    <row r="694" spans="1:19" s="230" customFormat="1" ht="141" customHeight="1" x14ac:dyDescent="0.25">
      <c r="A694" s="364">
        <v>61</v>
      </c>
      <c r="B694" s="310" t="s">
        <v>953</v>
      </c>
      <c r="C694" s="311"/>
      <c r="D694" s="312"/>
      <c r="E694" s="313"/>
      <c r="F694" s="315"/>
      <c r="G694" s="365"/>
      <c r="H694" s="367"/>
      <c r="I694" s="368"/>
      <c r="J694" s="317"/>
    </row>
    <row r="695" spans="1:19" s="229" customFormat="1" ht="17.100000000000001" customHeight="1" x14ac:dyDescent="0.25">
      <c r="A695" s="234"/>
      <c r="B695" s="235" t="s">
        <v>258</v>
      </c>
      <c r="C695" s="236">
        <v>1</v>
      </c>
      <c r="D695" s="237" t="s">
        <v>10</v>
      </c>
      <c r="E695" s="238">
        <v>1</v>
      </c>
      <c r="F695" s="319">
        <v>13.3</v>
      </c>
      <c r="G695" s="319">
        <v>15.3</v>
      </c>
      <c r="H695" s="319"/>
      <c r="I695" s="302">
        <f t="shared" ref="I695:I699" si="119">PRODUCT(C695:H695)</f>
        <v>203.49</v>
      </c>
      <c r="J695" s="320"/>
      <c r="P695" s="425">
        <v>203.49</v>
      </c>
      <c r="Q695" s="426"/>
    </row>
    <row r="696" spans="1:19" s="229" customFormat="1" ht="17.100000000000001" customHeight="1" x14ac:dyDescent="0.25">
      <c r="A696" s="234"/>
      <c r="B696" s="235" t="s">
        <v>897</v>
      </c>
      <c r="C696" s="236">
        <v>1</v>
      </c>
      <c r="D696" s="237" t="s">
        <v>10</v>
      </c>
      <c r="E696" s="238">
        <v>-1</v>
      </c>
      <c r="F696" s="319">
        <v>6.45</v>
      </c>
      <c r="G696" s="319">
        <v>7.45</v>
      </c>
      <c r="H696" s="319"/>
      <c r="I696" s="302">
        <f t="shared" ref="I696:I697" si="120">PRODUCT(C696:H696)</f>
        <v>-48.052500000000002</v>
      </c>
      <c r="J696" s="320"/>
      <c r="P696" s="425">
        <v>-48.052500000000002</v>
      </c>
      <c r="Q696" s="426"/>
    </row>
    <row r="697" spans="1:19" s="229" customFormat="1" ht="17.100000000000001" customHeight="1" x14ac:dyDescent="0.25">
      <c r="A697" s="234"/>
      <c r="B697" s="235" t="s">
        <v>259</v>
      </c>
      <c r="C697" s="236">
        <v>1</v>
      </c>
      <c r="D697" s="237" t="s">
        <v>10</v>
      </c>
      <c r="E697" s="238">
        <v>1</v>
      </c>
      <c r="F697" s="319">
        <v>9</v>
      </c>
      <c r="G697" s="319">
        <v>8</v>
      </c>
      <c r="H697" s="319"/>
      <c r="I697" s="302">
        <f t="shared" si="120"/>
        <v>72</v>
      </c>
      <c r="J697" s="320"/>
      <c r="P697" s="425"/>
      <c r="Q697" s="426"/>
    </row>
    <row r="698" spans="1:19" s="229" customFormat="1" ht="17.100000000000001" customHeight="1" x14ac:dyDescent="0.25">
      <c r="A698" s="234"/>
      <c r="B698" s="235" t="s">
        <v>261</v>
      </c>
      <c r="C698" s="236">
        <v>1</v>
      </c>
      <c r="D698" s="237" t="s">
        <v>10</v>
      </c>
      <c r="E698" s="238">
        <v>1</v>
      </c>
      <c r="F698" s="319">
        <v>6.8</v>
      </c>
      <c r="G698" s="319">
        <v>3</v>
      </c>
      <c r="H698" s="319"/>
      <c r="I698" s="302">
        <f>PRODUCT(C698:H698)</f>
        <v>20.399999999999999</v>
      </c>
      <c r="J698" s="320"/>
      <c r="P698" s="425"/>
      <c r="Q698" s="426"/>
    </row>
    <row r="699" spans="1:19" s="229" customFormat="1" ht="17.100000000000001" customHeight="1" x14ac:dyDescent="0.25">
      <c r="A699" s="234"/>
      <c r="B699" s="235" t="s">
        <v>260</v>
      </c>
      <c r="C699" s="236">
        <v>1</v>
      </c>
      <c r="D699" s="237" t="s">
        <v>10</v>
      </c>
      <c r="E699" s="238">
        <v>1</v>
      </c>
      <c r="F699" s="319">
        <v>3.2</v>
      </c>
      <c r="G699" s="319">
        <v>2.75</v>
      </c>
      <c r="H699" s="319"/>
      <c r="I699" s="302">
        <f t="shared" si="119"/>
        <v>8.8000000000000007</v>
      </c>
      <c r="J699" s="320"/>
      <c r="P699" s="425"/>
      <c r="Q699" s="426"/>
    </row>
    <row r="700" spans="1:19" s="246" customFormat="1" ht="17.100000000000001" customHeight="1" x14ac:dyDescent="0.25">
      <c r="A700" s="321"/>
      <c r="B700" s="304"/>
      <c r="C700" s="298"/>
      <c r="D700" s="299"/>
      <c r="E700" s="300"/>
      <c r="F700" s="301"/>
      <c r="G700" s="322"/>
      <c r="H700" s="322" t="s">
        <v>11</v>
      </c>
      <c r="I700" s="323">
        <f>SUM(I695:I699)</f>
        <v>256.63749999999999</v>
      </c>
      <c r="J700" s="303"/>
      <c r="P700" s="427">
        <f>SUM(P695:P699)</f>
        <v>155.4375</v>
      </c>
    </row>
    <row r="701" spans="1:19" s="246" customFormat="1" ht="17.100000000000001" customHeight="1" x14ac:dyDescent="0.25">
      <c r="A701" s="321"/>
      <c r="B701" s="304"/>
      <c r="C701" s="298"/>
      <c r="D701" s="299"/>
      <c r="E701" s="300"/>
      <c r="F701" s="301"/>
      <c r="G701" s="322"/>
      <c r="H701" s="324" t="s">
        <v>162</v>
      </c>
      <c r="I701" s="325">
        <v>256.7</v>
      </c>
      <c r="J701" s="303" t="s">
        <v>170</v>
      </c>
      <c r="P701" s="427">
        <v>155.5</v>
      </c>
      <c r="Q701" s="246" t="s">
        <v>170</v>
      </c>
      <c r="R701" s="246">
        <f>[1]Data!$X$1347</f>
        <v>1450.62</v>
      </c>
      <c r="S701" s="246">
        <f>P701*R701</f>
        <v>225571.40999999997</v>
      </c>
    </row>
    <row r="702" spans="1:19" s="230" customFormat="1" ht="78" customHeight="1" x14ac:dyDescent="0.25">
      <c r="A702" s="364">
        <v>62</v>
      </c>
      <c r="B702" s="310" t="s">
        <v>1010</v>
      </c>
      <c r="C702" s="311"/>
      <c r="D702" s="312"/>
      <c r="E702" s="313"/>
      <c r="F702" s="315"/>
      <c r="G702" s="365"/>
      <c r="H702" s="367"/>
      <c r="I702" s="368"/>
      <c r="J702" s="317"/>
      <c r="S702" s="230">
        <f>S701*18%</f>
        <v>40602.853799999997</v>
      </c>
    </row>
    <row r="703" spans="1:19" s="229" customFormat="1" ht="17.100000000000001" customHeight="1" x14ac:dyDescent="0.25">
      <c r="A703" s="234"/>
      <c r="B703" s="235" t="s">
        <v>1237</v>
      </c>
      <c r="C703" s="236">
        <v>1</v>
      </c>
      <c r="D703" s="237" t="s">
        <v>10</v>
      </c>
      <c r="E703" s="238">
        <v>3</v>
      </c>
      <c r="F703" s="319">
        <v>2.5</v>
      </c>
      <c r="G703" s="319">
        <v>2.8</v>
      </c>
      <c r="H703" s="319"/>
      <c r="I703" s="302">
        <f t="shared" ref="I703" si="121">PRODUCT(C703:H703)</f>
        <v>21</v>
      </c>
      <c r="J703" s="320"/>
      <c r="S703" s="229">
        <f>S701+S702</f>
        <v>266174.26379999996</v>
      </c>
    </row>
    <row r="704" spans="1:19" s="229" customFormat="1" ht="17.100000000000001" customHeight="1" x14ac:dyDescent="0.25">
      <c r="A704" s="234"/>
      <c r="B704" s="235" t="s">
        <v>261</v>
      </c>
      <c r="C704" s="236">
        <v>1</v>
      </c>
      <c r="D704" s="237" t="s">
        <v>10</v>
      </c>
      <c r="E704" s="238">
        <v>1</v>
      </c>
      <c r="F704" s="319">
        <v>6.8</v>
      </c>
      <c r="G704" s="319">
        <v>2.5</v>
      </c>
      <c r="H704" s="319"/>
      <c r="I704" s="302">
        <f>PRODUCT(C704:H704)</f>
        <v>17</v>
      </c>
      <c r="J704" s="320"/>
    </row>
    <row r="705" spans="1:20" s="246" customFormat="1" ht="17.100000000000001" customHeight="1" x14ac:dyDescent="0.25">
      <c r="A705" s="321"/>
      <c r="B705" s="304"/>
      <c r="C705" s="298"/>
      <c r="D705" s="299"/>
      <c r="E705" s="300"/>
      <c r="F705" s="301"/>
      <c r="G705" s="322"/>
      <c r="H705" s="322" t="s">
        <v>11</v>
      </c>
      <c r="I705" s="323">
        <f>SUM(I703:I704)</f>
        <v>38</v>
      </c>
      <c r="J705" s="303"/>
      <c r="S705" s="246">
        <f>S703*2.5%</f>
        <v>6654.3565949999993</v>
      </c>
    </row>
    <row r="706" spans="1:20" s="246" customFormat="1" ht="17.100000000000001" customHeight="1" x14ac:dyDescent="0.25">
      <c r="A706" s="321"/>
      <c r="B706" s="304"/>
      <c r="C706" s="298"/>
      <c r="D706" s="299"/>
      <c r="E706" s="300"/>
      <c r="F706" s="301"/>
      <c r="G706" s="322"/>
      <c r="H706" s="324" t="s">
        <v>162</v>
      </c>
      <c r="I706" s="325">
        <v>38</v>
      </c>
      <c r="J706" s="303" t="s">
        <v>170</v>
      </c>
      <c r="S706" s="246">
        <f>S703*7.5%</f>
        <v>19963.069784999996</v>
      </c>
      <c r="T706" s="231">
        <f>SUM(S703:S706)</f>
        <v>292791.69017999998</v>
      </c>
    </row>
    <row r="707" spans="1:20" s="384" customFormat="1" ht="126" customHeight="1" x14ac:dyDescent="0.25">
      <c r="A707" s="338">
        <v>63</v>
      </c>
      <c r="B707" s="404" t="s">
        <v>978</v>
      </c>
      <c r="C707" s="339"/>
      <c r="D707" s="340"/>
      <c r="E707" s="341"/>
      <c r="F707" s="342"/>
      <c r="G707" s="342"/>
      <c r="H707" s="383"/>
      <c r="I707" s="339"/>
      <c r="J707" s="345"/>
    </row>
    <row r="708" spans="1:20" s="297" customFormat="1" ht="21.95" customHeight="1" x14ac:dyDescent="0.25">
      <c r="A708" s="328"/>
      <c r="B708" s="453" t="s">
        <v>979</v>
      </c>
      <c r="C708" s="330"/>
      <c r="D708" s="331"/>
      <c r="E708" s="332"/>
      <c r="F708" s="333"/>
      <c r="G708" s="348"/>
      <c r="H708" s="385"/>
      <c r="I708" s="386"/>
      <c r="J708" s="387"/>
    </row>
    <row r="709" spans="1:20" s="297" customFormat="1" ht="17.100000000000001" customHeight="1" x14ac:dyDescent="0.25">
      <c r="A709" s="328"/>
      <c r="B709" s="329" t="s">
        <v>960</v>
      </c>
      <c r="C709" s="330">
        <v>1</v>
      </c>
      <c r="D709" s="331" t="s">
        <v>10</v>
      </c>
      <c r="E709" s="332">
        <v>1</v>
      </c>
      <c r="F709" s="333">
        <v>45</v>
      </c>
      <c r="G709" s="348"/>
      <c r="H709" s="385"/>
      <c r="I709" s="334">
        <f>PRODUCT(C709:H709)</f>
        <v>45</v>
      </c>
      <c r="J709" s="387"/>
    </row>
    <row r="710" spans="1:20" s="297" customFormat="1" ht="17.100000000000001" customHeight="1" x14ac:dyDescent="0.25">
      <c r="A710" s="328"/>
      <c r="B710" s="329"/>
      <c r="C710" s="330"/>
      <c r="D710" s="331"/>
      <c r="E710" s="332"/>
      <c r="F710" s="333"/>
      <c r="G710" s="348"/>
      <c r="H710" s="388" t="s">
        <v>11</v>
      </c>
      <c r="I710" s="386">
        <f>SUM(I709:I709)</f>
        <v>45</v>
      </c>
      <c r="J710" s="387" t="s">
        <v>27</v>
      </c>
    </row>
    <row r="711" spans="1:20" s="384" customFormat="1" ht="99.75" x14ac:dyDescent="0.25">
      <c r="A711" s="338">
        <v>64</v>
      </c>
      <c r="B711" s="404" t="s">
        <v>1184</v>
      </c>
      <c r="C711" s="396"/>
      <c r="D711" s="397"/>
      <c r="E711" s="398"/>
      <c r="F711" s="399"/>
      <c r="G711" s="399"/>
      <c r="H711" s="399"/>
      <c r="I711" s="390"/>
      <c r="J711" s="345"/>
    </row>
    <row r="712" spans="1:20" s="297" customFormat="1" ht="17.100000000000001" customHeight="1" x14ac:dyDescent="0.25">
      <c r="A712" s="328"/>
      <c r="B712" s="329" t="s">
        <v>295</v>
      </c>
      <c r="C712" s="330">
        <v>1</v>
      </c>
      <c r="D712" s="331" t="s">
        <v>10</v>
      </c>
      <c r="E712" s="332">
        <v>1</v>
      </c>
      <c r="F712" s="333">
        <v>6.45</v>
      </c>
      <c r="G712" s="333">
        <v>2</v>
      </c>
      <c r="H712" s="336"/>
      <c r="I712" s="334">
        <f t="shared" ref="I712:I713" si="122">PRODUCT(C712:H712)</f>
        <v>12.9</v>
      </c>
      <c r="J712" s="349"/>
    </row>
    <row r="713" spans="1:20" s="297" customFormat="1" ht="17.100000000000001" customHeight="1" x14ac:dyDescent="0.25">
      <c r="A713" s="328"/>
      <c r="B713" s="329" t="s">
        <v>853</v>
      </c>
      <c r="C713" s="330">
        <v>1</v>
      </c>
      <c r="D713" s="331" t="s">
        <v>10</v>
      </c>
      <c r="E713" s="332">
        <v>1</v>
      </c>
      <c r="F713" s="333">
        <v>2</v>
      </c>
      <c r="G713" s="333">
        <v>0.6</v>
      </c>
      <c r="H713" s="336"/>
      <c r="I713" s="334">
        <f t="shared" si="122"/>
        <v>1.2</v>
      </c>
      <c r="J713" s="349"/>
    </row>
    <row r="714" spans="1:20" s="297" customFormat="1" ht="17.100000000000001" customHeight="1" x14ac:dyDescent="0.25">
      <c r="A714" s="328"/>
      <c r="B714" s="329"/>
      <c r="C714" s="330"/>
      <c r="D714" s="331"/>
      <c r="E714" s="332"/>
      <c r="F714" s="333"/>
      <c r="G714" s="333"/>
      <c r="H714" s="336" t="s">
        <v>11</v>
      </c>
      <c r="I714" s="386">
        <f>SUM(I712:I713)</f>
        <v>14.1</v>
      </c>
      <c r="J714" s="349" t="s">
        <v>170</v>
      </c>
    </row>
    <row r="715" spans="1:20" s="231" customFormat="1" ht="91.5" customHeight="1" x14ac:dyDescent="0.25">
      <c r="A715" s="357">
        <v>65</v>
      </c>
      <c r="B715" s="326" t="s">
        <v>1227</v>
      </c>
      <c r="C715" s="358"/>
      <c r="D715" s="359"/>
      <c r="E715" s="360"/>
      <c r="F715" s="431"/>
      <c r="G715" s="431"/>
      <c r="H715" s="375"/>
      <c r="I715" s="408"/>
      <c r="J715" s="432"/>
    </row>
    <row r="716" spans="1:20" s="409" customFormat="1" ht="17.100000000000001" customHeight="1" x14ac:dyDescent="0.25">
      <c r="A716" s="296"/>
      <c r="B716" s="433" t="s">
        <v>900</v>
      </c>
      <c r="C716" s="434"/>
      <c r="D716" s="435"/>
      <c r="E716" s="436"/>
      <c r="F716" s="296"/>
      <c r="G716" s="296"/>
      <c r="H716" s="324"/>
      <c r="I716" s="356"/>
      <c r="J716" s="303"/>
    </row>
    <row r="717" spans="1:20" s="229" customFormat="1" ht="17.100000000000001" customHeight="1" x14ac:dyDescent="0.25">
      <c r="A717" s="234"/>
      <c r="B717" s="235" t="s">
        <v>901</v>
      </c>
      <c r="C717" s="236">
        <v>1</v>
      </c>
      <c r="D717" s="237" t="s">
        <v>10</v>
      </c>
      <c r="E717" s="238">
        <v>3</v>
      </c>
      <c r="F717" s="319"/>
      <c r="G717" s="377"/>
      <c r="H717" s="437"/>
      <c r="I717" s="302">
        <f t="shared" ref="I717:I719" si="123">PRODUCT(C717:H717)</f>
        <v>3</v>
      </c>
      <c r="J717" s="233"/>
    </row>
    <row r="718" spans="1:20" s="229" customFormat="1" ht="17.100000000000001" customHeight="1" x14ac:dyDescent="0.25">
      <c r="A718" s="234"/>
      <c r="B718" s="235" t="s">
        <v>1175</v>
      </c>
      <c r="C718" s="236">
        <v>1</v>
      </c>
      <c r="D718" s="237" t="s">
        <v>10</v>
      </c>
      <c r="E718" s="238">
        <v>3</v>
      </c>
      <c r="F718" s="319"/>
      <c r="G718" s="377"/>
      <c r="H718" s="437"/>
      <c r="I718" s="302">
        <f t="shared" ref="I718" si="124">PRODUCT(C718:H718)</f>
        <v>3</v>
      </c>
      <c r="J718" s="233"/>
    </row>
    <row r="719" spans="1:20" s="229" customFormat="1" ht="17.100000000000001" customHeight="1" x14ac:dyDescent="0.25">
      <c r="A719" s="234"/>
      <c r="B719" s="235" t="s">
        <v>903</v>
      </c>
      <c r="C719" s="236">
        <v>1</v>
      </c>
      <c r="D719" s="237" t="s">
        <v>10</v>
      </c>
      <c r="E719" s="238">
        <v>2</v>
      </c>
      <c r="F719" s="319"/>
      <c r="G719" s="377"/>
      <c r="H719" s="437"/>
      <c r="I719" s="302">
        <f t="shared" si="123"/>
        <v>2</v>
      </c>
      <c r="J719" s="233"/>
    </row>
    <row r="720" spans="1:20" s="229" customFormat="1" ht="17.100000000000001" customHeight="1" x14ac:dyDescent="0.25">
      <c r="A720" s="234"/>
      <c r="B720" s="235"/>
      <c r="C720" s="236"/>
      <c r="D720" s="237"/>
      <c r="E720" s="238"/>
      <c r="F720" s="437"/>
      <c r="G720" s="437"/>
      <c r="H720" s="438" t="s">
        <v>11</v>
      </c>
      <c r="I720" s="379">
        <f>SUM(I717:I719)</f>
        <v>8</v>
      </c>
      <c r="J720" s="233" t="s">
        <v>25</v>
      </c>
    </row>
    <row r="721" spans="1:10" s="409" customFormat="1" ht="17.100000000000001" customHeight="1" x14ac:dyDescent="0.25">
      <c r="A721" s="296"/>
      <c r="B721" s="433" t="s">
        <v>899</v>
      </c>
      <c r="C721" s="434"/>
      <c r="D721" s="435"/>
      <c r="E721" s="436"/>
      <c r="F721" s="296"/>
      <c r="G721" s="296"/>
      <c r="H721" s="324"/>
      <c r="I721" s="356"/>
      <c r="J721" s="303"/>
    </row>
    <row r="722" spans="1:10" s="229" customFormat="1" ht="17.100000000000001" customHeight="1" x14ac:dyDescent="0.25">
      <c r="A722" s="234"/>
      <c r="B722" s="235" t="s">
        <v>182</v>
      </c>
      <c r="C722" s="236">
        <v>1</v>
      </c>
      <c r="D722" s="237" t="s">
        <v>10</v>
      </c>
      <c r="E722" s="238">
        <v>1</v>
      </c>
      <c r="F722" s="319"/>
      <c r="G722" s="377"/>
      <c r="H722" s="437"/>
      <c r="I722" s="302">
        <f t="shared" ref="I722" si="125">PRODUCT(C722:H722)</f>
        <v>1</v>
      </c>
      <c r="J722" s="233"/>
    </row>
    <row r="723" spans="1:10" s="229" customFormat="1" ht="17.100000000000001" customHeight="1" x14ac:dyDescent="0.25">
      <c r="A723" s="234"/>
      <c r="B723" s="235" t="s">
        <v>290</v>
      </c>
      <c r="C723" s="236">
        <v>1</v>
      </c>
      <c r="D723" s="237" t="s">
        <v>10</v>
      </c>
      <c r="E723" s="238">
        <v>1</v>
      </c>
      <c r="F723" s="319"/>
      <c r="G723" s="377"/>
      <c r="H723" s="437"/>
      <c r="I723" s="302">
        <f t="shared" ref="I723" si="126">PRODUCT(C723:H723)</f>
        <v>1</v>
      </c>
      <c r="J723" s="233"/>
    </row>
    <row r="724" spans="1:10" s="229" customFormat="1" ht="17.100000000000001" customHeight="1" x14ac:dyDescent="0.25">
      <c r="A724" s="234"/>
      <c r="B724" s="235"/>
      <c r="C724" s="236"/>
      <c r="D724" s="237"/>
      <c r="E724" s="238"/>
      <c r="F724" s="437"/>
      <c r="G724" s="437"/>
      <c r="H724" s="438" t="s">
        <v>11</v>
      </c>
      <c r="I724" s="379">
        <f>SUM(I722:I723)</f>
        <v>2</v>
      </c>
      <c r="J724" s="233" t="s">
        <v>25</v>
      </c>
    </row>
    <row r="725" spans="1:10" s="409" customFormat="1" ht="17.100000000000001" customHeight="1" x14ac:dyDescent="0.25">
      <c r="A725" s="296"/>
      <c r="B725" s="433" t="s">
        <v>1176</v>
      </c>
      <c r="C725" s="434"/>
      <c r="D725" s="435"/>
      <c r="E725" s="436"/>
      <c r="F725" s="296"/>
      <c r="G725" s="296"/>
      <c r="H725" s="324"/>
      <c r="I725" s="356"/>
      <c r="J725" s="303"/>
    </row>
    <row r="726" spans="1:10" s="229" customFormat="1" ht="17.100000000000001" customHeight="1" x14ac:dyDescent="0.25">
      <c r="A726" s="234"/>
      <c r="B726" s="235" t="s">
        <v>898</v>
      </c>
      <c r="C726" s="236">
        <v>10</v>
      </c>
      <c r="D726" s="237" t="s">
        <v>10</v>
      </c>
      <c r="E726" s="238">
        <v>2</v>
      </c>
      <c r="F726" s="319"/>
      <c r="G726" s="377"/>
      <c r="H726" s="437"/>
      <c r="I726" s="302">
        <f t="shared" ref="I726" si="127">PRODUCT(C726:H726)</f>
        <v>20</v>
      </c>
      <c r="J726" s="233"/>
    </row>
    <row r="727" spans="1:10" s="229" customFormat="1" ht="17.100000000000001" customHeight="1" x14ac:dyDescent="0.25">
      <c r="A727" s="234"/>
      <c r="B727" s="235"/>
      <c r="C727" s="236"/>
      <c r="D727" s="237"/>
      <c r="E727" s="238"/>
      <c r="F727" s="437"/>
      <c r="G727" s="437"/>
      <c r="H727" s="438" t="s">
        <v>11</v>
      </c>
      <c r="I727" s="379">
        <f>SUM(I726)</f>
        <v>20</v>
      </c>
      <c r="J727" s="233" t="s">
        <v>25</v>
      </c>
    </row>
    <row r="728" spans="1:10" s="409" customFormat="1" ht="17.100000000000001" customHeight="1" x14ac:dyDescent="0.25">
      <c r="A728" s="296"/>
      <c r="B728" s="433" t="s">
        <v>1177</v>
      </c>
      <c r="C728" s="434"/>
      <c r="D728" s="435"/>
      <c r="E728" s="436"/>
      <c r="F728" s="296"/>
      <c r="G728" s="296"/>
      <c r="H728" s="324"/>
      <c r="I728" s="356"/>
      <c r="J728" s="303"/>
    </row>
    <row r="729" spans="1:10" s="229" customFormat="1" ht="17.100000000000001" customHeight="1" x14ac:dyDescent="0.25">
      <c r="A729" s="234"/>
      <c r="B729" s="235" t="s">
        <v>251</v>
      </c>
      <c r="C729" s="236">
        <v>1</v>
      </c>
      <c r="D729" s="237" t="s">
        <v>10</v>
      </c>
      <c r="E729" s="238">
        <v>1</v>
      </c>
      <c r="F729" s="319"/>
      <c r="G729" s="377"/>
      <c r="H729" s="437"/>
      <c r="I729" s="302">
        <f t="shared" ref="I729:I730" si="128">PRODUCT(C729:H729)</f>
        <v>1</v>
      </c>
      <c r="J729" s="233"/>
    </row>
    <row r="730" spans="1:10" s="229" customFormat="1" ht="17.100000000000001" customHeight="1" x14ac:dyDescent="0.25">
      <c r="A730" s="234"/>
      <c r="B730" s="235" t="s">
        <v>182</v>
      </c>
      <c r="C730" s="236">
        <v>1</v>
      </c>
      <c r="D730" s="237" t="s">
        <v>10</v>
      </c>
      <c r="E730" s="238">
        <v>1</v>
      </c>
      <c r="F730" s="319"/>
      <c r="G730" s="377"/>
      <c r="H730" s="437"/>
      <c r="I730" s="302">
        <f t="shared" si="128"/>
        <v>1</v>
      </c>
      <c r="J730" s="233"/>
    </row>
    <row r="731" spans="1:10" s="229" customFormat="1" ht="17.100000000000001" customHeight="1" x14ac:dyDescent="0.25">
      <c r="A731" s="234"/>
      <c r="B731" s="235"/>
      <c r="C731" s="236"/>
      <c r="D731" s="237"/>
      <c r="E731" s="238"/>
      <c r="F731" s="437"/>
      <c r="G731" s="437"/>
      <c r="H731" s="438" t="s">
        <v>11</v>
      </c>
      <c r="I731" s="379">
        <f>SUM(I729:I730)</f>
        <v>2</v>
      </c>
      <c r="J731" s="233" t="s">
        <v>25</v>
      </c>
    </row>
    <row r="732" spans="1:10" s="409" customFormat="1" ht="17.100000000000001" customHeight="1" x14ac:dyDescent="0.25">
      <c r="A732" s="296"/>
      <c r="B732" s="433" t="s">
        <v>1178</v>
      </c>
      <c r="C732" s="434"/>
      <c r="D732" s="435"/>
      <c r="E732" s="436"/>
      <c r="F732" s="296"/>
      <c r="G732" s="296"/>
      <c r="H732" s="324"/>
      <c r="I732" s="356"/>
      <c r="J732" s="303"/>
    </row>
    <row r="733" spans="1:10" s="229" customFormat="1" ht="17.100000000000001" customHeight="1" x14ac:dyDescent="0.25">
      <c r="A733" s="234"/>
      <c r="B733" s="235" t="s">
        <v>186</v>
      </c>
      <c r="C733" s="236">
        <v>1</v>
      </c>
      <c r="D733" s="237" t="s">
        <v>10</v>
      </c>
      <c r="E733" s="238">
        <v>1</v>
      </c>
      <c r="F733" s="319"/>
      <c r="G733" s="377"/>
      <c r="H733" s="437"/>
      <c r="I733" s="302">
        <f t="shared" ref="I733:I734" si="129">PRODUCT(C733:H733)</f>
        <v>1</v>
      </c>
      <c r="J733" s="233"/>
    </row>
    <row r="734" spans="1:10" s="229" customFormat="1" ht="17.100000000000001" customHeight="1" x14ac:dyDescent="0.25">
      <c r="A734" s="234"/>
      <c r="B734" s="235" t="s">
        <v>1141</v>
      </c>
      <c r="C734" s="236">
        <v>2</v>
      </c>
      <c r="D734" s="237" t="s">
        <v>10</v>
      </c>
      <c r="E734" s="238">
        <v>1</v>
      </c>
      <c r="F734" s="319"/>
      <c r="G734" s="377"/>
      <c r="H734" s="437"/>
      <c r="I734" s="302">
        <f t="shared" si="129"/>
        <v>2</v>
      </c>
      <c r="J734" s="233"/>
    </row>
    <row r="735" spans="1:10" s="229" customFormat="1" ht="17.100000000000001" customHeight="1" x14ac:dyDescent="0.25">
      <c r="A735" s="234"/>
      <c r="B735" s="235"/>
      <c r="C735" s="236"/>
      <c r="D735" s="237"/>
      <c r="E735" s="238"/>
      <c r="F735" s="437"/>
      <c r="G735" s="437"/>
      <c r="H735" s="438" t="s">
        <v>11</v>
      </c>
      <c r="I735" s="379">
        <f>SUM(I733:I734)</f>
        <v>3</v>
      </c>
      <c r="J735" s="233" t="s">
        <v>25</v>
      </c>
    </row>
    <row r="736" spans="1:10" s="229" customFormat="1" ht="17.100000000000001" customHeight="1" x14ac:dyDescent="0.25">
      <c r="A736" s="234"/>
      <c r="B736" s="439" t="s">
        <v>1226</v>
      </c>
      <c r="C736" s="236"/>
      <c r="D736" s="237"/>
      <c r="E736" s="238"/>
      <c r="F736" s="240"/>
      <c r="G736" s="240"/>
      <c r="H736" s="438"/>
      <c r="I736" s="241"/>
      <c r="J736" s="233"/>
    </row>
    <row r="737" spans="1:10" s="229" customFormat="1" ht="17.100000000000001" customHeight="1" x14ac:dyDescent="0.25">
      <c r="A737" s="234"/>
      <c r="B737" s="439" t="s">
        <v>1140</v>
      </c>
      <c r="C737" s="236"/>
      <c r="D737" s="237"/>
      <c r="E737" s="238"/>
      <c r="F737" s="240"/>
      <c r="G737" s="240"/>
      <c r="H737" s="438"/>
      <c r="I737" s="241"/>
      <c r="J737" s="233"/>
    </row>
    <row r="738" spans="1:10" s="229" customFormat="1" ht="17.100000000000001" customHeight="1" x14ac:dyDescent="0.25">
      <c r="A738" s="234"/>
      <c r="B738" s="235" t="s">
        <v>898</v>
      </c>
      <c r="C738" s="236">
        <v>10</v>
      </c>
      <c r="D738" s="237" t="s">
        <v>10</v>
      </c>
      <c r="E738" s="238">
        <v>1</v>
      </c>
      <c r="F738" s="319"/>
      <c r="G738" s="377"/>
      <c r="H738" s="437"/>
      <c r="I738" s="302">
        <f t="shared" ref="I738" si="130">PRODUCT(C738:H738)</f>
        <v>10</v>
      </c>
      <c r="J738" s="233"/>
    </row>
    <row r="739" spans="1:10" s="229" customFormat="1" ht="17.100000000000001" customHeight="1" x14ac:dyDescent="0.25">
      <c r="A739" s="234"/>
      <c r="B739" s="235" t="s">
        <v>901</v>
      </c>
      <c r="C739" s="236">
        <v>1</v>
      </c>
      <c r="D739" s="237" t="s">
        <v>10</v>
      </c>
      <c r="E739" s="238">
        <v>1</v>
      </c>
      <c r="F739" s="319"/>
      <c r="G739" s="377"/>
      <c r="H739" s="437"/>
      <c r="I739" s="302">
        <f t="shared" ref="I739" si="131">PRODUCT(C739:H739)</f>
        <v>1</v>
      </c>
      <c r="J739" s="233"/>
    </row>
    <row r="740" spans="1:10" s="229" customFormat="1" ht="17.100000000000001" customHeight="1" x14ac:dyDescent="0.25">
      <c r="A740" s="234"/>
      <c r="B740" s="235" t="s">
        <v>902</v>
      </c>
      <c r="C740" s="236">
        <v>1</v>
      </c>
      <c r="D740" s="237" t="s">
        <v>10</v>
      </c>
      <c r="E740" s="238">
        <v>1</v>
      </c>
      <c r="F740" s="319"/>
      <c r="G740" s="377"/>
      <c r="H740" s="437"/>
      <c r="I740" s="302">
        <f t="shared" ref="I740" si="132">PRODUCT(C740:H740)</f>
        <v>1</v>
      </c>
      <c r="J740" s="233"/>
    </row>
    <row r="741" spans="1:10" s="229" customFormat="1" ht="17.100000000000001" customHeight="1" x14ac:dyDescent="0.25">
      <c r="A741" s="234"/>
      <c r="B741" s="235" t="s">
        <v>908</v>
      </c>
      <c r="C741" s="236">
        <v>1</v>
      </c>
      <c r="D741" s="237" t="s">
        <v>10</v>
      </c>
      <c r="E741" s="238">
        <v>1</v>
      </c>
      <c r="F741" s="319"/>
      <c r="G741" s="377"/>
      <c r="H741" s="437"/>
      <c r="I741" s="302">
        <f t="shared" ref="I741" si="133">PRODUCT(C741:H741)</f>
        <v>1</v>
      </c>
      <c r="J741" s="233"/>
    </row>
    <row r="742" spans="1:10" s="229" customFormat="1" ht="17.100000000000001" customHeight="1" x14ac:dyDescent="0.25">
      <c r="A742" s="234"/>
      <c r="B742" s="235"/>
      <c r="C742" s="236"/>
      <c r="D742" s="237"/>
      <c r="E742" s="238"/>
      <c r="F742" s="437"/>
      <c r="G742" s="437"/>
      <c r="H742" s="438" t="s">
        <v>11</v>
      </c>
      <c r="I742" s="379">
        <f>SUM(I737:I741)</f>
        <v>13</v>
      </c>
      <c r="J742" s="233" t="s">
        <v>25</v>
      </c>
    </row>
    <row r="743" spans="1:10" s="231" customFormat="1" ht="88.5" customHeight="1" x14ac:dyDescent="0.25">
      <c r="A743" s="357">
        <v>66</v>
      </c>
      <c r="B743" s="326" t="s">
        <v>1228</v>
      </c>
      <c r="C743" s="358"/>
      <c r="D743" s="359"/>
      <c r="E743" s="360"/>
      <c r="F743" s="431"/>
      <c r="G743" s="431"/>
      <c r="H743" s="406"/>
      <c r="I743" s="408"/>
      <c r="J743" s="432"/>
    </row>
    <row r="744" spans="1:10" s="229" customFormat="1" ht="17.100000000000001" customHeight="1" x14ac:dyDescent="0.25">
      <c r="A744" s="234"/>
      <c r="B744" s="235" t="s">
        <v>239</v>
      </c>
      <c r="C744" s="236">
        <v>1</v>
      </c>
      <c r="D744" s="237" t="s">
        <v>10</v>
      </c>
      <c r="E744" s="238">
        <v>4</v>
      </c>
      <c r="F744" s="319"/>
      <c r="G744" s="319"/>
      <c r="H744" s="319"/>
      <c r="I744" s="302">
        <f t="shared" ref="I744:I745" si="134">PRODUCT(C744:H744)</f>
        <v>4</v>
      </c>
      <c r="J744" s="320"/>
    </row>
    <row r="745" spans="1:10" s="229" customFormat="1" ht="17.100000000000001" customHeight="1" x14ac:dyDescent="0.25">
      <c r="A745" s="234"/>
      <c r="B745" s="235" t="s">
        <v>240</v>
      </c>
      <c r="C745" s="236">
        <v>1</v>
      </c>
      <c r="D745" s="237" t="s">
        <v>10</v>
      </c>
      <c r="E745" s="238">
        <v>3</v>
      </c>
      <c r="F745" s="319"/>
      <c r="G745" s="319"/>
      <c r="H745" s="319"/>
      <c r="I745" s="302">
        <f t="shared" si="134"/>
        <v>3</v>
      </c>
      <c r="J745" s="320"/>
    </row>
    <row r="746" spans="1:10" s="229" customFormat="1" ht="17.100000000000001" customHeight="1" x14ac:dyDescent="0.25">
      <c r="A746" s="234"/>
      <c r="B746" s="235"/>
      <c r="C746" s="236"/>
      <c r="D746" s="237"/>
      <c r="E746" s="238"/>
      <c r="F746" s="437"/>
      <c r="G746" s="437"/>
      <c r="H746" s="438" t="s">
        <v>11</v>
      </c>
      <c r="I746" s="379">
        <f>SUM(I744:I745)</f>
        <v>7</v>
      </c>
      <c r="J746" s="233" t="s">
        <v>25</v>
      </c>
    </row>
    <row r="747" spans="1:10" s="231" customFormat="1" ht="117.75" customHeight="1" x14ac:dyDescent="0.25">
      <c r="A747" s="357">
        <v>67</v>
      </c>
      <c r="B747" s="410" t="s">
        <v>961</v>
      </c>
      <c r="C747" s="358"/>
      <c r="D747" s="359"/>
      <c r="E747" s="360"/>
      <c r="F747" s="361"/>
      <c r="G747" s="361"/>
      <c r="H747" s="361"/>
      <c r="I747" s="362"/>
      <c r="J747" s="363"/>
    </row>
    <row r="748" spans="1:10" s="229" customFormat="1" ht="28.5" x14ac:dyDescent="0.25">
      <c r="A748" s="357"/>
      <c r="B748" s="327" t="s">
        <v>909</v>
      </c>
      <c r="C748" s="236"/>
      <c r="D748" s="237"/>
      <c r="E748" s="238"/>
      <c r="F748" s="319"/>
      <c r="G748" s="319"/>
      <c r="H748" s="319"/>
      <c r="I748" s="302"/>
      <c r="J748" s="320"/>
    </row>
    <row r="749" spans="1:10" s="229" customFormat="1" ht="17.100000000000001" customHeight="1" x14ac:dyDescent="0.25">
      <c r="A749" s="357"/>
      <c r="B749" s="327" t="s">
        <v>911</v>
      </c>
      <c r="C749" s="236">
        <v>1</v>
      </c>
      <c r="D749" s="237" t="s">
        <v>10</v>
      </c>
      <c r="E749" s="238">
        <v>2</v>
      </c>
      <c r="F749" s="319">
        <v>2.0499999999999998</v>
      </c>
      <c r="G749" s="319">
        <v>0.15</v>
      </c>
      <c r="H749" s="319">
        <v>0.1</v>
      </c>
      <c r="I749" s="472">
        <f t="shared" ref="I749" si="135">PRODUCT(C749:H749)</f>
        <v>6.1499999999999992E-2</v>
      </c>
      <c r="J749" s="320"/>
    </row>
    <row r="750" spans="1:10" s="229" customFormat="1" ht="17.100000000000001" customHeight="1" x14ac:dyDescent="0.25">
      <c r="A750" s="357"/>
      <c r="B750" s="327"/>
      <c r="C750" s="236"/>
      <c r="D750" s="237"/>
      <c r="E750" s="238"/>
      <c r="F750" s="319"/>
      <c r="G750" s="319"/>
      <c r="H750" s="411" t="s">
        <v>11</v>
      </c>
      <c r="I750" s="473">
        <v>6.2E-2</v>
      </c>
      <c r="J750" s="371" t="s">
        <v>296</v>
      </c>
    </row>
    <row r="751" spans="1:10" s="229" customFormat="1" ht="24" customHeight="1" x14ac:dyDescent="0.25">
      <c r="A751" s="357"/>
      <c r="B751" s="327" t="s">
        <v>910</v>
      </c>
      <c r="C751" s="236"/>
      <c r="D751" s="237"/>
      <c r="E751" s="238"/>
      <c r="F751" s="319"/>
      <c r="G751" s="319"/>
      <c r="H751" s="319"/>
      <c r="I751" s="302"/>
      <c r="J751" s="320"/>
    </row>
    <row r="752" spans="1:10" s="229" customFormat="1" ht="17.100000000000001" customHeight="1" x14ac:dyDescent="0.25">
      <c r="A752" s="357"/>
      <c r="B752" s="327" t="s">
        <v>1011</v>
      </c>
      <c r="C752" s="236">
        <v>1</v>
      </c>
      <c r="D752" s="237" t="s">
        <v>10</v>
      </c>
      <c r="E752" s="238">
        <v>1</v>
      </c>
      <c r="F752" s="319">
        <v>1</v>
      </c>
      <c r="G752" s="319">
        <v>0.15</v>
      </c>
      <c r="H752" s="319">
        <v>0.1</v>
      </c>
      <c r="I752" s="472">
        <f t="shared" ref="I752" si="136">PRODUCT(C752:H752)</f>
        <v>1.4999999999999999E-2</v>
      </c>
      <c r="J752" s="320"/>
    </row>
    <row r="753" spans="1:10" s="229" customFormat="1" ht="17.100000000000001" customHeight="1" x14ac:dyDescent="0.25">
      <c r="A753" s="357"/>
      <c r="B753" s="327"/>
      <c r="C753" s="236"/>
      <c r="D753" s="237"/>
      <c r="E753" s="238"/>
      <c r="F753" s="319"/>
      <c r="G753" s="319"/>
      <c r="H753" s="411" t="s">
        <v>11</v>
      </c>
      <c r="I753" s="473">
        <v>1.4999999999999999E-2</v>
      </c>
      <c r="J753" s="371" t="s">
        <v>296</v>
      </c>
    </row>
    <row r="754" spans="1:10" s="230" customFormat="1" ht="218.25" customHeight="1" x14ac:dyDescent="0.25">
      <c r="A754" s="364">
        <v>68</v>
      </c>
      <c r="B754" s="310" t="s">
        <v>1242</v>
      </c>
      <c r="C754" s="311"/>
      <c r="D754" s="312"/>
      <c r="E754" s="313"/>
      <c r="F754" s="315"/>
      <c r="G754" s="365"/>
      <c r="H754" s="367"/>
      <c r="I754" s="368"/>
      <c r="J754" s="317"/>
    </row>
    <row r="755" spans="1:10" s="246" customFormat="1" ht="17.100000000000001" customHeight="1" x14ac:dyDescent="0.25">
      <c r="A755" s="321"/>
      <c r="B755" s="304" t="s">
        <v>1233</v>
      </c>
      <c r="C755" s="298">
        <v>1</v>
      </c>
      <c r="D755" s="299" t="s">
        <v>10</v>
      </c>
      <c r="E755" s="300">
        <v>2</v>
      </c>
      <c r="F755" s="301">
        <v>0.95</v>
      </c>
      <c r="G755" s="322"/>
      <c r="H755" s="294">
        <v>2.0499999999999998</v>
      </c>
      <c r="I755" s="302">
        <f t="shared" ref="I755" si="137">PRODUCT(C755:H755)</f>
        <v>3.8949999999999996</v>
      </c>
      <c r="J755" s="320"/>
    </row>
    <row r="756" spans="1:10" s="246" customFormat="1" ht="17.100000000000001" customHeight="1" x14ac:dyDescent="0.25">
      <c r="A756" s="321"/>
      <c r="B756" s="304"/>
      <c r="C756" s="298"/>
      <c r="D756" s="299"/>
      <c r="E756" s="300"/>
      <c r="F756" s="301"/>
      <c r="G756" s="322"/>
      <c r="H756" s="324" t="s">
        <v>12</v>
      </c>
      <c r="I756" s="325">
        <v>3.9</v>
      </c>
      <c r="J756" s="371" t="s">
        <v>170</v>
      </c>
    </row>
    <row r="757" spans="1:10" s="407" customFormat="1" ht="132" customHeight="1" x14ac:dyDescent="0.2">
      <c r="A757" s="403">
        <v>69</v>
      </c>
      <c r="B757" s="404" t="s">
        <v>1230</v>
      </c>
      <c r="C757" s="358"/>
      <c r="D757" s="359"/>
      <c r="E757" s="360"/>
      <c r="F757" s="361"/>
      <c r="G757" s="405"/>
      <c r="H757" s="406"/>
      <c r="I757" s="232"/>
      <c r="J757" s="233"/>
    </row>
    <row r="758" spans="1:10" s="443" customFormat="1" ht="17.100000000000001" customHeight="1" x14ac:dyDescent="0.25">
      <c r="A758" s="452"/>
      <c r="B758" s="453" t="s">
        <v>1231</v>
      </c>
      <c r="C758" s="236">
        <v>1</v>
      </c>
      <c r="D758" s="237" t="s">
        <v>10</v>
      </c>
      <c r="E758" s="238">
        <v>1</v>
      </c>
      <c r="F758" s="319">
        <v>9</v>
      </c>
      <c r="G758" s="529"/>
      <c r="H758" s="438"/>
      <c r="I758" s="302">
        <f>PRODUCT(C758:H758)</f>
        <v>9</v>
      </c>
      <c r="J758" s="233"/>
    </row>
    <row r="759" spans="1:10" s="443" customFormat="1" ht="17.100000000000001" customHeight="1" x14ac:dyDescent="0.25">
      <c r="A759" s="452"/>
      <c r="B759" s="453" t="s">
        <v>1232</v>
      </c>
      <c r="C759" s="236">
        <v>1</v>
      </c>
      <c r="D759" s="237" t="s">
        <v>10</v>
      </c>
      <c r="E759" s="238">
        <v>2</v>
      </c>
      <c r="F759" s="319">
        <v>12</v>
      </c>
      <c r="G759" s="529"/>
      <c r="H759" s="438"/>
      <c r="I759" s="302">
        <f>PRODUCT(C759:H759)</f>
        <v>24</v>
      </c>
      <c r="J759" s="233"/>
    </row>
    <row r="760" spans="1:10" s="443" customFormat="1" ht="17.100000000000001" customHeight="1" x14ac:dyDescent="0.25">
      <c r="A760" s="452"/>
      <c r="B760" s="453"/>
      <c r="C760" s="236"/>
      <c r="D760" s="237"/>
      <c r="E760" s="238"/>
      <c r="F760" s="319"/>
      <c r="G760" s="529"/>
      <c r="H760" s="411" t="s">
        <v>11</v>
      </c>
      <c r="I760" s="379">
        <f>SUM(I758:I759)</f>
        <v>33</v>
      </c>
      <c r="J760" s="380" t="s">
        <v>27</v>
      </c>
    </row>
    <row r="761" spans="1:10" s="429" customFormat="1" ht="114" x14ac:dyDescent="0.25">
      <c r="A761" s="309">
        <v>70</v>
      </c>
      <c r="B761" s="310" t="s">
        <v>913</v>
      </c>
      <c r="C761" s="311"/>
      <c r="D761" s="312"/>
      <c r="E761" s="313"/>
      <c r="F761" s="365"/>
      <c r="G761" s="365"/>
      <c r="H761" s="367"/>
      <c r="I761" s="428"/>
      <c r="J761" s="317"/>
    </row>
    <row r="762" spans="1:10" s="246" customFormat="1" ht="17.100000000000001" customHeight="1" x14ac:dyDescent="0.25">
      <c r="A762" s="321"/>
      <c r="B762" s="318" t="s">
        <v>987</v>
      </c>
      <c r="C762" s="298"/>
      <c r="D762" s="299"/>
      <c r="E762" s="300"/>
      <c r="F762" s="301"/>
      <c r="G762" s="322"/>
      <c r="H762" s="324"/>
      <c r="I762" s="325"/>
      <c r="J762" s="303"/>
    </row>
    <row r="763" spans="1:10" s="246" customFormat="1" ht="17.100000000000001" customHeight="1" x14ac:dyDescent="0.25">
      <c r="A763" s="321"/>
      <c r="B763" s="304" t="s">
        <v>288</v>
      </c>
      <c r="C763" s="298">
        <v>1</v>
      </c>
      <c r="D763" s="299" t="s">
        <v>10</v>
      </c>
      <c r="E763" s="300">
        <v>2</v>
      </c>
      <c r="F763" s="301"/>
      <c r="G763" s="322"/>
      <c r="H763" s="324"/>
      <c r="I763" s="302">
        <f t="shared" ref="I763:I773" si="138">PRODUCT(C763:H763)</f>
        <v>2</v>
      </c>
      <c r="J763" s="320"/>
    </row>
    <row r="764" spans="1:10" s="246" customFormat="1" ht="17.100000000000001" customHeight="1" x14ac:dyDescent="0.25">
      <c r="A764" s="321"/>
      <c r="B764" s="304" t="s">
        <v>289</v>
      </c>
      <c r="C764" s="298">
        <v>1</v>
      </c>
      <c r="D764" s="299" t="s">
        <v>10</v>
      </c>
      <c r="E764" s="300">
        <v>3</v>
      </c>
      <c r="F764" s="301"/>
      <c r="G764" s="322"/>
      <c r="H764" s="324"/>
      <c r="I764" s="302">
        <f t="shared" si="138"/>
        <v>3</v>
      </c>
      <c r="J764" s="320"/>
    </row>
    <row r="765" spans="1:10" s="246" customFormat="1" ht="17.100000000000001" customHeight="1" x14ac:dyDescent="0.25">
      <c r="A765" s="321"/>
      <c r="B765" s="304" t="s">
        <v>870</v>
      </c>
      <c r="C765" s="298">
        <v>1</v>
      </c>
      <c r="D765" s="299" t="s">
        <v>10</v>
      </c>
      <c r="E765" s="300">
        <v>2</v>
      </c>
      <c r="F765" s="301"/>
      <c r="G765" s="322"/>
      <c r="H765" s="324"/>
      <c r="I765" s="302">
        <f t="shared" si="138"/>
        <v>2</v>
      </c>
      <c r="J765" s="320"/>
    </row>
    <row r="766" spans="1:10" s="246" customFormat="1" ht="17.100000000000001" customHeight="1" x14ac:dyDescent="0.25">
      <c r="A766" s="321"/>
      <c r="B766" s="304" t="s">
        <v>182</v>
      </c>
      <c r="C766" s="298">
        <v>1</v>
      </c>
      <c r="D766" s="299" t="s">
        <v>10</v>
      </c>
      <c r="E766" s="300">
        <v>2</v>
      </c>
      <c r="F766" s="301"/>
      <c r="G766" s="322"/>
      <c r="H766" s="324"/>
      <c r="I766" s="302">
        <f t="shared" si="138"/>
        <v>2</v>
      </c>
      <c r="J766" s="320"/>
    </row>
    <row r="767" spans="1:10" s="246" customFormat="1" ht="17.100000000000001" customHeight="1" x14ac:dyDescent="0.25">
      <c r="A767" s="321"/>
      <c r="B767" s="304" t="s">
        <v>290</v>
      </c>
      <c r="C767" s="298">
        <v>1</v>
      </c>
      <c r="D767" s="299" t="s">
        <v>10</v>
      </c>
      <c r="E767" s="300">
        <v>1</v>
      </c>
      <c r="F767" s="301"/>
      <c r="G767" s="322"/>
      <c r="H767" s="324"/>
      <c r="I767" s="302">
        <f t="shared" si="138"/>
        <v>1</v>
      </c>
      <c r="J767" s="320"/>
    </row>
    <row r="768" spans="1:10" s="246" customFormat="1" ht="17.100000000000001" customHeight="1" x14ac:dyDescent="0.25">
      <c r="A768" s="321"/>
      <c r="B768" s="304" t="s">
        <v>291</v>
      </c>
      <c r="C768" s="298">
        <v>1</v>
      </c>
      <c r="D768" s="299" t="s">
        <v>10</v>
      </c>
      <c r="E768" s="300">
        <v>2</v>
      </c>
      <c r="F768" s="301"/>
      <c r="G768" s="322"/>
      <c r="H768" s="324"/>
      <c r="I768" s="302">
        <f t="shared" si="138"/>
        <v>2</v>
      </c>
      <c r="J768" s="320"/>
    </row>
    <row r="769" spans="1:10" s="246" customFormat="1" ht="17.100000000000001" customHeight="1" x14ac:dyDescent="0.25">
      <c r="A769" s="321"/>
      <c r="B769" s="304" t="s">
        <v>184</v>
      </c>
      <c r="C769" s="298">
        <v>1</v>
      </c>
      <c r="D769" s="299" t="s">
        <v>10</v>
      </c>
      <c r="E769" s="300">
        <v>6</v>
      </c>
      <c r="F769" s="301"/>
      <c r="G769" s="322"/>
      <c r="H769" s="324"/>
      <c r="I769" s="302">
        <f t="shared" si="138"/>
        <v>6</v>
      </c>
      <c r="J769" s="320"/>
    </row>
    <row r="770" spans="1:10" s="246" customFormat="1" ht="17.100000000000001" customHeight="1" x14ac:dyDescent="0.25">
      <c r="A770" s="321"/>
      <c r="B770" s="304" t="s">
        <v>285</v>
      </c>
      <c r="C770" s="298">
        <v>1</v>
      </c>
      <c r="D770" s="299" t="s">
        <v>10</v>
      </c>
      <c r="E770" s="300">
        <v>1</v>
      </c>
      <c r="F770" s="301"/>
      <c r="G770" s="322"/>
      <c r="H770" s="324"/>
      <c r="I770" s="302">
        <f t="shared" si="138"/>
        <v>1</v>
      </c>
      <c r="J770" s="320"/>
    </row>
    <row r="771" spans="1:10" s="246" customFormat="1" ht="17.100000000000001" customHeight="1" x14ac:dyDescent="0.25">
      <c r="A771" s="321"/>
      <c r="B771" s="304" t="s">
        <v>292</v>
      </c>
      <c r="C771" s="298">
        <v>1</v>
      </c>
      <c r="D771" s="299" t="s">
        <v>10</v>
      </c>
      <c r="E771" s="300">
        <v>4</v>
      </c>
      <c r="F771" s="301"/>
      <c r="G771" s="322"/>
      <c r="H771" s="324"/>
      <c r="I771" s="302">
        <f t="shared" si="138"/>
        <v>4</v>
      </c>
      <c r="J771" s="320"/>
    </row>
    <row r="772" spans="1:10" s="246" customFormat="1" ht="17.100000000000001" customHeight="1" x14ac:dyDescent="0.25">
      <c r="A772" s="321"/>
      <c r="B772" s="304" t="s">
        <v>293</v>
      </c>
      <c r="C772" s="298">
        <v>2</v>
      </c>
      <c r="D772" s="299" t="s">
        <v>10</v>
      </c>
      <c r="E772" s="300">
        <v>2</v>
      </c>
      <c r="F772" s="301"/>
      <c r="G772" s="322"/>
      <c r="H772" s="324"/>
      <c r="I772" s="302">
        <f t="shared" si="138"/>
        <v>4</v>
      </c>
      <c r="J772" s="320"/>
    </row>
    <row r="773" spans="1:10" s="246" customFormat="1" ht="17.100000000000001" customHeight="1" x14ac:dyDescent="0.25">
      <c r="A773" s="321"/>
      <c r="B773" s="304" t="s">
        <v>295</v>
      </c>
      <c r="C773" s="298">
        <v>1</v>
      </c>
      <c r="D773" s="299" t="s">
        <v>10</v>
      </c>
      <c r="E773" s="300">
        <v>2</v>
      </c>
      <c r="F773" s="301"/>
      <c r="G773" s="322"/>
      <c r="H773" s="324"/>
      <c r="I773" s="302">
        <f t="shared" si="138"/>
        <v>2</v>
      </c>
      <c r="J773" s="320"/>
    </row>
    <row r="774" spans="1:10" s="246" customFormat="1" ht="17.100000000000001" customHeight="1" x14ac:dyDescent="0.25">
      <c r="A774" s="321"/>
      <c r="B774" s="318" t="s">
        <v>986</v>
      </c>
      <c r="C774" s="298"/>
      <c r="D774" s="299"/>
      <c r="E774" s="300"/>
      <c r="F774" s="301"/>
      <c r="G774" s="322"/>
      <c r="H774" s="324"/>
      <c r="I774" s="325"/>
      <c r="J774" s="303"/>
    </row>
    <row r="775" spans="1:10" s="246" customFormat="1" ht="17.100000000000001" customHeight="1" x14ac:dyDescent="0.25">
      <c r="A775" s="321"/>
      <c r="B775" s="304" t="s">
        <v>251</v>
      </c>
      <c r="C775" s="298">
        <v>1</v>
      </c>
      <c r="D775" s="299" t="s">
        <v>10</v>
      </c>
      <c r="E775" s="300">
        <v>2</v>
      </c>
      <c r="F775" s="301"/>
      <c r="G775" s="322"/>
      <c r="H775" s="324"/>
      <c r="I775" s="302">
        <f t="shared" ref="I775:I780" si="139">PRODUCT(C775:H775)</f>
        <v>2</v>
      </c>
      <c r="J775" s="320"/>
    </row>
    <row r="776" spans="1:10" s="246" customFormat="1" ht="17.100000000000001" customHeight="1" x14ac:dyDescent="0.25">
      <c r="A776" s="321"/>
      <c r="B776" s="304" t="s">
        <v>871</v>
      </c>
      <c r="C776" s="298">
        <v>1</v>
      </c>
      <c r="D776" s="299" t="s">
        <v>10</v>
      </c>
      <c r="E776" s="300">
        <v>1</v>
      </c>
      <c r="F776" s="301"/>
      <c r="G776" s="322"/>
      <c r="H776" s="324"/>
      <c r="I776" s="302">
        <f t="shared" si="139"/>
        <v>1</v>
      </c>
      <c r="J776" s="320"/>
    </row>
    <row r="777" spans="1:10" s="246" customFormat="1" ht="17.100000000000001" customHeight="1" x14ac:dyDescent="0.25">
      <c r="A777" s="321"/>
      <c r="B777" s="304" t="s">
        <v>182</v>
      </c>
      <c r="C777" s="298">
        <v>1</v>
      </c>
      <c r="D777" s="299" t="s">
        <v>10</v>
      </c>
      <c r="E777" s="300">
        <v>2</v>
      </c>
      <c r="F777" s="301"/>
      <c r="G777" s="322"/>
      <c r="H777" s="324"/>
      <c r="I777" s="302">
        <f t="shared" si="139"/>
        <v>2</v>
      </c>
      <c r="J777" s="320"/>
    </row>
    <row r="778" spans="1:10" s="246" customFormat="1" ht="17.100000000000001" customHeight="1" x14ac:dyDescent="0.25">
      <c r="A778" s="321"/>
      <c r="B778" s="304" t="s">
        <v>291</v>
      </c>
      <c r="C778" s="298">
        <v>1</v>
      </c>
      <c r="D778" s="299" t="s">
        <v>10</v>
      </c>
      <c r="E778" s="300">
        <v>2</v>
      </c>
      <c r="F778" s="301"/>
      <c r="G778" s="322"/>
      <c r="H778" s="324"/>
      <c r="I778" s="302">
        <f t="shared" si="139"/>
        <v>2</v>
      </c>
      <c r="J778" s="320"/>
    </row>
    <row r="779" spans="1:10" s="246" customFormat="1" ht="17.100000000000001" customHeight="1" x14ac:dyDescent="0.25">
      <c r="A779" s="321"/>
      <c r="B779" s="304" t="s">
        <v>285</v>
      </c>
      <c r="C779" s="298">
        <v>1</v>
      </c>
      <c r="D779" s="299" t="s">
        <v>10</v>
      </c>
      <c r="E779" s="300">
        <v>1</v>
      </c>
      <c r="F779" s="301"/>
      <c r="G779" s="322"/>
      <c r="H779" s="324"/>
      <c r="I779" s="302">
        <f t="shared" si="139"/>
        <v>1</v>
      </c>
      <c r="J779" s="320"/>
    </row>
    <row r="780" spans="1:10" s="246" customFormat="1" ht="17.100000000000001" customHeight="1" x14ac:dyDescent="0.25">
      <c r="A780" s="321"/>
      <c r="B780" s="304" t="s">
        <v>181</v>
      </c>
      <c r="C780" s="298">
        <v>1</v>
      </c>
      <c r="D780" s="299" t="s">
        <v>10</v>
      </c>
      <c r="E780" s="300">
        <v>1</v>
      </c>
      <c r="F780" s="301"/>
      <c r="G780" s="322"/>
      <c r="H780" s="324"/>
      <c r="I780" s="302">
        <f t="shared" si="139"/>
        <v>1</v>
      </c>
      <c r="J780" s="320"/>
    </row>
    <row r="781" spans="1:10" s="246" customFormat="1" ht="17.100000000000001" customHeight="1" x14ac:dyDescent="0.25">
      <c r="A781" s="321"/>
      <c r="B781" s="318" t="s">
        <v>988</v>
      </c>
      <c r="C781" s="298"/>
      <c r="D781" s="299"/>
      <c r="E781" s="300"/>
      <c r="F781" s="301"/>
      <c r="G781" s="322"/>
      <c r="H781" s="324"/>
      <c r="I781" s="325"/>
      <c r="J781" s="371"/>
    </row>
    <row r="782" spans="1:10" s="246" customFormat="1" ht="17.100000000000001" customHeight="1" x14ac:dyDescent="0.25">
      <c r="A782" s="321"/>
      <c r="B782" s="304" t="s">
        <v>289</v>
      </c>
      <c r="C782" s="298">
        <v>1</v>
      </c>
      <c r="D782" s="299" t="s">
        <v>10</v>
      </c>
      <c r="E782" s="300">
        <v>1</v>
      </c>
      <c r="F782" s="301"/>
      <c r="G782" s="322"/>
      <c r="H782" s="324"/>
      <c r="I782" s="302">
        <f t="shared" ref="I782:I796" si="140">PRODUCT(C782:H782)</f>
        <v>1</v>
      </c>
      <c r="J782" s="320"/>
    </row>
    <row r="783" spans="1:10" s="246" customFormat="1" ht="17.100000000000001" customHeight="1" x14ac:dyDescent="0.25">
      <c r="A783" s="321"/>
      <c r="B783" s="304" t="s">
        <v>871</v>
      </c>
      <c r="C783" s="298">
        <v>1</v>
      </c>
      <c r="D783" s="299" t="s">
        <v>10</v>
      </c>
      <c r="E783" s="300">
        <v>3</v>
      </c>
      <c r="F783" s="301"/>
      <c r="G783" s="322"/>
      <c r="H783" s="324"/>
      <c r="I783" s="302">
        <f t="shared" si="140"/>
        <v>3</v>
      </c>
      <c r="J783" s="320"/>
    </row>
    <row r="784" spans="1:10" s="246" customFormat="1" ht="17.100000000000001" customHeight="1" x14ac:dyDescent="0.25">
      <c r="A784" s="321"/>
      <c r="B784" s="304" t="s">
        <v>251</v>
      </c>
      <c r="C784" s="298">
        <v>1</v>
      </c>
      <c r="D784" s="299" t="s">
        <v>10</v>
      </c>
      <c r="E784" s="300">
        <v>3</v>
      </c>
      <c r="F784" s="301"/>
      <c r="G784" s="322"/>
      <c r="H784" s="324"/>
      <c r="I784" s="302">
        <f t="shared" si="140"/>
        <v>3</v>
      </c>
      <c r="J784" s="320"/>
    </row>
    <row r="785" spans="1:10" s="246" customFormat="1" ht="17.100000000000001" customHeight="1" x14ac:dyDescent="0.25">
      <c r="A785" s="321"/>
      <c r="B785" s="304" t="s">
        <v>182</v>
      </c>
      <c r="C785" s="298">
        <v>1</v>
      </c>
      <c r="D785" s="299" t="s">
        <v>10</v>
      </c>
      <c r="E785" s="300">
        <v>2</v>
      </c>
      <c r="F785" s="301"/>
      <c r="G785" s="322"/>
      <c r="H785" s="324"/>
      <c r="I785" s="302">
        <f t="shared" si="140"/>
        <v>2</v>
      </c>
      <c r="J785" s="320"/>
    </row>
    <row r="786" spans="1:10" s="246" customFormat="1" ht="17.100000000000001" customHeight="1" x14ac:dyDescent="0.25">
      <c r="A786" s="321"/>
      <c r="B786" s="304" t="s">
        <v>184</v>
      </c>
      <c r="C786" s="298">
        <v>1</v>
      </c>
      <c r="D786" s="299" t="s">
        <v>10</v>
      </c>
      <c r="E786" s="300">
        <v>4</v>
      </c>
      <c r="F786" s="301"/>
      <c r="G786" s="322"/>
      <c r="H786" s="324"/>
      <c r="I786" s="302">
        <f t="shared" si="140"/>
        <v>4</v>
      </c>
      <c r="J786" s="320"/>
    </row>
    <row r="787" spans="1:10" s="246" customFormat="1" ht="17.100000000000001" customHeight="1" x14ac:dyDescent="0.25">
      <c r="A787" s="321"/>
      <c r="B787" s="304" t="s">
        <v>291</v>
      </c>
      <c r="C787" s="298">
        <v>1</v>
      </c>
      <c r="D787" s="299" t="s">
        <v>10</v>
      </c>
      <c r="E787" s="300">
        <v>2</v>
      </c>
      <c r="F787" s="301"/>
      <c r="G787" s="322"/>
      <c r="H787" s="324"/>
      <c r="I787" s="302">
        <f t="shared" si="140"/>
        <v>2</v>
      </c>
      <c r="J787" s="320"/>
    </row>
    <row r="788" spans="1:10" s="246" customFormat="1" ht="17.100000000000001" customHeight="1" x14ac:dyDescent="0.25">
      <c r="A788" s="321"/>
      <c r="B788" s="318" t="s">
        <v>985</v>
      </c>
      <c r="C788" s="298"/>
      <c r="D788" s="299"/>
      <c r="E788" s="300"/>
      <c r="F788" s="301"/>
      <c r="G788" s="322"/>
      <c r="H788" s="324"/>
      <c r="I788" s="302"/>
      <c r="J788" s="320"/>
    </row>
    <row r="789" spans="1:10" s="246" customFormat="1" ht="17.100000000000001" customHeight="1" x14ac:dyDescent="0.25">
      <c r="A789" s="321"/>
      <c r="B789" s="304" t="s">
        <v>181</v>
      </c>
      <c r="C789" s="298">
        <v>1</v>
      </c>
      <c r="D789" s="299" t="s">
        <v>10</v>
      </c>
      <c r="E789" s="300">
        <v>2</v>
      </c>
      <c r="F789" s="301"/>
      <c r="G789" s="322"/>
      <c r="H789" s="324"/>
      <c r="I789" s="302">
        <f t="shared" si="140"/>
        <v>2</v>
      </c>
      <c r="J789" s="320"/>
    </row>
    <row r="790" spans="1:10" s="246" customFormat="1" ht="17.100000000000001" customHeight="1" x14ac:dyDescent="0.25">
      <c r="A790" s="321"/>
      <c r="B790" s="304" t="s">
        <v>288</v>
      </c>
      <c r="C790" s="298">
        <v>1</v>
      </c>
      <c r="D790" s="299" t="s">
        <v>10</v>
      </c>
      <c r="E790" s="300">
        <v>1</v>
      </c>
      <c r="F790" s="301"/>
      <c r="G790" s="322"/>
      <c r="H790" s="324"/>
      <c r="I790" s="302">
        <f t="shared" si="140"/>
        <v>1</v>
      </c>
      <c r="J790" s="320"/>
    </row>
    <row r="791" spans="1:10" s="246" customFormat="1" ht="17.100000000000001" customHeight="1" x14ac:dyDescent="0.25">
      <c r="A791" s="321"/>
      <c r="B791" s="304" t="s">
        <v>869</v>
      </c>
      <c r="C791" s="298">
        <v>1</v>
      </c>
      <c r="D791" s="299" t="s">
        <v>10</v>
      </c>
      <c r="E791" s="300">
        <v>1</v>
      </c>
      <c r="F791" s="301"/>
      <c r="G791" s="322"/>
      <c r="H791" s="324"/>
      <c r="I791" s="302">
        <f t="shared" si="140"/>
        <v>1</v>
      </c>
      <c r="J791" s="320"/>
    </row>
    <row r="792" spans="1:10" s="246" customFormat="1" ht="17.100000000000001" customHeight="1" x14ac:dyDescent="0.25">
      <c r="A792" s="321"/>
      <c r="B792" s="304" t="s">
        <v>184</v>
      </c>
      <c r="C792" s="298">
        <v>1</v>
      </c>
      <c r="D792" s="299" t="s">
        <v>10</v>
      </c>
      <c r="E792" s="300">
        <v>3</v>
      </c>
      <c r="F792" s="301"/>
      <c r="G792" s="322"/>
      <c r="H792" s="324"/>
      <c r="I792" s="302">
        <f t="shared" si="140"/>
        <v>3</v>
      </c>
      <c r="J792" s="320"/>
    </row>
    <row r="793" spans="1:10" s="246" customFormat="1" ht="17.100000000000001" customHeight="1" x14ac:dyDescent="0.25">
      <c r="A793" s="321"/>
      <c r="B793" s="304" t="s">
        <v>182</v>
      </c>
      <c r="C793" s="298">
        <v>1</v>
      </c>
      <c r="D793" s="299" t="s">
        <v>10</v>
      </c>
      <c r="E793" s="300">
        <v>1</v>
      </c>
      <c r="F793" s="301"/>
      <c r="G793" s="322"/>
      <c r="H793" s="324"/>
      <c r="I793" s="302">
        <f t="shared" si="140"/>
        <v>1</v>
      </c>
      <c r="J793" s="320"/>
    </row>
    <row r="794" spans="1:10" s="246" customFormat="1" ht="17.100000000000001" customHeight="1" x14ac:dyDescent="0.25">
      <c r="A794" s="321"/>
      <c r="B794" s="304" t="s">
        <v>291</v>
      </c>
      <c r="C794" s="298">
        <v>1</v>
      </c>
      <c r="D794" s="299" t="s">
        <v>10</v>
      </c>
      <c r="E794" s="300">
        <v>1</v>
      </c>
      <c r="F794" s="301"/>
      <c r="G794" s="322"/>
      <c r="H794" s="324"/>
      <c r="I794" s="302">
        <f t="shared" si="140"/>
        <v>1</v>
      </c>
      <c r="J794" s="320"/>
    </row>
    <row r="795" spans="1:10" s="246" customFormat="1" ht="17.100000000000001" customHeight="1" x14ac:dyDescent="0.25">
      <c r="A795" s="321"/>
      <c r="B795" s="304" t="s">
        <v>872</v>
      </c>
      <c r="C795" s="298">
        <v>1</v>
      </c>
      <c r="D795" s="299" t="s">
        <v>10</v>
      </c>
      <c r="E795" s="300">
        <v>1</v>
      </c>
      <c r="F795" s="301"/>
      <c r="G795" s="322"/>
      <c r="H795" s="324"/>
      <c r="I795" s="302">
        <f t="shared" si="140"/>
        <v>1</v>
      </c>
      <c r="J795" s="320"/>
    </row>
    <row r="796" spans="1:10" s="246" customFormat="1" ht="17.100000000000001" customHeight="1" x14ac:dyDescent="0.25">
      <c r="A796" s="321"/>
      <c r="B796" s="304" t="s">
        <v>290</v>
      </c>
      <c r="C796" s="298">
        <v>1</v>
      </c>
      <c r="D796" s="299" t="s">
        <v>10</v>
      </c>
      <c r="E796" s="300">
        <v>1</v>
      </c>
      <c r="F796" s="301"/>
      <c r="G796" s="322"/>
      <c r="H796" s="324"/>
      <c r="I796" s="302">
        <f t="shared" si="140"/>
        <v>1</v>
      </c>
      <c r="J796" s="320"/>
    </row>
    <row r="797" spans="1:10" s="246" customFormat="1" ht="17.100000000000001" customHeight="1" x14ac:dyDescent="0.25">
      <c r="A797" s="321"/>
      <c r="B797" s="304"/>
      <c r="C797" s="298"/>
      <c r="D797" s="299"/>
      <c r="E797" s="300"/>
      <c r="F797" s="301"/>
      <c r="G797" s="322"/>
      <c r="H797" s="324" t="s">
        <v>11</v>
      </c>
      <c r="I797" s="379">
        <f>SUM(I763:I796)</f>
        <v>64</v>
      </c>
      <c r="J797" s="371" t="s">
        <v>25</v>
      </c>
    </row>
    <row r="798" spans="1:10" s="246" customFormat="1" ht="57" x14ac:dyDescent="0.25">
      <c r="A798" s="309">
        <v>71</v>
      </c>
      <c r="B798" s="310" t="s">
        <v>1209</v>
      </c>
      <c r="C798" s="298"/>
      <c r="D798" s="299"/>
      <c r="E798" s="300"/>
      <c r="F798" s="301"/>
      <c r="G798" s="322"/>
      <c r="H798" s="324"/>
      <c r="I798" s="379"/>
      <c r="J798" s="371"/>
    </row>
    <row r="799" spans="1:10" s="246" customFormat="1" ht="28.5" x14ac:dyDescent="0.25">
      <c r="A799" s="321"/>
      <c r="B799" s="310" t="s">
        <v>1243</v>
      </c>
      <c r="C799" s="298">
        <v>1</v>
      </c>
      <c r="D799" s="299" t="s">
        <v>10</v>
      </c>
      <c r="E799" s="300">
        <v>1</v>
      </c>
      <c r="F799" s="301">
        <f>I27</f>
        <v>182.3</v>
      </c>
      <c r="G799" s="322"/>
      <c r="H799" s="322">
        <v>0.03</v>
      </c>
      <c r="I799" s="302">
        <f t="shared" ref="I799:I800" si="141">PRODUCT(C799:H799)</f>
        <v>5.4690000000000003</v>
      </c>
      <c r="J799" s="320"/>
    </row>
    <row r="800" spans="1:10" s="246" customFormat="1" ht="28.5" x14ac:dyDescent="0.25">
      <c r="A800" s="321"/>
      <c r="B800" s="310" t="s">
        <v>1244</v>
      </c>
      <c r="C800" s="298">
        <v>1</v>
      </c>
      <c r="D800" s="299" t="s">
        <v>10</v>
      </c>
      <c r="E800" s="300">
        <v>1</v>
      </c>
      <c r="F800" s="301">
        <f>I33</f>
        <v>162.19999999999999</v>
      </c>
      <c r="G800" s="322"/>
      <c r="H800" s="294">
        <v>0.1</v>
      </c>
      <c r="I800" s="302">
        <f t="shared" si="141"/>
        <v>16.22</v>
      </c>
      <c r="J800" s="320"/>
    </row>
    <row r="801" spans="1:10" s="246" customFormat="1" x14ac:dyDescent="0.25">
      <c r="A801" s="321"/>
      <c r="B801" s="310" t="s">
        <v>1245</v>
      </c>
      <c r="C801" s="298">
        <v>1</v>
      </c>
      <c r="D801" s="299" t="s">
        <v>10</v>
      </c>
      <c r="E801" s="300">
        <v>1</v>
      </c>
      <c r="F801" s="301"/>
      <c r="G801" s="322"/>
      <c r="H801" s="324"/>
      <c r="I801" s="302">
        <f>I41</f>
        <v>1.2</v>
      </c>
      <c r="J801" s="320"/>
    </row>
    <row r="802" spans="1:10" s="246" customFormat="1" ht="28.5" x14ac:dyDescent="0.25">
      <c r="A802" s="321"/>
      <c r="B802" s="310" t="s">
        <v>1246</v>
      </c>
      <c r="C802" s="298">
        <v>1</v>
      </c>
      <c r="D802" s="299" t="s">
        <v>10</v>
      </c>
      <c r="E802" s="300">
        <v>3</v>
      </c>
      <c r="F802" s="301"/>
      <c r="G802" s="322"/>
      <c r="H802" s="324"/>
      <c r="I802" s="302">
        <f>I51</f>
        <v>2.5</v>
      </c>
      <c r="J802" s="320"/>
    </row>
    <row r="803" spans="1:10" s="246" customFormat="1" x14ac:dyDescent="0.25">
      <c r="A803" s="321"/>
      <c r="B803" s="310" t="s">
        <v>1214</v>
      </c>
      <c r="C803" s="298">
        <v>1</v>
      </c>
      <c r="D803" s="299" t="s">
        <v>10</v>
      </c>
      <c r="E803" s="300">
        <v>1</v>
      </c>
      <c r="F803" s="301">
        <f>I95</f>
        <v>267.8</v>
      </c>
      <c r="G803" s="322"/>
      <c r="H803" s="322">
        <v>0.02</v>
      </c>
      <c r="I803" s="302">
        <f t="shared" ref="I803" si="142">PRODUCT(C803:H803)</f>
        <v>5.3560000000000008</v>
      </c>
      <c r="J803" s="320"/>
    </row>
    <row r="804" spans="1:10" s="246" customFormat="1" ht="17.100000000000001" customHeight="1" x14ac:dyDescent="0.25">
      <c r="A804" s="321"/>
      <c r="B804" s="304"/>
      <c r="C804" s="298"/>
      <c r="D804" s="299"/>
      <c r="E804" s="300"/>
      <c r="F804" s="301"/>
      <c r="G804" s="322"/>
      <c r="H804" s="322" t="s">
        <v>11</v>
      </c>
      <c r="I804" s="302">
        <f>SUM(I799:I803)</f>
        <v>30.745000000000001</v>
      </c>
      <c r="J804" s="320" t="s">
        <v>296</v>
      </c>
    </row>
    <row r="805" spans="1:10" s="246" customFormat="1" ht="17.100000000000001" customHeight="1" x14ac:dyDescent="0.25">
      <c r="A805" s="321"/>
      <c r="B805" s="304"/>
      <c r="C805" s="298"/>
      <c r="D805" s="299"/>
      <c r="E805" s="300"/>
      <c r="F805" s="294" t="s">
        <v>1240</v>
      </c>
      <c r="G805" s="566" t="s">
        <v>1241</v>
      </c>
      <c r="H805" s="567"/>
      <c r="I805" s="302">
        <f>I804*0.2</f>
        <v>6.1490000000000009</v>
      </c>
      <c r="J805" s="320"/>
    </row>
    <row r="806" spans="1:10" s="246" customFormat="1" ht="17.100000000000001" customHeight="1" x14ac:dyDescent="0.25">
      <c r="A806" s="321"/>
      <c r="B806" s="304"/>
      <c r="C806" s="298"/>
      <c r="D806" s="299"/>
      <c r="E806" s="300"/>
      <c r="F806" s="294"/>
      <c r="G806" s="298"/>
      <c r="H806" s="322" t="s">
        <v>11</v>
      </c>
      <c r="I806" s="302">
        <f>SUM(I804:I805)</f>
        <v>36.894000000000005</v>
      </c>
      <c r="J806" s="320" t="s">
        <v>296</v>
      </c>
    </row>
    <row r="807" spans="1:10" s="246" customFormat="1" ht="17.100000000000001" customHeight="1" x14ac:dyDescent="0.25">
      <c r="A807" s="321"/>
      <c r="B807" s="304" t="s">
        <v>1211</v>
      </c>
      <c r="C807" s="298"/>
      <c r="D807" s="299"/>
      <c r="E807" s="300"/>
      <c r="F807" s="301">
        <f>I806</f>
        <v>36.894000000000005</v>
      </c>
      <c r="G807" s="322">
        <v>35.314999999999998</v>
      </c>
      <c r="H807" s="322"/>
      <c r="I807" s="302">
        <f t="shared" ref="I807" si="143">PRODUCT(C807:H807)</f>
        <v>1302.9116100000001</v>
      </c>
      <c r="J807" s="320" t="s">
        <v>1210</v>
      </c>
    </row>
    <row r="808" spans="1:10" s="246" customFormat="1" ht="17.100000000000001" customHeight="1" x14ac:dyDescent="0.25">
      <c r="A808" s="321"/>
      <c r="B808" s="304" t="s">
        <v>1212</v>
      </c>
      <c r="C808" s="298"/>
      <c r="D808" s="299"/>
      <c r="E808" s="300"/>
      <c r="F808" s="301">
        <f>I807</f>
        <v>1302.9116100000001</v>
      </c>
      <c r="G808" s="322">
        <v>100</v>
      </c>
      <c r="H808" s="322"/>
      <c r="I808" s="302">
        <f>F808/G808</f>
        <v>13.029116100000001</v>
      </c>
      <c r="J808" s="320"/>
    </row>
    <row r="809" spans="1:10" s="246" customFormat="1" ht="17.100000000000001" customHeight="1" x14ac:dyDescent="0.25">
      <c r="A809" s="321"/>
      <c r="B809" s="304"/>
      <c r="C809" s="298"/>
      <c r="D809" s="299"/>
      <c r="E809" s="300"/>
      <c r="F809" s="301"/>
      <c r="G809" s="322"/>
      <c r="H809" s="324" t="s">
        <v>162</v>
      </c>
      <c r="I809" s="379">
        <v>13</v>
      </c>
      <c r="J809" s="371" t="s">
        <v>1208</v>
      </c>
    </row>
    <row r="810" spans="1:10" s="229" customFormat="1" x14ac:dyDescent="0.25">
      <c r="A810" s="234">
        <v>72</v>
      </c>
      <c r="B810" s="235" t="s">
        <v>1012</v>
      </c>
      <c r="C810" s="236"/>
      <c r="D810" s="237"/>
      <c r="E810" s="238"/>
      <c r="F810" s="239"/>
      <c r="G810" s="240"/>
      <c r="H810" s="239"/>
      <c r="I810" s="241" t="s">
        <v>159</v>
      </c>
      <c r="J810" s="242"/>
    </row>
    <row r="811" spans="1:10" s="229" customFormat="1" x14ac:dyDescent="0.25">
      <c r="A811" s="234">
        <v>73</v>
      </c>
      <c r="B811" s="235" t="s">
        <v>164</v>
      </c>
      <c r="C811" s="236"/>
      <c r="D811" s="237"/>
      <c r="E811" s="238"/>
      <c r="F811" s="239"/>
      <c r="G811" s="240"/>
      <c r="H811" s="239"/>
      <c r="I811" s="241" t="s">
        <v>159</v>
      </c>
      <c r="J811" s="242"/>
    </row>
    <row r="812" spans="1:10" s="229" customFormat="1" ht="28.5" x14ac:dyDescent="0.25">
      <c r="A812" s="234">
        <v>74</v>
      </c>
      <c r="B812" s="457" t="s">
        <v>1004</v>
      </c>
      <c r="C812" s="236"/>
      <c r="D812" s="237"/>
      <c r="E812" s="238"/>
      <c r="F812" s="239"/>
      <c r="G812" s="240"/>
      <c r="H812" s="239"/>
      <c r="I812" s="241" t="s">
        <v>159</v>
      </c>
      <c r="J812" s="242"/>
    </row>
    <row r="813" spans="1:10" s="229" customFormat="1" ht="18.75" customHeight="1" x14ac:dyDescent="0.25">
      <c r="A813" s="234">
        <v>75</v>
      </c>
      <c r="B813" s="235" t="s">
        <v>165</v>
      </c>
      <c r="C813" s="236"/>
      <c r="D813" s="237"/>
      <c r="E813" s="238"/>
      <c r="F813" s="239"/>
      <c r="G813" s="240"/>
      <c r="H813" s="239"/>
      <c r="I813" s="241" t="s">
        <v>159</v>
      </c>
      <c r="J813" s="242"/>
    </row>
    <row r="814" spans="1:10" s="445" customFormat="1" ht="17.100000000000001" customHeight="1" x14ac:dyDescent="0.25">
      <c r="A814" s="444"/>
      <c r="C814" s="444"/>
      <c r="D814" s="444"/>
      <c r="E814" s="444"/>
      <c r="F814" s="446"/>
      <c r="G814" s="446"/>
      <c r="H814" s="446"/>
      <c r="I814" s="446"/>
    </row>
    <row r="815" spans="1:10" s="445" customFormat="1" ht="17.100000000000001" customHeight="1" x14ac:dyDescent="0.25">
      <c r="A815" s="444"/>
      <c r="C815" s="444"/>
      <c r="D815" s="444"/>
      <c r="E815" s="444"/>
      <c r="F815" s="446"/>
      <c r="G815" s="446"/>
      <c r="H815" s="446"/>
      <c r="I815" s="446"/>
    </row>
    <row r="816" spans="1:10" s="445" customFormat="1" ht="17.100000000000001" customHeight="1" x14ac:dyDescent="0.25">
      <c r="A816" s="444"/>
      <c r="C816" s="444"/>
      <c r="D816" s="444"/>
      <c r="E816" s="444"/>
      <c r="F816" s="446"/>
      <c r="G816" s="446"/>
      <c r="H816" s="446"/>
      <c r="I816" s="446"/>
    </row>
    <row r="817" spans="1:9" s="445" customFormat="1" ht="17.100000000000001" customHeight="1" x14ac:dyDescent="0.25">
      <c r="A817" s="444"/>
      <c r="C817" s="444"/>
      <c r="D817" s="444"/>
      <c r="E817" s="444"/>
      <c r="F817" s="446"/>
      <c r="G817" s="446"/>
      <c r="H817" s="446"/>
      <c r="I817" s="446"/>
    </row>
    <row r="818" spans="1:9" s="448" customFormat="1" ht="17.100000000000001" customHeight="1" x14ac:dyDescent="0.25">
      <c r="A818" s="447"/>
      <c r="B818" s="448" t="s">
        <v>1005</v>
      </c>
      <c r="C818" s="447"/>
      <c r="D818" s="447"/>
      <c r="E818" s="447"/>
      <c r="F818" s="562"/>
      <c r="G818" s="562"/>
      <c r="H818" s="449"/>
      <c r="I818" s="449"/>
    </row>
  </sheetData>
  <mergeCells count="12">
    <mergeCell ref="A1:J1"/>
    <mergeCell ref="A2:J2"/>
    <mergeCell ref="A3:J3"/>
    <mergeCell ref="B4:J4"/>
    <mergeCell ref="A5:J5"/>
    <mergeCell ref="F818:G818"/>
    <mergeCell ref="A6:A7"/>
    <mergeCell ref="B6:B7"/>
    <mergeCell ref="I6:J7"/>
    <mergeCell ref="F6:H6"/>
    <mergeCell ref="C6:E7"/>
    <mergeCell ref="G805:H805"/>
  </mergeCells>
  <pageMargins left="0.5" right="0.25" top="0.5" bottom="0.5" header="0.35433070866141703" footer="0.23622047244094499"/>
  <pageSetup paperSize="9" scale="90" orientation="portrait"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612"/>
  <sheetViews>
    <sheetView view="pageBreakPreview" topLeftCell="A112" zoomScale="86" zoomScaleSheetLayoutView="86" workbookViewId="0">
      <selection activeCell="D114" sqref="D114"/>
    </sheetView>
  </sheetViews>
  <sheetFormatPr defaultColWidth="5.5703125" defaultRowHeight="14.25" x14ac:dyDescent="0.2"/>
  <cols>
    <col min="1" max="1" width="6.7109375" style="268" customWidth="1"/>
    <col min="2" max="2" width="10.7109375" style="266" customWidth="1"/>
    <col min="3" max="3" width="42.7109375" style="250" customWidth="1"/>
    <col min="4" max="4" width="11.7109375" style="267" customWidth="1"/>
    <col min="5" max="5" width="6.7109375" style="266" customWidth="1"/>
    <col min="6" max="6" width="13.7109375" style="267" customWidth="1"/>
    <col min="7" max="7" width="13.42578125" style="250" bestFit="1" customWidth="1"/>
    <col min="8" max="8" width="12.42578125" style="250" bestFit="1" customWidth="1"/>
    <col min="9" max="9" width="5.5703125" style="250"/>
    <col min="10" max="10" width="13" style="250" bestFit="1" customWidth="1"/>
    <col min="11" max="16384" width="5.5703125" style="250"/>
  </cols>
  <sheetData>
    <row r="1" spans="1:10" s="463" customFormat="1" ht="20.100000000000001" customHeight="1" x14ac:dyDescent="0.25">
      <c r="A1" s="575" t="s">
        <v>1014</v>
      </c>
      <c r="B1" s="575"/>
      <c r="C1" s="575"/>
      <c r="D1" s="575"/>
      <c r="E1" s="575"/>
      <c r="F1" s="575"/>
    </row>
    <row r="2" spans="1:10" s="463" customFormat="1" ht="20.100000000000001" customHeight="1" x14ac:dyDescent="0.25">
      <c r="A2" s="576" t="s">
        <v>1015</v>
      </c>
      <c r="B2" s="576"/>
      <c r="C2" s="576"/>
      <c r="D2" s="576"/>
      <c r="E2" s="576"/>
      <c r="F2" s="576"/>
    </row>
    <row r="3" spans="1:10" s="463" customFormat="1" ht="20.100000000000001" customHeight="1" x14ac:dyDescent="0.25">
      <c r="A3" s="577" t="s">
        <v>1016</v>
      </c>
      <c r="B3" s="577"/>
      <c r="C3" s="577"/>
      <c r="D3" s="464"/>
      <c r="E3" s="465"/>
      <c r="F3" s="466"/>
    </row>
    <row r="4" spans="1:10" s="468" customFormat="1" ht="39.75" customHeight="1" x14ac:dyDescent="0.25">
      <c r="A4" s="467"/>
      <c r="B4" s="578" t="str">
        <f>'Detailed 1'!B4:J4</f>
        <v>Special repair works to Police station at  Bagayam in Vellore District.</v>
      </c>
      <c r="C4" s="578"/>
      <c r="D4" s="578"/>
      <c r="E4" s="578"/>
      <c r="F4" s="578"/>
    </row>
    <row r="5" spans="1:10" s="468" customFormat="1" ht="21.95" customHeight="1" x14ac:dyDescent="0.25">
      <c r="A5" s="579" t="s">
        <v>154</v>
      </c>
      <c r="B5" s="579"/>
      <c r="C5" s="579"/>
      <c r="D5" s="579"/>
      <c r="E5" s="579"/>
      <c r="F5" s="579"/>
      <c r="G5" s="469"/>
      <c r="H5" s="469"/>
      <c r="I5" s="469"/>
    </row>
    <row r="6" spans="1:10" ht="30" customHeight="1" x14ac:dyDescent="0.2">
      <c r="A6" s="247" t="s">
        <v>1</v>
      </c>
      <c r="B6" s="248" t="s">
        <v>158</v>
      </c>
      <c r="C6" s="248" t="s">
        <v>2</v>
      </c>
      <c r="D6" s="248" t="s">
        <v>155</v>
      </c>
      <c r="E6" s="249" t="s">
        <v>156</v>
      </c>
      <c r="F6" s="248" t="s">
        <v>157</v>
      </c>
    </row>
    <row r="7" spans="1:10" ht="57" x14ac:dyDescent="0.2">
      <c r="A7" s="412">
        <v>1</v>
      </c>
      <c r="B7" s="413">
        <f>'Detailed 1'!I27</f>
        <v>182.3</v>
      </c>
      <c r="C7" s="310" t="s">
        <v>1032</v>
      </c>
      <c r="D7" s="293">
        <v>55.13</v>
      </c>
      <c r="E7" s="413" t="str">
        <f>'Detailed 1'!J27</f>
        <v>Sqm</v>
      </c>
      <c r="F7" s="414">
        <f>B7*D7</f>
        <v>10050.199000000001</v>
      </c>
      <c r="G7" s="251">
        <v>52.5</v>
      </c>
      <c r="H7" s="251">
        <f>G7*5%</f>
        <v>2.625</v>
      </c>
      <c r="I7" s="251"/>
      <c r="J7" s="251">
        <f>G7+H7</f>
        <v>55.125</v>
      </c>
    </row>
    <row r="8" spans="1:10" s="254" customFormat="1" ht="18" customHeight="1" x14ac:dyDescent="0.25">
      <c r="A8" s="252"/>
      <c r="B8" s="531"/>
      <c r="C8" s="318" t="s">
        <v>1033</v>
      </c>
      <c r="D8" s="532"/>
      <c r="E8" s="531"/>
      <c r="F8" s="533"/>
    </row>
    <row r="9" spans="1:10" ht="71.25" x14ac:dyDescent="0.2">
      <c r="A9" s="412">
        <v>2</v>
      </c>
      <c r="B9" s="413">
        <f>'Detailed 1'!I33</f>
        <v>162.19999999999999</v>
      </c>
      <c r="C9" s="310" t="s">
        <v>1188</v>
      </c>
      <c r="D9" s="293">
        <v>41.69</v>
      </c>
      <c r="E9" s="413" t="s">
        <v>170</v>
      </c>
      <c r="F9" s="414">
        <f>B9*D9</f>
        <v>6762.1179999999995</v>
      </c>
      <c r="G9" s="251">
        <v>39.700000000000003</v>
      </c>
      <c r="H9" s="251">
        <f>G9*5%</f>
        <v>1.9850000000000003</v>
      </c>
      <c r="I9" s="251"/>
      <c r="J9" s="251">
        <f>G9+H9</f>
        <v>41.685000000000002</v>
      </c>
    </row>
    <row r="10" spans="1:10" s="254" customFormat="1" ht="18" customHeight="1" x14ac:dyDescent="0.25">
      <c r="A10" s="252"/>
      <c r="B10" s="531"/>
      <c r="C10" s="318" t="s">
        <v>1034</v>
      </c>
      <c r="D10" s="532"/>
      <c r="E10" s="531"/>
      <c r="F10" s="533"/>
    </row>
    <row r="11" spans="1:10" ht="75" customHeight="1" x14ac:dyDescent="0.2">
      <c r="A11" s="412">
        <v>3</v>
      </c>
      <c r="B11" s="413">
        <f>'Detailed 1'!I41</f>
        <v>1.2</v>
      </c>
      <c r="C11" s="310" t="s">
        <v>919</v>
      </c>
      <c r="D11" s="293">
        <v>6699</v>
      </c>
      <c r="E11" s="413" t="s">
        <v>296</v>
      </c>
      <c r="F11" s="414">
        <f>B11*D11</f>
        <v>8038.7999999999993</v>
      </c>
      <c r="G11" s="251">
        <v>6380</v>
      </c>
      <c r="H11" s="251">
        <f>G11*5%</f>
        <v>319</v>
      </c>
      <c r="I11" s="251"/>
      <c r="J11" s="251">
        <f>G11+H11</f>
        <v>6699</v>
      </c>
    </row>
    <row r="12" spans="1:10" s="254" customFormat="1" ht="18" customHeight="1" x14ac:dyDescent="0.25">
      <c r="A12" s="252"/>
      <c r="B12" s="531"/>
      <c r="C12" s="318" t="s">
        <v>1030</v>
      </c>
      <c r="D12" s="532"/>
      <c r="E12" s="531"/>
      <c r="F12" s="533"/>
    </row>
    <row r="13" spans="1:10" ht="57" x14ac:dyDescent="0.2">
      <c r="A13" s="412">
        <v>4</v>
      </c>
      <c r="B13" s="413"/>
      <c r="C13" s="310" t="s">
        <v>971</v>
      </c>
      <c r="D13" s="293"/>
      <c r="E13" s="413"/>
      <c r="F13" s="414"/>
      <c r="G13" s="251"/>
      <c r="H13" s="251"/>
      <c r="I13" s="251"/>
      <c r="J13" s="251"/>
    </row>
    <row r="14" spans="1:10" ht="24" customHeight="1" x14ac:dyDescent="0.2">
      <c r="A14" s="412"/>
      <c r="B14" s="413">
        <f>'Detailed 1'!I51</f>
        <v>2.5</v>
      </c>
      <c r="C14" s="310" t="s">
        <v>972</v>
      </c>
      <c r="D14" s="293">
        <v>256.2</v>
      </c>
      <c r="E14" s="413" t="s">
        <v>296</v>
      </c>
      <c r="F14" s="414">
        <f>B14*D14</f>
        <v>640.5</v>
      </c>
      <c r="G14" s="251"/>
      <c r="H14" s="251"/>
      <c r="I14" s="251"/>
      <c r="J14" s="251"/>
    </row>
    <row r="15" spans="1:10" s="254" customFormat="1" ht="18" customHeight="1" x14ac:dyDescent="0.25">
      <c r="A15" s="252"/>
      <c r="B15" s="531"/>
      <c r="C15" s="318" t="s">
        <v>1029</v>
      </c>
      <c r="D15" s="532"/>
      <c r="E15" s="531"/>
      <c r="F15" s="533"/>
    </row>
    <row r="16" spans="1:10" ht="57" x14ac:dyDescent="0.2">
      <c r="A16" s="412">
        <v>5</v>
      </c>
      <c r="B16" s="413">
        <f>'Detailed 1'!I95</f>
        <v>267.8</v>
      </c>
      <c r="C16" s="310" t="s">
        <v>921</v>
      </c>
      <c r="D16" s="293">
        <v>7.665</v>
      </c>
      <c r="E16" s="413" t="s">
        <v>170</v>
      </c>
      <c r="F16" s="414">
        <f>B16*D16</f>
        <v>2052.6869999999999</v>
      </c>
      <c r="G16" s="251">
        <v>7.3</v>
      </c>
      <c r="H16" s="251">
        <f>G16*5%</f>
        <v>0.36499999999999999</v>
      </c>
      <c r="I16" s="251"/>
      <c r="J16" s="251">
        <f>G16+H16</f>
        <v>7.665</v>
      </c>
    </row>
    <row r="17" spans="1:10" s="254" customFormat="1" ht="18" customHeight="1" x14ac:dyDescent="0.25">
      <c r="A17" s="252"/>
      <c r="B17" s="531"/>
      <c r="C17" s="318" t="s">
        <v>1031</v>
      </c>
      <c r="D17" s="532"/>
      <c r="E17" s="531"/>
      <c r="F17" s="533"/>
    </row>
    <row r="18" spans="1:10" ht="132" customHeight="1" x14ac:dyDescent="0.2">
      <c r="A18" s="412">
        <v>6</v>
      </c>
      <c r="B18" s="413"/>
      <c r="C18" s="310" t="s">
        <v>920</v>
      </c>
      <c r="D18" s="293"/>
      <c r="E18" s="413"/>
      <c r="F18" s="414"/>
      <c r="G18" s="251"/>
      <c r="H18" s="251"/>
      <c r="I18" s="251"/>
      <c r="J18" s="251"/>
    </row>
    <row r="19" spans="1:10" s="254" customFormat="1" ht="24" customHeight="1" x14ac:dyDescent="0.25">
      <c r="A19" s="252"/>
      <c r="B19" s="531">
        <f>'Detailed 1'!I102</f>
        <v>5.2</v>
      </c>
      <c r="C19" s="304" t="s">
        <v>310</v>
      </c>
      <c r="D19" s="532">
        <f>[1]building!$C$6</f>
        <v>236.05</v>
      </c>
      <c r="E19" s="531" t="s">
        <v>296</v>
      </c>
      <c r="F19" s="414">
        <f t="shared" ref="F19:F21" si="0">B19*D19</f>
        <v>1227.46</v>
      </c>
    </row>
    <row r="20" spans="1:10" ht="105.75" customHeight="1" x14ac:dyDescent="0.2">
      <c r="A20" s="412">
        <v>7</v>
      </c>
      <c r="B20" s="413">
        <f>'Detailed 1'!I114</f>
        <v>4.0999999999999996</v>
      </c>
      <c r="C20" s="310" t="s">
        <v>324</v>
      </c>
      <c r="D20" s="293">
        <f>[1]building!$C$45</f>
        <v>4647.3</v>
      </c>
      <c r="E20" s="413" t="s">
        <v>296</v>
      </c>
      <c r="F20" s="414">
        <f t="shared" si="0"/>
        <v>19053.93</v>
      </c>
      <c r="G20" s="251">
        <v>4457.59</v>
      </c>
      <c r="H20" s="251"/>
      <c r="J20" s="251"/>
    </row>
    <row r="21" spans="1:10" ht="99.75" x14ac:dyDescent="0.2">
      <c r="A21" s="412">
        <v>8</v>
      </c>
      <c r="B21" s="413">
        <f>'Detailed 1'!I118</f>
        <v>3.5</v>
      </c>
      <c r="C21" s="310" t="s">
        <v>1018</v>
      </c>
      <c r="D21" s="293">
        <f>[1]building!$C$59</f>
        <v>6549.89</v>
      </c>
      <c r="E21" s="413" t="s">
        <v>296</v>
      </c>
      <c r="F21" s="414">
        <f t="shared" si="0"/>
        <v>22924.615000000002</v>
      </c>
      <c r="G21" s="251">
        <v>6229.57</v>
      </c>
      <c r="H21" s="251"/>
      <c r="J21" s="251"/>
    </row>
    <row r="22" spans="1:10" ht="157.5" customHeight="1" x14ac:dyDescent="0.2">
      <c r="A22" s="412">
        <v>9</v>
      </c>
      <c r="B22" s="413"/>
      <c r="C22" s="327" t="s">
        <v>1017</v>
      </c>
      <c r="D22" s="293"/>
      <c r="E22" s="413"/>
      <c r="F22" s="414"/>
      <c r="G22" s="251"/>
      <c r="H22" s="251"/>
      <c r="J22" s="251"/>
    </row>
    <row r="23" spans="1:10" ht="24" customHeight="1" x14ac:dyDescent="0.2">
      <c r="A23" s="412"/>
      <c r="B23" s="413">
        <f>'Detailed 1'!I122</f>
        <v>3.4</v>
      </c>
      <c r="C23" s="310" t="s">
        <v>924</v>
      </c>
      <c r="D23" s="293">
        <f>'DATA 1'!F114</f>
        <v>1612.1001749663526</v>
      </c>
      <c r="E23" s="413" t="s">
        <v>170</v>
      </c>
      <c r="F23" s="414">
        <f t="shared" ref="F23:F24" si="1">B23*D23</f>
        <v>5481.1405948855991</v>
      </c>
      <c r="G23" s="251"/>
      <c r="H23" s="251"/>
      <c r="I23" s="251"/>
      <c r="J23" s="251"/>
    </row>
    <row r="24" spans="1:10" ht="24" customHeight="1" x14ac:dyDescent="0.2">
      <c r="A24" s="412"/>
      <c r="B24" s="413">
        <f>'Detailed 1'!I125</f>
        <v>7.2</v>
      </c>
      <c r="C24" s="310" t="s">
        <v>929</v>
      </c>
      <c r="D24" s="293">
        <f>'DATA 1'!F116</f>
        <v>1616.92</v>
      </c>
      <c r="E24" s="413" t="s">
        <v>170</v>
      </c>
      <c r="F24" s="414">
        <f t="shared" si="1"/>
        <v>11641.824000000001</v>
      </c>
      <c r="G24" s="251"/>
      <c r="H24" s="251"/>
      <c r="I24" s="251"/>
      <c r="J24" s="251"/>
    </row>
    <row r="25" spans="1:10" ht="142.5" customHeight="1" x14ac:dyDescent="0.2">
      <c r="A25" s="412">
        <v>10</v>
      </c>
      <c r="B25" s="413"/>
      <c r="C25" s="327" t="s">
        <v>1019</v>
      </c>
      <c r="D25" s="293"/>
      <c r="E25" s="413"/>
      <c r="F25" s="414"/>
      <c r="G25" s="251"/>
      <c r="H25" s="251"/>
      <c r="J25" s="251"/>
    </row>
    <row r="26" spans="1:10" ht="24" customHeight="1" x14ac:dyDescent="0.2">
      <c r="A26" s="412"/>
      <c r="B26" s="413">
        <f>'Detailed 1'!I131</f>
        <v>1.2</v>
      </c>
      <c r="C26" s="310" t="s">
        <v>925</v>
      </c>
      <c r="D26" s="293">
        <f>[1]building!$C$490</f>
        <v>2940.54</v>
      </c>
      <c r="E26" s="413" t="s">
        <v>170</v>
      </c>
      <c r="F26" s="414">
        <f>B26*D26</f>
        <v>3528.6479999999997</v>
      </c>
      <c r="G26" s="251"/>
      <c r="H26" s="251"/>
      <c r="I26" s="251"/>
      <c r="J26" s="251"/>
    </row>
    <row r="27" spans="1:10" ht="99.75" x14ac:dyDescent="0.2">
      <c r="A27" s="412">
        <v>11</v>
      </c>
      <c r="B27" s="413"/>
      <c r="C27" s="327" t="s">
        <v>983</v>
      </c>
      <c r="D27" s="293"/>
      <c r="E27" s="413"/>
      <c r="F27" s="414"/>
      <c r="G27" s="251"/>
      <c r="H27" s="251"/>
      <c r="J27" s="251"/>
    </row>
    <row r="28" spans="1:10" ht="24" customHeight="1" x14ac:dyDescent="0.2">
      <c r="A28" s="412"/>
      <c r="B28" s="413">
        <f>'Detailed 1'!I137</f>
        <v>0.3</v>
      </c>
      <c r="C28" s="310" t="s">
        <v>924</v>
      </c>
      <c r="D28" s="293">
        <f>[1]building!$C$497</f>
        <v>7718.55</v>
      </c>
      <c r="E28" s="413" t="s">
        <v>296</v>
      </c>
      <c r="F28" s="414">
        <f t="shared" ref="F28:F91" si="2">B28*D28</f>
        <v>2315.5650000000001</v>
      </c>
      <c r="G28" s="251"/>
      <c r="H28" s="251"/>
      <c r="I28" s="251"/>
      <c r="J28" s="251"/>
    </row>
    <row r="29" spans="1:10" ht="24" customHeight="1" x14ac:dyDescent="0.2">
      <c r="A29" s="412"/>
      <c r="B29" s="413">
        <f>'Detailed 1'!I141</f>
        <v>0.1</v>
      </c>
      <c r="C29" s="310" t="s">
        <v>929</v>
      </c>
      <c r="D29" s="293">
        <f>[1]building!$C$498</f>
        <v>7837.83</v>
      </c>
      <c r="E29" s="413" t="s">
        <v>296</v>
      </c>
      <c r="F29" s="414">
        <f t="shared" si="2"/>
        <v>783.78300000000002</v>
      </c>
      <c r="G29" s="251"/>
      <c r="H29" s="251"/>
      <c r="I29" s="251"/>
      <c r="J29" s="251"/>
    </row>
    <row r="30" spans="1:10" s="251" customFormat="1" ht="96" customHeight="1" x14ac:dyDescent="0.25">
      <c r="A30" s="412">
        <v>12</v>
      </c>
      <c r="B30" s="415">
        <f>'Detailed 1'!I155</f>
        <v>0.503</v>
      </c>
      <c r="C30" s="326" t="s">
        <v>319</v>
      </c>
      <c r="D30" s="314">
        <f>[1]building!$C$672</f>
        <v>88735.3</v>
      </c>
      <c r="E30" s="413" t="s">
        <v>26</v>
      </c>
      <c r="F30" s="414">
        <f t="shared" si="2"/>
        <v>44633.855900000002</v>
      </c>
      <c r="G30" s="416">
        <v>79705.3</v>
      </c>
    </row>
    <row r="31" spans="1:10" s="251" customFormat="1" ht="68.25" customHeight="1" x14ac:dyDescent="0.25">
      <c r="A31" s="412">
        <v>13</v>
      </c>
      <c r="B31" s="413"/>
      <c r="C31" s="326" t="s">
        <v>318</v>
      </c>
      <c r="D31" s="314"/>
      <c r="E31" s="413"/>
      <c r="F31" s="414"/>
      <c r="G31" s="416"/>
    </row>
    <row r="32" spans="1:10" s="251" customFormat="1" ht="30.75" customHeight="1" x14ac:dyDescent="0.25">
      <c r="A32" s="412"/>
      <c r="B32" s="413">
        <f>'Detailed 1'!I161</f>
        <v>1.8</v>
      </c>
      <c r="C32" s="326" t="s">
        <v>312</v>
      </c>
      <c r="D32" s="314">
        <f>[1]building!$C$594</f>
        <v>845.37</v>
      </c>
      <c r="E32" s="413" t="s">
        <v>170</v>
      </c>
      <c r="F32" s="414">
        <f t="shared" si="2"/>
        <v>1521.6659999999999</v>
      </c>
      <c r="G32" s="416">
        <v>772.13</v>
      </c>
    </row>
    <row r="33" spans="1:10" s="251" customFormat="1" ht="30.75" customHeight="1" x14ac:dyDescent="0.25">
      <c r="A33" s="412"/>
      <c r="B33" s="413">
        <f>'Detailed 1'!I168</f>
        <v>3.6</v>
      </c>
      <c r="C33" s="326" t="s">
        <v>313</v>
      </c>
      <c r="D33" s="314">
        <f>[1]building!$C$595</f>
        <v>943.74</v>
      </c>
      <c r="E33" s="413" t="s">
        <v>170</v>
      </c>
      <c r="F33" s="414">
        <f t="shared" si="2"/>
        <v>3397.4639999999999</v>
      </c>
      <c r="G33" s="416">
        <v>866.09</v>
      </c>
    </row>
    <row r="34" spans="1:10" ht="85.5" x14ac:dyDescent="0.2">
      <c r="A34" s="412">
        <v>14</v>
      </c>
      <c r="B34" s="413">
        <f>'Detailed 1'!I177</f>
        <v>32.6</v>
      </c>
      <c r="C34" s="310" t="s">
        <v>1020</v>
      </c>
      <c r="D34" s="293">
        <f>[1]building!$C$330</f>
        <v>506.9</v>
      </c>
      <c r="E34" s="413" t="s">
        <v>170</v>
      </c>
      <c r="F34" s="414">
        <f t="shared" si="2"/>
        <v>16524.939999999999</v>
      </c>
      <c r="G34" s="251">
        <v>469.12</v>
      </c>
      <c r="H34" s="251"/>
      <c r="J34" s="251"/>
    </row>
    <row r="35" spans="1:10" ht="128.25" x14ac:dyDescent="0.2">
      <c r="A35" s="412">
        <v>15</v>
      </c>
      <c r="B35" s="413"/>
      <c r="C35" s="310" t="s">
        <v>1024</v>
      </c>
      <c r="D35" s="293"/>
      <c r="E35" s="413"/>
      <c r="F35" s="414"/>
      <c r="G35" s="251"/>
      <c r="H35" s="251"/>
      <c r="J35" s="251"/>
    </row>
    <row r="36" spans="1:10" ht="24" customHeight="1" x14ac:dyDescent="0.2">
      <c r="A36" s="412"/>
      <c r="B36" s="413">
        <f>'Detailed 1'!I184</f>
        <v>0.8</v>
      </c>
      <c r="C36" s="310" t="s">
        <v>975</v>
      </c>
      <c r="D36" s="293">
        <f>[1]building!$C$118</f>
        <v>6555.95</v>
      </c>
      <c r="E36" s="413" t="s">
        <v>296</v>
      </c>
      <c r="F36" s="414">
        <f t="shared" si="2"/>
        <v>5244.76</v>
      </c>
      <c r="G36" s="251"/>
      <c r="H36" s="251"/>
      <c r="I36" s="251"/>
      <c r="J36" s="251"/>
    </row>
    <row r="37" spans="1:10" ht="24" customHeight="1" x14ac:dyDescent="0.2">
      <c r="A37" s="412"/>
      <c r="B37" s="413">
        <f>'Detailed 1'!I188</f>
        <v>0.7</v>
      </c>
      <c r="C37" s="310" t="s">
        <v>974</v>
      </c>
      <c r="D37" s="293">
        <f>[1]building!$C$119</f>
        <v>6714.4</v>
      </c>
      <c r="E37" s="413" t="s">
        <v>296</v>
      </c>
      <c r="F37" s="414">
        <f t="shared" si="2"/>
        <v>4700.079999999999</v>
      </c>
      <c r="G37" s="251"/>
      <c r="H37" s="251"/>
      <c r="I37" s="251"/>
      <c r="J37" s="251"/>
    </row>
    <row r="38" spans="1:10" ht="147" customHeight="1" x14ac:dyDescent="0.2">
      <c r="A38" s="412">
        <v>16</v>
      </c>
      <c r="B38" s="413"/>
      <c r="C38" s="310" t="s">
        <v>1021</v>
      </c>
      <c r="D38" s="293"/>
      <c r="E38" s="413"/>
      <c r="F38" s="414"/>
      <c r="G38" s="251">
        <v>774.41</v>
      </c>
      <c r="H38" s="251"/>
      <c r="J38" s="251"/>
    </row>
    <row r="39" spans="1:10" ht="24" customHeight="1" x14ac:dyDescent="0.2">
      <c r="A39" s="412"/>
      <c r="B39" s="413">
        <f>'Detailed 1'!I196</f>
        <v>10.7</v>
      </c>
      <c r="C39" s="310" t="s">
        <v>975</v>
      </c>
      <c r="D39" s="293">
        <f>[1]building!$C$168</f>
        <v>804.41</v>
      </c>
      <c r="E39" s="413" t="s">
        <v>170</v>
      </c>
      <c r="F39" s="414">
        <f t="shared" si="2"/>
        <v>8607.1869999999999</v>
      </c>
      <c r="G39" s="251"/>
      <c r="H39" s="251"/>
      <c r="I39" s="251"/>
      <c r="J39" s="251"/>
    </row>
    <row r="40" spans="1:10" ht="24" customHeight="1" x14ac:dyDescent="0.2">
      <c r="A40" s="412"/>
      <c r="B40" s="413">
        <f>'Detailed 1'!I201</f>
        <v>29.7</v>
      </c>
      <c r="C40" s="310" t="s">
        <v>974</v>
      </c>
      <c r="D40" s="293">
        <f>[1]building!$C$169</f>
        <v>821.84</v>
      </c>
      <c r="E40" s="413" t="s">
        <v>170</v>
      </c>
      <c r="F40" s="414">
        <f t="shared" si="2"/>
        <v>24408.648000000001</v>
      </c>
      <c r="G40" s="251"/>
      <c r="H40" s="251"/>
      <c r="I40" s="251"/>
      <c r="J40" s="251"/>
    </row>
    <row r="41" spans="1:10" ht="103.5" customHeight="1" x14ac:dyDescent="0.2">
      <c r="A41" s="412">
        <v>17</v>
      </c>
      <c r="B41" s="413"/>
      <c r="C41" s="310" t="s">
        <v>1000</v>
      </c>
      <c r="D41" s="293"/>
      <c r="E41" s="413"/>
      <c r="F41" s="414"/>
      <c r="G41" s="251">
        <v>774.41</v>
      </c>
      <c r="H41" s="251"/>
      <c r="J41" s="251"/>
    </row>
    <row r="42" spans="1:10" ht="24" customHeight="1" x14ac:dyDescent="0.2">
      <c r="A42" s="412"/>
      <c r="B42" s="413">
        <f>'Detailed 1'!I207</f>
        <v>6.7</v>
      </c>
      <c r="C42" s="310" t="s">
        <v>975</v>
      </c>
      <c r="D42" s="293">
        <f>[1]building!$C$205</f>
        <v>548.05999999999995</v>
      </c>
      <c r="E42" s="413" t="s">
        <v>170</v>
      </c>
      <c r="F42" s="414">
        <f t="shared" si="2"/>
        <v>3672.002</v>
      </c>
      <c r="G42" s="251"/>
      <c r="H42" s="251"/>
      <c r="I42" s="251"/>
      <c r="J42" s="251"/>
    </row>
    <row r="43" spans="1:10" s="251" customFormat="1" ht="90" customHeight="1" x14ac:dyDescent="0.25">
      <c r="A43" s="412">
        <v>18</v>
      </c>
      <c r="B43" s="413">
        <f>'Detailed 1'!I218</f>
        <v>65.8</v>
      </c>
      <c r="C43" s="310" t="s">
        <v>1025</v>
      </c>
      <c r="D43" s="414">
        <v>285.63</v>
      </c>
      <c r="E43" s="413" t="str">
        <f>'Detailed 1'!J218</f>
        <v>Sqm</v>
      </c>
      <c r="F43" s="414">
        <f t="shared" si="2"/>
        <v>18794.453999999998</v>
      </c>
      <c r="G43" s="251">
        <v>263.77</v>
      </c>
    </row>
    <row r="44" spans="1:10" s="251" customFormat="1" ht="75" customHeight="1" x14ac:dyDescent="0.25">
      <c r="A44" s="412">
        <v>19</v>
      </c>
      <c r="B44" s="413">
        <f>'Detailed 1'!I223</f>
        <v>14</v>
      </c>
      <c r="C44" s="310" t="s">
        <v>860</v>
      </c>
      <c r="D44" s="414">
        <f>[1]building!$C$342</f>
        <v>254.87</v>
      </c>
      <c r="E44" s="413" t="s">
        <v>170</v>
      </c>
      <c r="F44" s="414">
        <f t="shared" si="2"/>
        <v>3568.1800000000003</v>
      </c>
      <c r="G44" s="251">
        <v>236.81</v>
      </c>
    </row>
    <row r="45" spans="1:10" s="251" customFormat="1" ht="77.25" customHeight="1" x14ac:dyDescent="0.25">
      <c r="A45" s="412">
        <v>20</v>
      </c>
      <c r="B45" s="413">
        <f>'Detailed 1'!I279</f>
        <v>384</v>
      </c>
      <c r="C45" s="310" t="s">
        <v>859</v>
      </c>
      <c r="D45" s="314">
        <f>[1]building!$C$341</f>
        <v>248.79</v>
      </c>
      <c r="E45" s="413" t="str">
        <f>'Detailed 1'!J279</f>
        <v>Sqm</v>
      </c>
      <c r="F45" s="414">
        <f t="shared" si="2"/>
        <v>95535.360000000001</v>
      </c>
      <c r="G45" s="416">
        <v>230.81</v>
      </c>
    </row>
    <row r="46" spans="1:10" s="251" customFormat="1" ht="62.25" customHeight="1" x14ac:dyDescent="0.25">
      <c r="A46" s="412">
        <v>21</v>
      </c>
      <c r="B46" s="413">
        <f>'Detailed 1'!I298</f>
        <v>210.4</v>
      </c>
      <c r="C46" s="310" t="s">
        <v>1216</v>
      </c>
      <c r="D46" s="314">
        <v>37.630000000000003</v>
      </c>
      <c r="E46" s="413" t="str">
        <f>'Detailed 1'!J298</f>
        <v>Sqm</v>
      </c>
      <c r="F46" s="414">
        <f t="shared" si="2"/>
        <v>7917.3520000000008</v>
      </c>
      <c r="G46" s="416">
        <v>30.47</v>
      </c>
    </row>
    <row r="47" spans="1:10" s="251" customFormat="1" ht="83.25" customHeight="1" x14ac:dyDescent="0.25">
      <c r="A47" s="412">
        <v>22</v>
      </c>
      <c r="B47" s="413">
        <f>'Detailed 1'!I400</f>
        <v>612.70000000000005</v>
      </c>
      <c r="C47" s="310" t="s">
        <v>1027</v>
      </c>
      <c r="D47" s="314">
        <v>65.63</v>
      </c>
      <c r="E47" s="413" t="s">
        <v>170</v>
      </c>
      <c r="F47" s="414">
        <f t="shared" si="2"/>
        <v>40211.500999999997</v>
      </c>
      <c r="G47" s="416">
        <v>56.21</v>
      </c>
    </row>
    <row r="48" spans="1:10" s="251" customFormat="1" ht="81.75" customHeight="1" x14ac:dyDescent="0.25">
      <c r="A48" s="412">
        <v>23</v>
      </c>
      <c r="B48" s="413">
        <f>'Detailed 1'!I403</f>
        <v>612.70000000000005</v>
      </c>
      <c r="C48" s="326" t="s">
        <v>1215</v>
      </c>
      <c r="D48" s="314">
        <v>124.87</v>
      </c>
      <c r="E48" s="413" t="str">
        <f>'Detailed 1'!J400</f>
        <v>Sqm</v>
      </c>
      <c r="F48" s="414">
        <f t="shared" si="2"/>
        <v>76507.849000000002</v>
      </c>
      <c r="G48" s="416">
        <v>118.40739999999998</v>
      </c>
    </row>
    <row r="49" spans="1:10" s="251" customFormat="1" ht="74.25" customHeight="1" x14ac:dyDescent="0.25">
      <c r="A49" s="412">
        <v>24</v>
      </c>
      <c r="B49" s="413">
        <f>'Detailed 1'!I439</f>
        <v>480.4</v>
      </c>
      <c r="C49" s="326" t="s">
        <v>981</v>
      </c>
      <c r="D49" s="314">
        <f>[1]building!$C$1515</f>
        <v>83.57</v>
      </c>
      <c r="E49" s="413" t="str">
        <f>'Detailed 1'!J439</f>
        <v>Sqm</v>
      </c>
      <c r="F49" s="414">
        <f t="shared" si="2"/>
        <v>40147.027999999998</v>
      </c>
      <c r="G49" s="416">
        <v>153.6</v>
      </c>
      <c r="I49" s="251">
        <v>4.2</v>
      </c>
    </row>
    <row r="50" spans="1:10" s="251" customFormat="1" ht="88.5" customHeight="1" x14ac:dyDescent="0.25">
      <c r="A50" s="412">
        <v>25</v>
      </c>
      <c r="B50" s="413">
        <f>'Detailed 1'!I448</f>
        <v>88.9</v>
      </c>
      <c r="C50" s="326" t="s">
        <v>1311</v>
      </c>
      <c r="D50" s="314">
        <f>[1]building!$C$1512</f>
        <v>158.78</v>
      </c>
      <c r="E50" s="413" t="str">
        <f>'Detailed 1'!J448</f>
        <v>Sqm</v>
      </c>
      <c r="F50" s="414">
        <f t="shared" si="2"/>
        <v>14115.542000000001</v>
      </c>
      <c r="G50" s="416">
        <v>91.31</v>
      </c>
    </row>
    <row r="51" spans="1:10" s="251" customFormat="1" ht="71.25" x14ac:dyDescent="0.25">
      <c r="A51" s="412">
        <v>26</v>
      </c>
      <c r="B51" s="413">
        <f>'Detailed 1'!I460</f>
        <v>50.2</v>
      </c>
      <c r="C51" s="326" t="s">
        <v>269</v>
      </c>
      <c r="D51" s="314">
        <f>[1]building!$C$1509</f>
        <v>90.19</v>
      </c>
      <c r="E51" s="413" t="str">
        <f>'Detailed 1'!J460</f>
        <v>Sqm</v>
      </c>
      <c r="F51" s="414">
        <f t="shared" si="2"/>
        <v>4527.5380000000005</v>
      </c>
      <c r="G51" s="416">
        <v>84.17</v>
      </c>
    </row>
    <row r="52" spans="1:10" s="251" customFormat="1" ht="128.25" x14ac:dyDescent="0.25">
      <c r="A52" s="412">
        <v>27</v>
      </c>
      <c r="B52" s="413">
        <f>'Detailed 1'!I465</f>
        <v>7.8</v>
      </c>
      <c r="C52" s="326" t="s">
        <v>1179</v>
      </c>
      <c r="D52" s="314">
        <f>[1]Data!$AC$1339</f>
        <v>5713.37</v>
      </c>
      <c r="E52" s="413" t="s">
        <v>296</v>
      </c>
      <c r="F52" s="414">
        <f t="shared" si="2"/>
        <v>44564.286</v>
      </c>
      <c r="G52" s="416">
        <v>408.26</v>
      </c>
    </row>
    <row r="53" spans="1:10" s="251" customFormat="1" ht="156" customHeight="1" x14ac:dyDescent="0.25">
      <c r="A53" s="412">
        <v>28</v>
      </c>
      <c r="B53" s="413">
        <f>'Detailed 1'!I476</f>
        <v>21.8</v>
      </c>
      <c r="C53" s="326" t="s">
        <v>325</v>
      </c>
      <c r="D53" s="314">
        <f>[1]building!$C$667</f>
        <v>1204.24</v>
      </c>
      <c r="E53" s="413" t="str">
        <f>'Detailed 1'!J476</f>
        <v>Sqm</v>
      </c>
      <c r="F53" s="414">
        <f t="shared" si="2"/>
        <v>26252.432000000001</v>
      </c>
      <c r="G53" s="416">
        <v>1125.8699999999999</v>
      </c>
    </row>
    <row r="54" spans="1:10" s="251" customFormat="1" ht="142.5" x14ac:dyDescent="0.25">
      <c r="A54" s="412">
        <v>29</v>
      </c>
      <c r="B54" s="413">
        <f>'Detailed 1'!I487</f>
        <v>31.9</v>
      </c>
      <c r="C54" s="326" t="s">
        <v>1219</v>
      </c>
      <c r="D54" s="314">
        <f>[1]building!$C$665</f>
        <v>1371.08</v>
      </c>
      <c r="E54" s="413" t="s">
        <v>170</v>
      </c>
      <c r="F54" s="414">
        <f t="shared" si="2"/>
        <v>43737.451999999997</v>
      </c>
      <c r="G54" s="416">
        <v>1276.0899999999999</v>
      </c>
    </row>
    <row r="55" spans="1:10" s="251" customFormat="1" ht="120" customHeight="1" x14ac:dyDescent="0.25">
      <c r="A55" s="412">
        <v>30</v>
      </c>
      <c r="B55" s="413">
        <f>'Detailed 1'!I511</f>
        <v>127.7</v>
      </c>
      <c r="C55" s="326" t="s">
        <v>330</v>
      </c>
      <c r="D55" s="314">
        <f>[1]building!$C$738</f>
        <v>1247.68</v>
      </c>
      <c r="E55" s="413" t="s">
        <v>170</v>
      </c>
      <c r="F55" s="414">
        <f t="shared" si="2"/>
        <v>159328.736</v>
      </c>
      <c r="G55" s="416">
        <v>1183.83</v>
      </c>
    </row>
    <row r="56" spans="1:10" s="251" customFormat="1" ht="85.5" x14ac:dyDescent="0.25">
      <c r="A56" s="412">
        <v>31</v>
      </c>
      <c r="B56" s="413"/>
      <c r="C56" s="326" t="s">
        <v>1023</v>
      </c>
      <c r="D56" s="314"/>
      <c r="E56" s="413"/>
      <c r="F56" s="414"/>
      <c r="G56" s="416"/>
    </row>
    <row r="57" spans="1:10" ht="26.1" customHeight="1" x14ac:dyDescent="0.2">
      <c r="A57" s="412"/>
      <c r="B57" s="413">
        <f>'Detailed 1'!I514</f>
        <v>1</v>
      </c>
      <c r="C57" s="310" t="s">
        <v>331</v>
      </c>
      <c r="D57" s="293">
        <f>[1]building!$C$604</f>
        <v>2775.5</v>
      </c>
      <c r="E57" s="413" t="s">
        <v>317</v>
      </c>
      <c r="F57" s="414">
        <f t="shared" si="2"/>
        <v>2775.5</v>
      </c>
      <c r="G57" s="251">
        <v>2572.4699999999998</v>
      </c>
      <c r="H57" s="251"/>
      <c r="I57" s="251"/>
      <c r="J57" s="251"/>
    </row>
    <row r="58" spans="1:10" s="251" customFormat="1" ht="242.25" x14ac:dyDescent="0.25">
      <c r="A58" s="412">
        <v>32</v>
      </c>
      <c r="B58" s="413">
        <f>'Detailed 1'!I520</f>
        <v>8.4</v>
      </c>
      <c r="C58" s="326" t="s">
        <v>1234</v>
      </c>
      <c r="D58" s="314">
        <f>[1]building!$C$639</f>
        <v>3325</v>
      </c>
      <c r="E58" s="413" t="str">
        <f>'Detailed 1'!J520</f>
        <v>Sqm</v>
      </c>
      <c r="F58" s="414">
        <f t="shared" si="2"/>
        <v>27930</v>
      </c>
      <c r="G58" s="416">
        <v>3167</v>
      </c>
    </row>
    <row r="59" spans="1:10" s="251" customFormat="1" ht="142.5" x14ac:dyDescent="0.25">
      <c r="A59" s="412">
        <v>33</v>
      </c>
      <c r="B59" s="413">
        <f>'Detailed 1'!I525</f>
        <v>1.6</v>
      </c>
      <c r="C59" s="326" t="s">
        <v>268</v>
      </c>
      <c r="D59" s="314">
        <f>[1]Data!$K$1185</f>
        <v>890.4</v>
      </c>
      <c r="E59" s="413" t="str">
        <f>'Detailed 1'!J525</f>
        <v>Sqm</v>
      </c>
      <c r="F59" s="414">
        <f t="shared" si="2"/>
        <v>1424.64</v>
      </c>
      <c r="G59" s="416">
        <v>717.4</v>
      </c>
    </row>
    <row r="60" spans="1:10" s="251" customFormat="1" ht="160.5" customHeight="1" x14ac:dyDescent="0.25">
      <c r="A60" s="412">
        <v>34</v>
      </c>
      <c r="B60" s="413">
        <f>'Detailed 1'!I528</f>
        <v>2</v>
      </c>
      <c r="C60" s="326" t="s">
        <v>267</v>
      </c>
      <c r="D60" s="314">
        <f>[1]building!$C$871</f>
        <v>7067.08</v>
      </c>
      <c r="E60" s="413" t="s">
        <v>317</v>
      </c>
      <c r="F60" s="414">
        <f t="shared" si="2"/>
        <v>14134.16</v>
      </c>
      <c r="G60" s="416">
        <v>6674.83</v>
      </c>
    </row>
    <row r="61" spans="1:10" s="251" customFormat="1" ht="202.5" customHeight="1" x14ac:dyDescent="0.25">
      <c r="A61" s="412">
        <v>35</v>
      </c>
      <c r="B61" s="413">
        <f>'Detailed 1'!I532</f>
        <v>3</v>
      </c>
      <c r="C61" s="326" t="s">
        <v>1026</v>
      </c>
      <c r="D61" s="314">
        <f>[1]building!$C$869</f>
        <v>3312.95</v>
      </c>
      <c r="E61" s="413" t="s">
        <v>317</v>
      </c>
      <c r="F61" s="414">
        <f t="shared" si="2"/>
        <v>9938.8499999999985</v>
      </c>
      <c r="G61" s="416">
        <v>6674.83</v>
      </c>
    </row>
    <row r="62" spans="1:10" s="251" customFormat="1" ht="67.5" customHeight="1" x14ac:dyDescent="0.25">
      <c r="A62" s="412">
        <v>36</v>
      </c>
      <c r="B62" s="413">
        <f>'Detailed 1'!I536</f>
        <v>3</v>
      </c>
      <c r="C62" s="326" t="s">
        <v>264</v>
      </c>
      <c r="D62" s="314">
        <f>[1]building!$C$897</f>
        <v>487</v>
      </c>
      <c r="E62" s="413" t="s">
        <v>317</v>
      </c>
      <c r="F62" s="414">
        <f t="shared" si="2"/>
        <v>1461</v>
      </c>
      <c r="G62" s="416">
        <v>473</v>
      </c>
    </row>
    <row r="63" spans="1:10" s="251" customFormat="1" ht="63" customHeight="1" x14ac:dyDescent="0.25">
      <c r="A63" s="412">
        <v>37</v>
      </c>
      <c r="B63" s="413">
        <f>'Detailed 1'!I541</f>
        <v>7</v>
      </c>
      <c r="C63" s="326" t="s">
        <v>265</v>
      </c>
      <c r="D63" s="314">
        <f>[1]building!$C$898</f>
        <v>439</v>
      </c>
      <c r="E63" s="413" t="s">
        <v>317</v>
      </c>
      <c r="F63" s="414">
        <f t="shared" si="2"/>
        <v>3073</v>
      </c>
      <c r="G63" s="416">
        <v>425</v>
      </c>
    </row>
    <row r="64" spans="1:10" s="251" customFormat="1" ht="171" x14ac:dyDescent="0.25">
      <c r="A64" s="412">
        <v>38</v>
      </c>
      <c r="B64" s="413">
        <f>'Detailed 1'!I544</f>
        <v>2</v>
      </c>
      <c r="C64" s="326" t="s">
        <v>266</v>
      </c>
      <c r="D64" s="314">
        <f>[1]building!$C$677</f>
        <v>3330.93</v>
      </c>
      <c r="E64" s="413" t="s">
        <v>317</v>
      </c>
      <c r="F64" s="414">
        <f t="shared" si="2"/>
        <v>6661.86</v>
      </c>
      <c r="G64" s="416">
        <v>3174.13</v>
      </c>
    </row>
    <row r="65" spans="1:10" s="251" customFormat="1" ht="91.5" customHeight="1" x14ac:dyDescent="0.25">
      <c r="A65" s="412">
        <v>39</v>
      </c>
      <c r="B65" s="413"/>
      <c r="C65" s="326" t="s">
        <v>976</v>
      </c>
      <c r="D65" s="314"/>
      <c r="E65" s="413"/>
      <c r="F65" s="414"/>
      <c r="G65" s="416"/>
    </row>
    <row r="66" spans="1:10" s="251" customFormat="1" ht="36" customHeight="1" x14ac:dyDescent="0.25">
      <c r="A66" s="412"/>
      <c r="B66" s="413">
        <f>'Detailed 1'!I548</f>
        <v>18</v>
      </c>
      <c r="C66" s="310" t="s">
        <v>945</v>
      </c>
      <c r="D66" s="314">
        <f>[1]building!$C$375</f>
        <v>251.36</v>
      </c>
      <c r="E66" s="413" t="s">
        <v>27</v>
      </c>
      <c r="F66" s="414">
        <f t="shared" si="2"/>
        <v>4524.4800000000005</v>
      </c>
      <c r="G66" s="416">
        <v>233.23</v>
      </c>
    </row>
    <row r="67" spans="1:10" s="251" customFormat="1" ht="36" customHeight="1" x14ac:dyDescent="0.25">
      <c r="A67" s="412"/>
      <c r="B67" s="413">
        <f>'Detailed 1'!I552</f>
        <v>55</v>
      </c>
      <c r="C67" s="310" t="s">
        <v>944</v>
      </c>
      <c r="D67" s="314">
        <f>[1]building!$C$376</f>
        <v>233.75</v>
      </c>
      <c r="E67" s="413" t="s">
        <v>27</v>
      </c>
      <c r="F67" s="414">
        <f t="shared" si="2"/>
        <v>12856.25</v>
      </c>
      <c r="G67" s="416">
        <v>216</v>
      </c>
    </row>
    <row r="68" spans="1:10" s="251" customFormat="1" ht="199.5" x14ac:dyDescent="0.25">
      <c r="A68" s="412">
        <v>40</v>
      </c>
      <c r="B68" s="413"/>
      <c r="C68" s="310" t="s">
        <v>946</v>
      </c>
      <c r="D68" s="314"/>
      <c r="E68" s="413"/>
      <c r="F68" s="414"/>
      <c r="G68" s="416"/>
    </row>
    <row r="69" spans="1:10" s="251" customFormat="1" ht="28.5" x14ac:dyDescent="0.25">
      <c r="A69" s="412"/>
      <c r="B69" s="413">
        <f>'Detailed 1'!I559</f>
        <v>25</v>
      </c>
      <c r="C69" s="310" t="s">
        <v>947</v>
      </c>
      <c r="D69" s="314">
        <f>[1]building!$C$675</f>
        <v>230.96</v>
      </c>
      <c r="E69" s="413" t="s">
        <v>27</v>
      </c>
      <c r="F69" s="414">
        <f t="shared" si="2"/>
        <v>5774</v>
      </c>
      <c r="G69" s="416">
        <v>233.23</v>
      </c>
    </row>
    <row r="70" spans="1:10" s="251" customFormat="1" ht="183" customHeight="1" x14ac:dyDescent="0.25">
      <c r="A70" s="412">
        <v>41</v>
      </c>
      <c r="B70" s="413">
        <f>'Detailed 1'!I563</f>
        <v>12</v>
      </c>
      <c r="C70" s="326" t="s">
        <v>306</v>
      </c>
      <c r="D70" s="314">
        <f>[1]building!$C$673</f>
        <v>342.45</v>
      </c>
      <c r="E70" s="413" t="s">
        <v>27</v>
      </c>
      <c r="F70" s="414">
        <f t="shared" si="2"/>
        <v>4109.3999999999996</v>
      </c>
      <c r="G70" s="416">
        <v>327.97</v>
      </c>
    </row>
    <row r="71" spans="1:10" s="251" customFormat="1" ht="172.5" customHeight="1" x14ac:dyDescent="0.25">
      <c r="A71" s="412">
        <v>42</v>
      </c>
      <c r="B71" s="413"/>
      <c r="C71" s="326" t="s">
        <v>307</v>
      </c>
      <c r="D71" s="314"/>
      <c r="E71" s="413"/>
      <c r="F71" s="414"/>
      <c r="G71" s="416"/>
    </row>
    <row r="72" spans="1:10" s="251" customFormat="1" ht="36" customHeight="1" x14ac:dyDescent="0.25">
      <c r="A72" s="412"/>
      <c r="B72" s="413">
        <f>'Detailed 1'!I570</f>
        <v>12</v>
      </c>
      <c r="C72" s="326" t="s">
        <v>308</v>
      </c>
      <c r="D72" s="314">
        <f>[1]building!$C$682</f>
        <v>715.91</v>
      </c>
      <c r="E72" s="413" t="s">
        <v>27</v>
      </c>
      <c r="F72" s="414">
        <f t="shared" si="2"/>
        <v>8590.92</v>
      </c>
      <c r="G72" s="416">
        <v>674.9</v>
      </c>
    </row>
    <row r="73" spans="1:10" s="251" customFormat="1" ht="36" customHeight="1" x14ac:dyDescent="0.25">
      <c r="A73" s="412"/>
      <c r="B73" s="413">
        <f>'Detailed 1'!I577</f>
        <v>13</v>
      </c>
      <c r="C73" s="326" t="s">
        <v>309</v>
      </c>
      <c r="D73" s="314">
        <f>[1]building!$C$683</f>
        <v>598.61</v>
      </c>
      <c r="E73" s="413" t="s">
        <v>27</v>
      </c>
      <c r="F73" s="414">
        <f t="shared" si="2"/>
        <v>7781.93</v>
      </c>
      <c r="G73" s="416">
        <v>559.03</v>
      </c>
    </row>
    <row r="74" spans="1:10" s="251" customFormat="1" ht="128.25" x14ac:dyDescent="0.25">
      <c r="A74" s="412">
        <v>43</v>
      </c>
      <c r="B74" s="413">
        <f>'Detailed 1'!I582</f>
        <v>4</v>
      </c>
      <c r="C74" s="326" t="s">
        <v>957</v>
      </c>
      <c r="D74" s="314">
        <f>[1]building!$C$401</f>
        <v>160</v>
      </c>
      <c r="E74" s="413" t="s">
        <v>317</v>
      </c>
      <c r="F74" s="414">
        <f t="shared" si="2"/>
        <v>640</v>
      </c>
      <c r="G74" s="416"/>
    </row>
    <row r="75" spans="1:10" s="251" customFormat="1" ht="123.75" customHeight="1" x14ac:dyDescent="0.25">
      <c r="A75" s="412">
        <v>44</v>
      </c>
      <c r="B75" s="413"/>
      <c r="C75" s="326" t="s">
        <v>315</v>
      </c>
      <c r="D75" s="314"/>
      <c r="E75" s="413"/>
      <c r="F75" s="414"/>
      <c r="G75" s="416"/>
      <c r="I75" s="534"/>
    </row>
    <row r="76" spans="1:10" ht="24" customHeight="1" x14ac:dyDescent="0.2">
      <c r="A76" s="412"/>
      <c r="B76" s="413">
        <f>'Detailed 1'!I598</f>
        <v>36</v>
      </c>
      <c r="C76" s="310" t="s">
        <v>262</v>
      </c>
      <c r="D76" s="293">
        <f>[1]building!$C$914</f>
        <v>895</v>
      </c>
      <c r="E76" s="413" t="s">
        <v>317</v>
      </c>
      <c r="F76" s="414">
        <f t="shared" si="2"/>
        <v>32220</v>
      </c>
      <c r="G76" s="251">
        <v>830.1</v>
      </c>
      <c r="H76" s="251"/>
      <c r="I76" s="534"/>
      <c r="J76" s="251"/>
    </row>
    <row r="77" spans="1:10" ht="24" customHeight="1" x14ac:dyDescent="0.2">
      <c r="A77" s="412"/>
      <c r="B77" s="413">
        <f>'Detailed 1'!I608</f>
        <v>12</v>
      </c>
      <c r="C77" s="310" t="s">
        <v>263</v>
      </c>
      <c r="D77" s="293">
        <f>[1]building!$C$915</f>
        <v>897</v>
      </c>
      <c r="E77" s="413" t="s">
        <v>317</v>
      </c>
      <c r="F77" s="414">
        <f t="shared" si="2"/>
        <v>10764</v>
      </c>
      <c r="G77" s="251">
        <v>833.2</v>
      </c>
      <c r="H77" s="251"/>
      <c r="I77" s="534"/>
      <c r="J77" s="251"/>
    </row>
    <row r="78" spans="1:10" s="251" customFormat="1" ht="114" x14ac:dyDescent="0.25">
      <c r="A78" s="412">
        <v>45</v>
      </c>
      <c r="B78" s="413">
        <f>'Detailed 1'!I616</f>
        <v>15</v>
      </c>
      <c r="C78" s="326" t="s">
        <v>1221</v>
      </c>
      <c r="D78" s="314">
        <f>[1]building!$C$917</f>
        <v>690</v>
      </c>
      <c r="E78" s="413" t="s">
        <v>317</v>
      </c>
      <c r="F78" s="414">
        <f t="shared" si="2"/>
        <v>10350</v>
      </c>
      <c r="G78" s="416">
        <v>638.5</v>
      </c>
      <c r="I78" s="534"/>
    </row>
    <row r="79" spans="1:10" s="251" customFormat="1" ht="228" x14ac:dyDescent="0.25">
      <c r="A79" s="412">
        <v>46</v>
      </c>
      <c r="B79" s="413">
        <f>'Detailed 1'!I626</f>
        <v>10</v>
      </c>
      <c r="C79" s="326" t="s">
        <v>1222</v>
      </c>
      <c r="D79" s="314">
        <f>[1]building!$C$918</f>
        <v>835</v>
      </c>
      <c r="E79" s="413" t="s">
        <v>317</v>
      </c>
      <c r="F79" s="414">
        <f t="shared" si="2"/>
        <v>8350</v>
      </c>
      <c r="G79" s="416"/>
      <c r="I79" s="534"/>
    </row>
    <row r="80" spans="1:10" s="251" customFormat="1" ht="128.25" x14ac:dyDescent="0.25">
      <c r="A80" s="412">
        <v>47</v>
      </c>
      <c r="B80" s="413">
        <f>'Detailed 1'!I636</f>
        <v>11</v>
      </c>
      <c r="C80" s="326" t="s">
        <v>1223</v>
      </c>
      <c r="D80" s="314">
        <f>[1]building!$C$919</f>
        <v>982</v>
      </c>
      <c r="E80" s="413" t="s">
        <v>317</v>
      </c>
      <c r="F80" s="414">
        <f t="shared" si="2"/>
        <v>10802</v>
      </c>
      <c r="G80" s="416">
        <v>917.4</v>
      </c>
      <c r="I80" s="534"/>
    </row>
    <row r="81" spans="1:9" s="251" customFormat="1" ht="85.5" x14ac:dyDescent="0.25">
      <c r="A81" s="412">
        <v>48</v>
      </c>
      <c r="B81" s="413">
        <f>'Detailed 1'!I641</f>
        <v>5</v>
      </c>
      <c r="C81" s="404" t="s">
        <v>861</v>
      </c>
      <c r="D81" s="314">
        <f>[1]building!$C$695</f>
        <v>1552.7</v>
      </c>
      <c r="E81" s="413" t="s">
        <v>317</v>
      </c>
      <c r="F81" s="414">
        <f t="shared" si="2"/>
        <v>7763.5</v>
      </c>
      <c r="G81" s="416">
        <v>1438</v>
      </c>
      <c r="I81" s="534"/>
    </row>
    <row r="82" spans="1:9" s="251" customFormat="1" ht="71.25" x14ac:dyDescent="0.25">
      <c r="A82" s="412">
        <v>49</v>
      </c>
      <c r="B82" s="413">
        <f>'Detailed 1'!I646</f>
        <v>5</v>
      </c>
      <c r="C82" s="326" t="s">
        <v>278</v>
      </c>
      <c r="D82" s="314">
        <f>[1]building!$C$432</f>
        <v>571</v>
      </c>
      <c r="E82" s="413" t="s">
        <v>317</v>
      </c>
      <c r="F82" s="414">
        <f t="shared" si="2"/>
        <v>2855</v>
      </c>
      <c r="G82" s="416">
        <v>520.79999999999995</v>
      </c>
      <c r="I82" s="534"/>
    </row>
    <row r="83" spans="1:9" s="251" customFormat="1" ht="142.5" x14ac:dyDescent="0.25">
      <c r="A83" s="412">
        <v>50</v>
      </c>
      <c r="B83" s="413">
        <f>'Detailed 1'!I654</f>
        <v>13</v>
      </c>
      <c r="C83" s="326" t="s">
        <v>738</v>
      </c>
      <c r="D83" s="314">
        <f>[1]building!$C$936</f>
        <v>690</v>
      </c>
      <c r="E83" s="413" t="s">
        <v>317</v>
      </c>
      <c r="F83" s="414">
        <f t="shared" si="2"/>
        <v>8970</v>
      </c>
      <c r="G83" s="416">
        <v>664</v>
      </c>
      <c r="I83" s="534"/>
    </row>
    <row r="84" spans="1:9" s="251" customFormat="1" ht="71.25" x14ac:dyDescent="0.25">
      <c r="A84" s="412">
        <v>51</v>
      </c>
      <c r="B84" s="413">
        <f>'Detailed 1'!I664</f>
        <v>14</v>
      </c>
      <c r="C84" s="326" t="s">
        <v>984</v>
      </c>
      <c r="D84" s="314">
        <f>[1]building!$C$935</f>
        <v>135</v>
      </c>
      <c r="E84" s="413" t="s">
        <v>317</v>
      </c>
      <c r="F84" s="414">
        <f t="shared" si="2"/>
        <v>1890</v>
      </c>
      <c r="G84" s="416">
        <v>134</v>
      </c>
      <c r="I84" s="534"/>
    </row>
    <row r="85" spans="1:9" s="251" customFormat="1" ht="57" x14ac:dyDescent="0.25">
      <c r="A85" s="412">
        <v>52</v>
      </c>
      <c r="B85" s="413">
        <f>'Detailed 1'!I667</f>
        <v>4</v>
      </c>
      <c r="C85" s="326" t="s">
        <v>305</v>
      </c>
      <c r="D85" s="314">
        <f>[1]building!$C$937</f>
        <v>517</v>
      </c>
      <c r="E85" s="413" t="s">
        <v>317</v>
      </c>
      <c r="F85" s="414">
        <f t="shared" si="2"/>
        <v>2068</v>
      </c>
      <c r="G85" s="416">
        <v>443</v>
      </c>
      <c r="I85" s="534"/>
    </row>
    <row r="86" spans="1:9" s="251" customFormat="1" ht="93" customHeight="1" x14ac:dyDescent="0.25">
      <c r="A86" s="412">
        <v>53</v>
      </c>
      <c r="B86" s="413">
        <f>'Detailed 1'!I670</f>
        <v>1</v>
      </c>
      <c r="C86" s="326" t="s">
        <v>316</v>
      </c>
      <c r="D86" s="314">
        <f>[1]Elec.Data!$K$379</f>
        <v>2159</v>
      </c>
      <c r="E86" s="413" t="s">
        <v>317</v>
      </c>
      <c r="F86" s="414">
        <f t="shared" si="2"/>
        <v>2159</v>
      </c>
      <c r="G86" s="416">
        <v>2083.6999999999998</v>
      </c>
    </row>
    <row r="87" spans="1:9" s="251" customFormat="1" ht="85.5" x14ac:dyDescent="0.25">
      <c r="A87" s="412">
        <v>54</v>
      </c>
      <c r="B87" s="413">
        <f>'Detailed 1'!I673</f>
        <v>1</v>
      </c>
      <c r="C87" s="404" t="s">
        <v>959</v>
      </c>
      <c r="D87" s="314">
        <f>[1]building!$C$722</f>
        <v>550</v>
      </c>
      <c r="E87" s="413" t="s">
        <v>317</v>
      </c>
      <c r="F87" s="414">
        <f t="shared" si="2"/>
        <v>550</v>
      </c>
      <c r="G87" s="416">
        <v>776.7</v>
      </c>
    </row>
    <row r="88" spans="1:9" s="251" customFormat="1" ht="99.75" x14ac:dyDescent="0.25">
      <c r="A88" s="412">
        <v>55</v>
      </c>
      <c r="B88" s="413">
        <f>'Detailed 1'!I673</f>
        <v>1</v>
      </c>
      <c r="C88" s="404" t="s">
        <v>303</v>
      </c>
      <c r="D88" s="314">
        <f>[1]Elec.Data!$K$610</f>
        <v>818.75</v>
      </c>
      <c r="E88" s="413" t="s">
        <v>317</v>
      </c>
      <c r="F88" s="414">
        <f t="shared" si="2"/>
        <v>818.75</v>
      </c>
      <c r="G88" s="416"/>
    </row>
    <row r="89" spans="1:9" s="251" customFormat="1" ht="132.75" customHeight="1" x14ac:dyDescent="0.25">
      <c r="A89" s="412">
        <v>56</v>
      </c>
      <c r="B89" s="413">
        <f>'Detailed 1'!I679</f>
        <v>40</v>
      </c>
      <c r="C89" s="404" t="s">
        <v>958</v>
      </c>
      <c r="D89" s="314">
        <f>[1]building!$C$728</f>
        <v>154.5</v>
      </c>
      <c r="E89" s="413" t="s">
        <v>27</v>
      </c>
      <c r="F89" s="414">
        <f t="shared" si="2"/>
        <v>6180</v>
      </c>
      <c r="G89" s="416">
        <v>165</v>
      </c>
    </row>
    <row r="90" spans="1:9" s="251" customFormat="1" ht="139.5" customHeight="1" x14ac:dyDescent="0.25">
      <c r="A90" s="412">
        <v>57</v>
      </c>
      <c r="B90" s="413">
        <f>'Detailed 1'!I683</f>
        <v>30</v>
      </c>
      <c r="C90" s="404" t="s">
        <v>1137</v>
      </c>
      <c r="D90" s="314">
        <f>[1]Elec.Data!$K$1144</f>
        <v>177</v>
      </c>
      <c r="E90" s="413" t="s">
        <v>27</v>
      </c>
      <c r="F90" s="414">
        <f t="shared" si="2"/>
        <v>5310</v>
      </c>
      <c r="G90" s="416"/>
    </row>
    <row r="91" spans="1:9" s="251" customFormat="1" ht="135.75" customHeight="1" x14ac:dyDescent="0.25">
      <c r="A91" s="412">
        <v>58</v>
      </c>
      <c r="B91" s="413">
        <f>'Detailed 1'!I686</f>
        <v>2</v>
      </c>
      <c r="C91" s="326" t="str">
        <f>'Detailed 1'!B684</f>
        <v>Supplying and fixing of 225 mm dia sweep AC exhaust fan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v>
      </c>
      <c r="D91" s="314">
        <f>[1]Elec.Data!$K$931</f>
        <v>2149.15</v>
      </c>
      <c r="E91" s="413" t="s">
        <v>317</v>
      </c>
      <c r="F91" s="414">
        <f t="shared" si="2"/>
        <v>4298.3</v>
      </c>
      <c r="G91" s="416"/>
    </row>
    <row r="92" spans="1:9" s="251" customFormat="1" ht="162" customHeight="1" x14ac:dyDescent="0.25">
      <c r="A92" s="412">
        <v>59</v>
      </c>
      <c r="B92" s="413">
        <f>'Detailed 1'!I689</f>
        <v>1</v>
      </c>
      <c r="C92" s="326" t="str">
        <f>'Detailed 1'!B687</f>
        <v xml:space="preserve">Supply and fixing of 25 watts LED street light fitting complete with all accessories such as copper wire etc., complete using 25mm dia GI ‘B’ class pipe for 1.50m length, confirming to ISI specifications and including labour charges for fixing street light fittings in EB pole / wall etc. complete as directed by the departmental officers. (The quality and brand of entire fitting should be got approved from Executive Engineer before use.) </v>
      </c>
      <c r="D92" s="314">
        <f>[1]Elec.Data!$R$807</f>
        <v>3367</v>
      </c>
      <c r="E92" s="413" t="s">
        <v>317</v>
      </c>
      <c r="F92" s="414">
        <f t="shared" ref="F92:F114" si="3">B92*D92</f>
        <v>3367</v>
      </c>
      <c r="G92" s="416"/>
    </row>
    <row r="93" spans="1:9" s="251" customFormat="1" ht="129" customHeight="1" x14ac:dyDescent="0.25">
      <c r="A93" s="412">
        <v>60</v>
      </c>
      <c r="B93" s="413">
        <f>'Detailed 1'!I692</f>
        <v>2</v>
      </c>
      <c r="C93" s="326" t="s">
        <v>1235</v>
      </c>
      <c r="D93" s="314">
        <v>3191</v>
      </c>
      <c r="E93" s="413" t="s">
        <v>317</v>
      </c>
      <c r="F93" s="414">
        <f t="shared" si="3"/>
        <v>6382</v>
      </c>
      <c r="G93" s="416"/>
    </row>
    <row r="94" spans="1:9" s="254" customFormat="1" ht="18" customHeight="1" x14ac:dyDescent="0.25">
      <c r="A94" s="252"/>
      <c r="B94" s="531"/>
      <c r="C94" s="318" t="s">
        <v>1236</v>
      </c>
      <c r="D94" s="532"/>
      <c r="E94" s="531"/>
      <c r="F94" s="533"/>
    </row>
    <row r="95" spans="1:9" s="251" customFormat="1" ht="137.25" customHeight="1" x14ac:dyDescent="0.25">
      <c r="A95" s="412">
        <v>61</v>
      </c>
      <c r="B95" s="413">
        <f>'Detailed 1'!I701</f>
        <v>256.7</v>
      </c>
      <c r="C95" s="310" t="s">
        <v>1238</v>
      </c>
      <c r="D95" s="314">
        <v>699.4</v>
      </c>
      <c r="E95" s="413" t="str">
        <f>'Detailed 1'!J701</f>
        <v>Sqm</v>
      </c>
      <c r="F95" s="414">
        <f t="shared" si="3"/>
        <v>179535.97999999998</v>
      </c>
      <c r="G95" s="416">
        <v>775</v>
      </c>
      <c r="H95" s="251">
        <f>65*10.76</f>
        <v>699.4</v>
      </c>
      <c r="I95" s="534"/>
    </row>
    <row r="96" spans="1:9" s="251" customFormat="1" ht="76.5" customHeight="1" x14ac:dyDescent="0.25">
      <c r="A96" s="412">
        <v>62</v>
      </c>
      <c r="B96" s="413">
        <f>'Detailed 1'!I706</f>
        <v>38</v>
      </c>
      <c r="C96" s="310" t="s">
        <v>1224</v>
      </c>
      <c r="D96" s="314">
        <f>[1]Data!$K$1344</f>
        <v>313.52999999999997</v>
      </c>
      <c r="E96" s="413" t="s">
        <v>170</v>
      </c>
      <c r="F96" s="414">
        <f t="shared" si="3"/>
        <v>11914.14</v>
      </c>
      <c r="G96" s="416"/>
      <c r="I96" s="534"/>
    </row>
    <row r="97" spans="1:9" s="251" customFormat="1" ht="114" x14ac:dyDescent="0.25">
      <c r="A97" s="412">
        <v>63</v>
      </c>
      <c r="B97" s="413">
        <f>'Detailed 1'!I710</f>
        <v>45</v>
      </c>
      <c r="C97" s="404" t="s">
        <v>978</v>
      </c>
      <c r="D97" s="314"/>
      <c r="E97" s="413"/>
      <c r="F97" s="414"/>
      <c r="G97" s="416">
        <v>759.44</v>
      </c>
      <c r="I97" s="534"/>
    </row>
    <row r="98" spans="1:9" s="251" customFormat="1" ht="24" customHeight="1" x14ac:dyDescent="0.25">
      <c r="A98" s="412"/>
      <c r="B98" s="413">
        <f>'Detailed 1'!I710</f>
        <v>45</v>
      </c>
      <c r="C98" s="404" t="s">
        <v>979</v>
      </c>
      <c r="D98" s="314">
        <f>[1]building!$C$861</f>
        <v>480.22</v>
      </c>
      <c r="E98" s="413">
        <v>1</v>
      </c>
      <c r="F98" s="414">
        <f t="shared" si="3"/>
        <v>21609.9</v>
      </c>
      <c r="G98" s="416">
        <v>450.1</v>
      </c>
      <c r="I98" s="534"/>
    </row>
    <row r="99" spans="1:9" s="251" customFormat="1" ht="102" customHeight="1" x14ac:dyDescent="0.25">
      <c r="A99" s="412">
        <v>64</v>
      </c>
      <c r="B99" s="413">
        <f>'Detailed 1'!I714</f>
        <v>14.1</v>
      </c>
      <c r="C99" s="326" t="str">
        <f>'Detailed 1'!B711</f>
        <v>Supply and laying of Endura tiles of size 300 x 300 superior variety for flooring in CM 1:3, 20mm thick including fixing in position, cutting the tiles to the required size wherever necessary pointing the joints with colour cement, finishing, curing etc., complete.</v>
      </c>
      <c r="D99" s="314">
        <f>[1]building!$C$739</f>
        <v>1477.6</v>
      </c>
      <c r="E99" s="413" t="s">
        <v>170</v>
      </c>
      <c r="F99" s="414">
        <f t="shared" si="3"/>
        <v>20834.16</v>
      </c>
      <c r="G99" s="416">
        <v>1388.71</v>
      </c>
    </row>
    <row r="100" spans="1:9" s="251" customFormat="1" ht="85.5" x14ac:dyDescent="0.25">
      <c r="A100" s="412">
        <v>65</v>
      </c>
      <c r="B100" s="413"/>
      <c r="C100" s="326" t="s">
        <v>1239</v>
      </c>
      <c r="D100" s="314"/>
      <c r="E100" s="413"/>
      <c r="F100" s="414"/>
      <c r="G100" s="416"/>
    </row>
    <row r="101" spans="1:9" s="251" customFormat="1" ht="24.95" customHeight="1" x14ac:dyDescent="0.25">
      <c r="A101" s="412"/>
      <c r="B101" s="413">
        <f>'Detailed 1'!I720</f>
        <v>8</v>
      </c>
      <c r="C101" s="470" t="s">
        <v>900</v>
      </c>
      <c r="D101" s="314">
        <f>Sheet2!F1123</f>
        <v>94.35</v>
      </c>
      <c r="E101" s="413" t="s">
        <v>317</v>
      </c>
      <c r="F101" s="414">
        <f t="shared" si="3"/>
        <v>754.8</v>
      </c>
      <c r="G101" s="416"/>
    </row>
    <row r="102" spans="1:9" s="251" customFormat="1" ht="24.95" customHeight="1" x14ac:dyDescent="0.25">
      <c r="A102" s="412"/>
      <c r="B102" s="413">
        <f>'Detailed 1'!I724</f>
        <v>2</v>
      </c>
      <c r="C102" s="470" t="s">
        <v>899</v>
      </c>
      <c r="D102" s="314">
        <f>Sheet2!F1127</f>
        <v>102.65</v>
      </c>
      <c r="E102" s="413" t="s">
        <v>317</v>
      </c>
      <c r="F102" s="414">
        <f t="shared" si="3"/>
        <v>205.3</v>
      </c>
      <c r="G102" s="416"/>
    </row>
    <row r="103" spans="1:9" s="251" customFormat="1" ht="24.95" customHeight="1" x14ac:dyDescent="0.25">
      <c r="A103" s="412"/>
      <c r="B103" s="413">
        <f>'Detailed 1'!I727</f>
        <v>20</v>
      </c>
      <c r="C103" s="470" t="s">
        <v>1176</v>
      </c>
      <c r="D103" s="314">
        <f>Sheet2!F1131</f>
        <v>60</v>
      </c>
      <c r="E103" s="413" t="s">
        <v>317</v>
      </c>
      <c r="F103" s="414">
        <f t="shared" si="3"/>
        <v>1200</v>
      </c>
      <c r="G103" s="416"/>
    </row>
    <row r="104" spans="1:9" s="251" customFormat="1" ht="24.95" customHeight="1" x14ac:dyDescent="0.25">
      <c r="A104" s="412"/>
      <c r="B104" s="413">
        <f>'Detailed 1'!I731</f>
        <v>2</v>
      </c>
      <c r="C104" s="470" t="s">
        <v>1177</v>
      </c>
      <c r="D104" s="314">
        <f>Sheet2!F1135</f>
        <v>94.55</v>
      </c>
      <c r="E104" s="413" t="s">
        <v>317</v>
      </c>
      <c r="F104" s="414">
        <f t="shared" si="3"/>
        <v>189.1</v>
      </c>
      <c r="G104" s="416"/>
    </row>
    <row r="105" spans="1:9" s="251" customFormat="1" ht="24.95" customHeight="1" x14ac:dyDescent="0.25">
      <c r="A105" s="412"/>
      <c r="B105" s="413">
        <f>'Detailed 1'!I735</f>
        <v>3</v>
      </c>
      <c r="C105" s="373" t="s">
        <v>1178</v>
      </c>
      <c r="D105" s="314">
        <f>Sheet2!F1139</f>
        <v>226</v>
      </c>
      <c r="E105" s="413" t="s">
        <v>317</v>
      </c>
      <c r="F105" s="414">
        <f t="shared" si="3"/>
        <v>678</v>
      </c>
      <c r="G105" s="416"/>
    </row>
    <row r="106" spans="1:9" s="251" customFormat="1" ht="24.95" customHeight="1" x14ac:dyDescent="0.25">
      <c r="A106" s="412"/>
      <c r="B106" s="413">
        <f>'Detailed 1'!I742</f>
        <v>13</v>
      </c>
      <c r="C106" s="471" t="s">
        <v>1225</v>
      </c>
      <c r="D106" s="314">
        <v>150</v>
      </c>
      <c r="E106" s="413" t="s">
        <v>317</v>
      </c>
      <c r="F106" s="414">
        <f t="shared" si="3"/>
        <v>1950</v>
      </c>
      <c r="G106" s="416"/>
      <c r="I106" s="251">
        <v>267.8</v>
      </c>
    </row>
    <row r="107" spans="1:9" s="251" customFormat="1" ht="97.5" customHeight="1" x14ac:dyDescent="0.25">
      <c r="A107" s="412">
        <v>66</v>
      </c>
      <c r="B107" s="413">
        <f>'Detailed 1'!I746</f>
        <v>7</v>
      </c>
      <c r="C107" s="326" t="s">
        <v>1306</v>
      </c>
      <c r="D107" s="314">
        <v>800</v>
      </c>
      <c r="E107" s="413" t="s">
        <v>317</v>
      </c>
      <c r="F107" s="414">
        <f t="shared" si="3"/>
        <v>5600</v>
      </c>
      <c r="G107" s="416"/>
    </row>
    <row r="108" spans="1:9" s="251" customFormat="1" ht="132" customHeight="1" x14ac:dyDescent="0.25">
      <c r="A108" s="412">
        <v>67</v>
      </c>
      <c r="B108" s="413"/>
      <c r="C108" s="326" t="s">
        <v>961</v>
      </c>
      <c r="D108" s="314"/>
      <c r="E108" s="413"/>
      <c r="F108" s="414"/>
      <c r="G108" s="416"/>
    </row>
    <row r="109" spans="1:9" s="251" customFormat="1" ht="33.950000000000003" customHeight="1" x14ac:dyDescent="0.25">
      <c r="A109" s="412"/>
      <c r="B109" s="415">
        <f>'Detailed 1'!I750</f>
        <v>6.2E-2</v>
      </c>
      <c r="C109" s="326" t="s">
        <v>909</v>
      </c>
      <c r="D109" s="314">
        <f>[1]building!$C$290</f>
        <v>125229</v>
      </c>
      <c r="E109" s="413" t="s">
        <v>296</v>
      </c>
      <c r="F109" s="414">
        <f t="shared" si="3"/>
        <v>7764.1980000000003</v>
      </c>
      <c r="G109" s="416"/>
    </row>
    <row r="110" spans="1:9" s="251" customFormat="1" ht="24" customHeight="1" x14ac:dyDescent="0.25">
      <c r="A110" s="412"/>
      <c r="B110" s="415">
        <f>'Detailed 1'!I753</f>
        <v>1.4999999999999999E-2</v>
      </c>
      <c r="C110" s="326" t="s">
        <v>910</v>
      </c>
      <c r="D110" s="314">
        <f>[1]building!$C$291</f>
        <v>113029</v>
      </c>
      <c r="E110" s="413" t="s">
        <v>296</v>
      </c>
      <c r="F110" s="414">
        <f t="shared" si="3"/>
        <v>1695.4349999999999</v>
      </c>
      <c r="G110" s="416"/>
    </row>
    <row r="111" spans="1:9" s="251" customFormat="1" ht="252" customHeight="1" x14ac:dyDescent="0.25">
      <c r="A111" s="412">
        <v>68</v>
      </c>
      <c r="B111" s="413">
        <f>'Detailed 1'!I756</f>
        <v>3.9</v>
      </c>
      <c r="C111" s="326" t="s">
        <v>1183</v>
      </c>
      <c r="D111" s="314">
        <f>Sheet2!F1175</f>
        <v>3626.93</v>
      </c>
      <c r="E111" s="413" t="s">
        <v>317</v>
      </c>
      <c r="F111" s="537">
        <f>B111*D111</f>
        <v>14145.026999999998</v>
      </c>
      <c r="G111" s="416"/>
    </row>
    <row r="112" spans="1:9" s="251" customFormat="1" ht="141" customHeight="1" x14ac:dyDescent="0.25">
      <c r="A112" s="412">
        <v>69</v>
      </c>
      <c r="B112" s="413">
        <f>'Detailed 1'!I760</f>
        <v>33</v>
      </c>
      <c r="C112" s="404" t="s">
        <v>1230</v>
      </c>
      <c r="D112" s="314">
        <f>[1]Elec.Data!$K$1131</f>
        <v>146.6</v>
      </c>
      <c r="E112" s="413" t="s">
        <v>27</v>
      </c>
      <c r="F112" s="414">
        <f>B112*D112</f>
        <v>4837.8</v>
      </c>
      <c r="G112" s="416"/>
    </row>
    <row r="113" spans="1:10" s="251" customFormat="1" ht="124.5" customHeight="1" x14ac:dyDescent="0.25">
      <c r="A113" s="412">
        <v>70</v>
      </c>
      <c r="B113" s="413">
        <f>'Detailed 1'!I797</f>
        <v>64</v>
      </c>
      <c r="C113" s="326" t="s">
        <v>913</v>
      </c>
      <c r="D113" s="314">
        <f>Sheet2!F1209</f>
        <v>42.242424242424242</v>
      </c>
      <c r="E113" s="413" t="s">
        <v>317</v>
      </c>
      <c r="F113" s="414">
        <f t="shared" si="3"/>
        <v>2703.5151515151515</v>
      </c>
      <c r="G113" s="416"/>
    </row>
    <row r="114" spans="1:10" s="251" customFormat="1" ht="78" customHeight="1" x14ac:dyDescent="0.25">
      <c r="A114" s="412">
        <v>70</v>
      </c>
      <c r="B114" s="413">
        <f>'Detailed 1'!I809</f>
        <v>13</v>
      </c>
      <c r="C114" s="310" t="s">
        <v>1310</v>
      </c>
      <c r="D114" s="314">
        <v>1100</v>
      </c>
      <c r="E114" s="413" t="s">
        <v>1208</v>
      </c>
      <c r="F114" s="414">
        <f t="shared" si="3"/>
        <v>14300</v>
      </c>
      <c r="G114" s="416"/>
    </row>
    <row r="115" spans="1:10" s="254" customFormat="1" ht="20.100000000000001" customHeight="1" x14ac:dyDescent="0.25">
      <c r="A115" s="252"/>
      <c r="B115" s="530"/>
      <c r="C115" s="438" t="s">
        <v>168</v>
      </c>
      <c r="D115" s="255"/>
      <c r="E115" s="253" t="s">
        <v>161</v>
      </c>
      <c r="F115" s="253">
        <f>SUM(F7:F114)</f>
        <v>1309110.4776464009</v>
      </c>
      <c r="G115" s="251"/>
    </row>
    <row r="116" spans="1:10" s="254" customFormat="1" ht="22.5" customHeight="1" x14ac:dyDescent="0.25">
      <c r="A116" s="252">
        <v>72</v>
      </c>
      <c r="B116" s="530" t="s">
        <v>159</v>
      </c>
      <c r="C116" s="235" t="s">
        <v>868</v>
      </c>
      <c r="D116" s="572" t="s">
        <v>159</v>
      </c>
      <c r="E116" s="572"/>
      <c r="F116" s="255">
        <f>F115*18%</f>
        <v>235639.88597635215</v>
      </c>
      <c r="G116" s="251"/>
    </row>
    <row r="117" spans="1:10" s="254" customFormat="1" ht="20.100000000000001" customHeight="1" x14ac:dyDescent="0.25">
      <c r="A117" s="252"/>
      <c r="B117" s="530"/>
      <c r="C117" s="438" t="s">
        <v>169</v>
      </c>
      <c r="D117" s="255"/>
      <c r="E117" s="253" t="s">
        <v>161</v>
      </c>
      <c r="F117" s="253">
        <f>SUM(F115:F116)</f>
        <v>1544750.3636227529</v>
      </c>
      <c r="G117" s="251"/>
    </row>
    <row r="118" spans="1:10" s="254" customFormat="1" ht="22.5" customHeight="1" x14ac:dyDescent="0.25">
      <c r="A118" s="256">
        <v>73</v>
      </c>
      <c r="B118" s="530" t="s">
        <v>159</v>
      </c>
      <c r="C118" s="257" t="s">
        <v>164</v>
      </c>
      <c r="D118" s="572" t="s">
        <v>159</v>
      </c>
      <c r="E118" s="572"/>
      <c r="F118" s="255">
        <f>F117*1%</f>
        <v>15447.50363622753</v>
      </c>
      <c r="G118" s="251"/>
    </row>
    <row r="119" spans="1:10" s="254" customFormat="1" ht="22.5" customHeight="1" x14ac:dyDescent="0.25">
      <c r="A119" s="256">
        <v>74</v>
      </c>
      <c r="B119" s="530" t="s">
        <v>159</v>
      </c>
      <c r="C119" s="257" t="s">
        <v>332</v>
      </c>
      <c r="D119" s="572" t="s">
        <v>159</v>
      </c>
      <c r="E119" s="572"/>
      <c r="F119" s="255">
        <f>F117*2.5%</f>
        <v>38618.759090568827</v>
      </c>
      <c r="G119" s="251"/>
    </row>
    <row r="120" spans="1:10" s="254" customFormat="1" ht="22.5" customHeight="1" x14ac:dyDescent="0.25">
      <c r="A120" s="256">
        <v>75</v>
      </c>
      <c r="B120" s="530" t="s">
        <v>159</v>
      </c>
      <c r="C120" s="257" t="s">
        <v>165</v>
      </c>
      <c r="D120" s="572" t="s">
        <v>159</v>
      </c>
      <c r="E120" s="572"/>
      <c r="F120" s="255">
        <f>F117*7.5%</f>
        <v>115856.27727170647</v>
      </c>
      <c r="G120" s="251"/>
    </row>
    <row r="121" spans="1:10" s="254" customFormat="1" ht="20.100000000000001" customHeight="1" x14ac:dyDescent="0.25">
      <c r="A121" s="252"/>
      <c r="B121" s="530"/>
      <c r="C121" s="438" t="s">
        <v>160</v>
      </c>
      <c r="D121" s="255"/>
      <c r="E121" s="253" t="s">
        <v>161</v>
      </c>
      <c r="F121" s="253">
        <f>SUM(F117:F120)</f>
        <v>1714672.9036212557</v>
      </c>
      <c r="G121" s="251">
        <v>1716855</v>
      </c>
    </row>
    <row r="122" spans="1:10" s="254" customFormat="1" ht="20.100000000000001" customHeight="1" x14ac:dyDescent="0.25">
      <c r="A122" s="252"/>
      <c r="B122" s="530"/>
      <c r="C122" s="438" t="s">
        <v>162</v>
      </c>
      <c r="D122" s="255"/>
      <c r="E122" s="253" t="s">
        <v>161</v>
      </c>
      <c r="F122" s="253">
        <v>1714700</v>
      </c>
      <c r="G122" s="251"/>
      <c r="H122" s="254">
        <f>G121-F121</f>
        <v>2182.096378744347</v>
      </c>
    </row>
    <row r="123" spans="1:10" s="461" customFormat="1" ht="15.75" customHeight="1" x14ac:dyDescent="0.25">
      <c r="A123" s="458"/>
      <c r="B123" s="458"/>
      <c r="C123" s="528"/>
      <c r="D123" s="459"/>
      <c r="E123" s="528"/>
      <c r="F123" s="459"/>
      <c r="G123" s="459"/>
      <c r="H123" s="460"/>
      <c r="I123" s="528"/>
      <c r="J123" s="528"/>
    </row>
    <row r="124" spans="1:10" s="461" customFormat="1" ht="17.100000000000001" customHeight="1" x14ac:dyDescent="0.25">
      <c r="A124" s="458"/>
      <c r="B124" s="458"/>
      <c r="C124" s="528"/>
      <c r="D124" s="459"/>
      <c r="E124" s="528"/>
      <c r="F124" s="459"/>
      <c r="G124" s="460"/>
      <c r="H124" s="460"/>
      <c r="I124" s="528"/>
      <c r="J124" s="528"/>
    </row>
    <row r="125" spans="1:10" s="461" customFormat="1" ht="17.100000000000001" customHeight="1" x14ac:dyDescent="0.25">
      <c r="A125" s="458"/>
      <c r="B125" s="458"/>
      <c r="C125" s="528"/>
      <c r="D125" s="459"/>
      <c r="E125" s="528"/>
      <c r="F125" s="459"/>
      <c r="G125" s="459"/>
      <c r="H125" s="460"/>
      <c r="I125" s="528"/>
      <c r="J125" s="528"/>
    </row>
    <row r="126" spans="1:10" s="461" customFormat="1" ht="17.100000000000001" customHeight="1" x14ac:dyDescent="0.25">
      <c r="A126" s="458"/>
      <c r="B126" s="458"/>
      <c r="C126" s="528"/>
      <c r="D126" s="459"/>
      <c r="E126" s="528"/>
      <c r="F126" s="459"/>
      <c r="G126" s="460"/>
      <c r="H126" s="460"/>
      <c r="I126" s="528"/>
      <c r="J126" s="528"/>
    </row>
    <row r="127" spans="1:10" s="461" customFormat="1" ht="22.5" customHeight="1" x14ac:dyDescent="0.25">
      <c r="A127" s="573" t="s">
        <v>1013</v>
      </c>
      <c r="B127" s="573"/>
      <c r="C127" s="573"/>
      <c r="D127" s="574"/>
      <c r="E127" s="574"/>
      <c r="F127" s="574"/>
      <c r="H127" s="462"/>
      <c r="I127" s="462"/>
    </row>
    <row r="128" spans="1:10" s="262" customFormat="1" ht="28.5" customHeight="1" x14ac:dyDescent="0.2">
      <c r="A128" s="258"/>
      <c r="B128" s="259"/>
      <c r="C128" s="260"/>
      <c r="D128" s="295"/>
      <c r="E128" s="308"/>
      <c r="F128" s="261"/>
    </row>
    <row r="129" spans="1:6" s="262" customFormat="1" x14ac:dyDescent="0.2">
      <c r="A129" s="263"/>
      <c r="B129" s="259"/>
      <c r="C129" s="260"/>
      <c r="D129" s="295"/>
      <c r="E129" s="264"/>
      <c r="F129" s="261"/>
    </row>
    <row r="130" spans="1:6" s="262" customFormat="1" x14ac:dyDescent="0.2">
      <c r="A130" s="263"/>
      <c r="B130" s="259"/>
      <c r="C130" s="260"/>
      <c r="D130" s="295"/>
      <c r="E130" s="264"/>
      <c r="F130" s="261"/>
    </row>
    <row r="131" spans="1:6" s="262" customFormat="1" x14ac:dyDescent="0.2">
      <c r="A131" s="263"/>
      <c r="B131" s="259"/>
      <c r="C131" s="260"/>
      <c r="D131" s="295"/>
      <c r="E131" s="264"/>
      <c r="F131" s="261"/>
    </row>
    <row r="132" spans="1:6" s="262" customFormat="1" x14ac:dyDescent="0.2">
      <c r="A132" s="263"/>
      <c r="B132" s="259"/>
      <c r="C132" s="260"/>
      <c r="D132" s="295"/>
      <c r="E132" s="264"/>
      <c r="F132" s="261"/>
    </row>
    <row r="133" spans="1:6" s="262" customFormat="1" x14ac:dyDescent="0.2">
      <c r="A133" s="263"/>
      <c r="B133" s="259"/>
      <c r="C133" s="260"/>
      <c r="D133" s="295"/>
      <c r="E133" s="264"/>
      <c r="F133" s="261"/>
    </row>
    <row r="134" spans="1:6" s="262" customFormat="1" x14ac:dyDescent="0.2">
      <c r="A134" s="263"/>
      <c r="B134" s="259"/>
      <c r="C134" s="260"/>
      <c r="D134" s="295"/>
      <c r="E134" s="264"/>
      <c r="F134" s="261"/>
    </row>
    <row r="135" spans="1:6" s="262" customFormat="1" x14ac:dyDescent="0.2">
      <c r="A135" s="263"/>
      <c r="B135" s="264"/>
      <c r="D135" s="261"/>
      <c r="E135" s="264"/>
      <c r="F135" s="261"/>
    </row>
    <row r="136" spans="1:6" s="262" customFormat="1" x14ac:dyDescent="0.2">
      <c r="A136" s="263"/>
      <c r="B136" s="264"/>
      <c r="D136" s="261"/>
      <c r="E136" s="264"/>
      <c r="F136" s="261"/>
    </row>
    <row r="137" spans="1:6" s="262" customFormat="1" x14ac:dyDescent="0.2">
      <c r="A137" s="263"/>
      <c r="B137" s="264"/>
      <c r="D137" s="261"/>
      <c r="E137" s="264"/>
      <c r="F137" s="261"/>
    </row>
    <row r="138" spans="1:6" s="262" customFormat="1" x14ac:dyDescent="0.2">
      <c r="A138" s="265"/>
      <c r="B138" s="264"/>
      <c r="D138" s="261"/>
      <c r="E138" s="264"/>
      <c r="F138" s="261"/>
    </row>
    <row r="139" spans="1:6" s="262" customFormat="1" x14ac:dyDescent="0.2">
      <c r="A139" s="265"/>
      <c r="B139" s="264"/>
      <c r="D139" s="261"/>
      <c r="E139" s="264"/>
      <c r="F139" s="261"/>
    </row>
    <row r="140" spans="1:6" s="262" customFormat="1" x14ac:dyDescent="0.2">
      <c r="A140" s="265"/>
      <c r="B140" s="264"/>
      <c r="D140" s="261"/>
      <c r="E140" s="264"/>
      <c r="F140" s="261"/>
    </row>
    <row r="141" spans="1:6" s="262" customFormat="1" x14ac:dyDescent="0.2">
      <c r="A141" s="265"/>
      <c r="B141" s="264"/>
      <c r="D141" s="261"/>
      <c r="E141" s="264"/>
      <c r="F141" s="261"/>
    </row>
    <row r="142" spans="1:6" s="262" customFormat="1" x14ac:dyDescent="0.2">
      <c r="A142" s="265"/>
      <c r="B142" s="264"/>
      <c r="D142" s="261"/>
      <c r="E142" s="264"/>
      <c r="F142" s="261"/>
    </row>
    <row r="143" spans="1:6" s="262" customFormat="1" x14ac:dyDescent="0.2">
      <c r="A143" s="265"/>
      <c r="B143" s="264"/>
      <c r="D143" s="261"/>
      <c r="E143" s="264"/>
      <c r="F143" s="261"/>
    </row>
    <row r="144" spans="1:6" s="262" customFormat="1" x14ac:dyDescent="0.2">
      <c r="A144" s="265"/>
      <c r="B144" s="264"/>
      <c r="D144" s="261"/>
      <c r="E144" s="264"/>
      <c r="F144" s="261"/>
    </row>
    <row r="145" spans="1:6" s="262" customFormat="1" x14ac:dyDescent="0.2">
      <c r="A145" s="265"/>
      <c r="B145" s="264"/>
      <c r="D145" s="261"/>
      <c r="E145" s="264"/>
      <c r="F145" s="261"/>
    </row>
    <row r="146" spans="1:6" s="262" customFormat="1" x14ac:dyDescent="0.2">
      <c r="A146" s="265"/>
      <c r="B146" s="264"/>
      <c r="D146" s="261"/>
      <c r="E146" s="264"/>
      <c r="F146" s="261"/>
    </row>
    <row r="147" spans="1:6" s="262" customFormat="1" x14ac:dyDescent="0.2">
      <c r="A147" s="265"/>
      <c r="B147" s="264"/>
      <c r="D147" s="261"/>
      <c r="E147" s="264"/>
      <c r="F147" s="261"/>
    </row>
    <row r="148" spans="1:6" s="262" customFormat="1" x14ac:dyDescent="0.2">
      <c r="A148" s="265"/>
      <c r="B148" s="264"/>
      <c r="D148" s="261"/>
      <c r="E148" s="264"/>
      <c r="F148" s="261"/>
    </row>
    <row r="149" spans="1:6" s="262" customFormat="1" x14ac:dyDescent="0.2">
      <c r="A149" s="265"/>
      <c r="B149" s="264"/>
      <c r="D149" s="261"/>
      <c r="E149" s="264"/>
      <c r="F149" s="261"/>
    </row>
    <row r="150" spans="1:6" s="262" customFormat="1" x14ac:dyDescent="0.2">
      <c r="A150" s="265"/>
      <c r="B150" s="264"/>
      <c r="D150" s="261"/>
      <c r="E150" s="264"/>
      <c r="F150" s="261"/>
    </row>
    <row r="151" spans="1:6" s="262" customFormat="1" x14ac:dyDescent="0.2">
      <c r="A151" s="265"/>
      <c r="B151" s="264"/>
      <c r="D151" s="261"/>
      <c r="E151" s="264"/>
      <c r="F151" s="261"/>
    </row>
    <row r="152" spans="1:6" s="262" customFormat="1" x14ac:dyDescent="0.2">
      <c r="A152" s="265"/>
      <c r="B152" s="264"/>
      <c r="D152" s="261"/>
      <c r="E152" s="264"/>
      <c r="F152" s="261"/>
    </row>
    <row r="153" spans="1:6" s="262" customFormat="1" x14ac:dyDescent="0.2">
      <c r="A153" s="265"/>
      <c r="B153" s="264"/>
      <c r="D153" s="261"/>
      <c r="E153" s="264"/>
      <c r="F153" s="261"/>
    </row>
    <row r="154" spans="1:6" s="262" customFormat="1" x14ac:dyDescent="0.2">
      <c r="A154" s="265"/>
      <c r="B154" s="264"/>
      <c r="D154" s="261"/>
      <c r="E154" s="264"/>
      <c r="F154" s="261"/>
    </row>
    <row r="155" spans="1:6" s="262" customFormat="1" x14ac:dyDescent="0.2">
      <c r="A155" s="265"/>
      <c r="B155" s="264"/>
      <c r="D155" s="261"/>
      <c r="E155" s="264"/>
      <c r="F155" s="261"/>
    </row>
    <row r="156" spans="1:6" s="262" customFormat="1" x14ac:dyDescent="0.2">
      <c r="A156" s="265"/>
      <c r="B156" s="264"/>
      <c r="D156" s="261"/>
      <c r="E156" s="264"/>
      <c r="F156" s="261"/>
    </row>
    <row r="157" spans="1:6" s="262" customFormat="1" x14ac:dyDescent="0.2">
      <c r="A157" s="265"/>
      <c r="B157" s="264"/>
      <c r="D157" s="261"/>
      <c r="E157" s="264"/>
      <c r="F157" s="261"/>
    </row>
    <row r="158" spans="1:6" s="262" customFormat="1" x14ac:dyDescent="0.2">
      <c r="A158" s="265"/>
      <c r="B158" s="264"/>
      <c r="D158" s="261"/>
      <c r="E158" s="264"/>
      <c r="F158" s="261"/>
    </row>
    <row r="159" spans="1:6" s="262" customFormat="1" x14ac:dyDescent="0.2">
      <c r="A159" s="265"/>
      <c r="B159" s="264"/>
      <c r="D159" s="261"/>
      <c r="E159" s="264"/>
      <c r="F159" s="261"/>
    </row>
    <row r="160" spans="1:6" s="262" customFormat="1" x14ac:dyDescent="0.2">
      <c r="A160" s="265"/>
      <c r="B160" s="264"/>
      <c r="D160" s="261"/>
      <c r="E160" s="264"/>
      <c r="F160" s="261"/>
    </row>
    <row r="161" spans="1:6" s="262" customFormat="1" x14ac:dyDescent="0.2">
      <c r="A161" s="265"/>
      <c r="B161" s="264"/>
      <c r="D161" s="261"/>
      <c r="E161" s="264"/>
      <c r="F161" s="261"/>
    </row>
    <row r="162" spans="1:6" s="262" customFormat="1" x14ac:dyDescent="0.2">
      <c r="A162" s="265"/>
      <c r="B162" s="264"/>
      <c r="D162" s="261"/>
      <c r="E162" s="264"/>
      <c r="F162" s="261"/>
    </row>
    <row r="163" spans="1:6" s="262" customFormat="1" x14ac:dyDescent="0.2">
      <c r="A163" s="265"/>
      <c r="B163" s="264"/>
      <c r="D163" s="261"/>
      <c r="E163" s="264"/>
      <c r="F163" s="261"/>
    </row>
    <row r="164" spans="1:6" s="262" customFormat="1" x14ac:dyDescent="0.2">
      <c r="A164" s="265"/>
      <c r="B164" s="264"/>
      <c r="D164" s="261"/>
      <c r="E164" s="264"/>
      <c r="F164" s="261"/>
    </row>
    <row r="165" spans="1:6" s="262" customFormat="1" x14ac:dyDescent="0.2">
      <c r="A165" s="265"/>
      <c r="B165" s="264"/>
      <c r="D165" s="261"/>
      <c r="E165" s="264"/>
      <c r="F165" s="261"/>
    </row>
    <row r="166" spans="1:6" s="262" customFormat="1" x14ac:dyDescent="0.2">
      <c r="A166" s="265"/>
      <c r="B166" s="264"/>
      <c r="D166" s="261"/>
      <c r="E166" s="264"/>
      <c r="F166" s="261"/>
    </row>
    <row r="167" spans="1:6" s="262" customFormat="1" x14ac:dyDescent="0.2">
      <c r="A167" s="265"/>
      <c r="B167" s="264"/>
      <c r="D167" s="261"/>
      <c r="E167" s="264"/>
      <c r="F167" s="261"/>
    </row>
    <row r="168" spans="1:6" s="262" customFormat="1" x14ac:dyDescent="0.2">
      <c r="A168" s="265"/>
      <c r="B168" s="264"/>
      <c r="D168" s="261"/>
      <c r="E168" s="264"/>
      <c r="F168" s="261"/>
    </row>
    <row r="169" spans="1:6" s="262" customFormat="1" x14ac:dyDescent="0.2">
      <c r="A169" s="265"/>
      <c r="B169" s="264"/>
      <c r="D169" s="261"/>
      <c r="E169" s="264"/>
      <c r="F169" s="261"/>
    </row>
    <row r="170" spans="1:6" s="262" customFormat="1" x14ac:dyDescent="0.2">
      <c r="A170" s="265"/>
      <c r="B170" s="264"/>
      <c r="D170" s="261"/>
      <c r="E170" s="264"/>
      <c r="F170" s="261"/>
    </row>
    <row r="171" spans="1:6" s="262" customFormat="1" x14ac:dyDescent="0.2">
      <c r="A171" s="265"/>
      <c r="B171" s="264"/>
      <c r="D171" s="261"/>
      <c r="E171" s="264"/>
      <c r="F171" s="261"/>
    </row>
    <row r="172" spans="1:6" s="262" customFormat="1" x14ac:dyDescent="0.2">
      <c r="A172" s="265"/>
      <c r="B172" s="264"/>
      <c r="D172" s="261"/>
      <c r="E172" s="264"/>
      <c r="F172" s="261"/>
    </row>
    <row r="173" spans="1:6" s="262" customFormat="1" x14ac:dyDescent="0.2">
      <c r="A173" s="265"/>
      <c r="B173" s="264"/>
      <c r="D173" s="261"/>
      <c r="E173" s="264"/>
      <c r="F173" s="261"/>
    </row>
    <row r="174" spans="1:6" s="262" customFormat="1" x14ac:dyDescent="0.2">
      <c r="A174" s="265"/>
      <c r="B174" s="264"/>
      <c r="D174" s="261"/>
      <c r="E174" s="264"/>
      <c r="F174" s="261"/>
    </row>
    <row r="175" spans="1:6" s="262" customFormat="1" x14ac:dyDescent="0.2">
      <c r="A175" s="265"/>
      <c r="B175" s="264"/>
      <c r="D175" s="261"/>
      <c r="E175" s="264"/>
      <c r="F175" s="261"/>
    </row>
    <row r="176" spans="1:6" s="262" customFormat="1" x14ac:dyDescent="0.2">
      <c r="A176" s="265"/>
      <c r="B176" s="264"/>
      <c r="D176" s="261"/>
      <c r="E176" s="264"/>
      <c r="F176" s="261"/>
    </row>
    <row r="177" spans="1:6" s="262" customFormat="1" x14ac:dyDescent="0.2">
      <c r="A177" s="265"/>
      <c r="B177" s="264"/>
      <c r="D177" s="261"/>
      <c r="E177" s="264"/>
      <c r="F177" s="261"/>
    </row>
    <row r="178" spans="1:6" s="262" customFormat="1" x14ac:dyDescent="0.2">
      <c r="A178" s="265"/>
      <c r="B178" s="264"/>
      <c r="D178" s="261"/>
      <c r="E178" s="264"/>
      <c r="F178" s="261"/>
    </row>
    <row r="179" spans="1:6" s="262" customFormat="1" x14ac:dyDescent="0.2">
      <c r="A179" s="265"/>
      <c r="B179" s="264"/>
      <c r="D179" s="261"/>
      <c r="E179" s="264"/>
      <c r="F179" s="261"/>
    </row>
    <row r="180" spans="1:6" s="262" customFormat="1" x14ac:dyDescent="0.2">
      <c r="A180" s="265"/>
      <c r="B180" s="264"/>
      <c r="D180" s="261"/>
      <c r="E180" s="264"/>
      <c r="F180" s="261"/>
    </row>
    <row r="181" spans="1:6" s="262" customFormat="1" x14ac:dyDescent="0.2">
      <c r="A181" s="265"/>
      <c r="B181" s="264"/>
      <c r="D181" s="261"/>
      <c r="E181" s="264"/>
      <c r="F181" s="261"/>
    </row>
    <row r="182" spans="1:6" s="262" customFormat="1" x14ac:dyDescent="0.2">
      <c r="A182" s="265"/>
      <c r="B182" s="264"/>
      <c r="D182" s="261"/>
      <c r="E182" s="264"/>
      <c r="F182" s="261"/>
    </row>
    <row r="183" spans="1:6" s="262" customFormat="1" x14ac:dyDescent="0.2">
      <c r="A183" s="265"/>
      <c r="B183" s="264"/>
      <c r="D183" s="261"/>
      <c r="E183" s="264"/>
      <c r="F183" s="261"/>
    </row>
    <row r="184" spans="1:6" s="262" customFormat="1" x14ac:dyDescent="0.2">
      <c r="A184" s="265"/>
      <c r="B184" s="264"/>
      <c r="D184" s="261"/>
      <c r="E184" s="264"/>
      <c r="F184" s="261"/>
    </row>
    <row r="185" spans="1:6" s="262" customFormat="1" x14ac:dyDescent="0.2">
      <c r="A185" s="265"/>
      <c r="B185" s="264"/>
      <c r="D185" s="261"/>
      <c r="E185" s="264"/>
      <c r="F185" s="261"/>
    </row>
    <row r="186" spans="1:6" s="262" customFormat="1" x14ac:dyDescent="0.2">
      <c r="A186" s="265"/>
      <c r="B186" s="264"/>
      <c r="D186" s="261"/>
      <c r="E186" s="264"/>
      <c r="F186" s="261"/>
    </row>
    <row r="187" spans="1:6" s="262" customFormat="1" x14ac:dyDescent="0.2">
      <c r="A187" s="265"/>
      <c r="B187" s="264"/>
      <c r="D187" s="261"/>
      <c r="E187" s="264"/>
      <c r="F187" s="261"/>
    </row>
    <row r="188" spans="1:6" s="262" customFormat="1" x14ac:dyDescent="0.2">
      <c r="A188" s="265"/>
      <c r="B188" s="264"/>
      <c r="D188" s="261"/>
      <c r="E188" s="264"/>
      <c r="F188" s="261"/>
    </row>
    <row r="189" spans="1:6" s="262" customFormat="1" x14ac:dyDescent="0.2">
      <c r="A189" s="265"/>
      <c r="B189" s="264"/>
      <c r="D189" s="261"/>
      <c r="E189" s="264"/>
      <c r="F189" s="261"/>
    </row>
    <row r="190" spans="1:6" s="262" customFormat="1" x14ac:dyDescent="0.2">
      <c r="A190" s="265"/>
      <c r="B190" s="264"/>
      <c r="D190" s="261"/>
      <c r="E190" s="264"/>
      <c r="F190" s="261"/>
    </row>
    <row r="191" spans="1:6" s="262" customFormat="1" x14ac:dyDescent="0.2">
      <c r="A191" s="265"/>
      <c r="B191" s="264"/>
      <c r="D191" s="261"/>
      <c r="E191" s="264"/>
      <c r="F191" s="261"/>
    </row>
    <row r="192" spans="1:6" s="262" customFormat="1" x14ac:dyDescent="0.2">
      <c r="A192" s="265"/>
      <c r="B192" s="264"/>
      <c r="D192" s="261"/>
      <c r="E192" s="264"/>
      <c r="F192" s="261"/>
    </row>
    <row r="193" spans="1:6" s="262" customFormat="1" x14ac:dyDescent="0.2">
      <c r="A193" s="265"/>
      <c r="B193" s="264"/>
      <c r="D193" s="261"/>
      <c r="E193" s="264"/>
      <c r="F193" s="261"/>
    </row>
    <row r="194" spans="1:6" s="262" customFormat="1" x14ac:dyDescent="0.2">
      <c r="A194" s="265"/>
      <c r="B194" s="264"/>
      <c r="D194" s="261"/>
      <c r="E194" s="264"/>
      <c r="F194" s="261"/>
    </row>
    <row r="195" spans="1:6" s="262" customFormat="1" x14ac:dyDescent="0.2">
      <c r="A195" s="265"/>
      <c r="B195" s="264"/>
      <c r="D195" s="261"/>
      <c r="E195" s="264"/>
      <c r="F195" s="261"/>
    </row>
    <row r="196" spans="1:6" s="262" customFormat="1" x14ac:dyDescent="0.2">
      <c r="A196" s="265"/>
      <c r="B196" s="264"/>
      <c r="D196" s="261"/>
      <c r="E196" s="264"/>
      <c r="F196" s="261"/>
    </row>
    <row r="197" spans="1:6" s="262" customFormat="1" x14ac:dyDescent="0.2">
      <c r="A197" s="265"/>
      <c r="B197" s="264"/>
      <c r="D197" s="261"/>
      <c r="E197" s="264"/>
      <c r="F197" s="261"/>
    </row>
    <row r="198" spans="1:6" s="262" customFormat="1" x14ac:dyDescent="0.2">
      <c r="A198" s="265"/>
      <c r="B198" s="264"/>
      <c r="D198" s="261"/>
      <c r="E198" s="264"/>
      <c r="F198" s="261"/>
    </row>
    <row r="199" spans="1:6" s="262" customFormat="1" x14ac:dyDescent="0.2">
      <c r="A199" s="265"/>
      <c r="B199" s="264"/>
      <c r="D199" s="261"/>
      <c r="E199" s="264"/>
      <c r="F199" s="261"/>
    </row>
    <row r="200" spans="1:6" s="262" customFormat="1" x14ac:dyDescent="0.2">
      <c r="A200" s="265"/>
      <c r="B200" s="264"/>
      <c r="D200" s="261"/>
      <c r="E200" s="264"/>
      <c r="F200" s="261"/>
    </row>
    <row r="201" spans="1:6" s="262" customFormat="1" x14ac:dyDescent="0.2">
      <c r="A201" s="265"/>
      <c r="B201" s="264"/>
      <c r="D201" s="261"/>
      <c r="E201" s="264"/>
      <c r="F201" s="261"/>
    </row>
    <row r="202" spans="1:6" s="262" customFormat="1" x14ac:dyDescent="0.2">
      <c r="A202" s="265"/>
      <c r="B202" s="264"/>
      <c r="D202" s="261"/>
      <c r="E202" s="264"/>
      <c r="F202" s="261"/>
    </row>
    <row r="203" spans="1:6" s="262" customFormat="1" x14ac:dyDescent="0.2">
      <c r="A203" s="265"/>
      <c r="B203" s="264"/>
      <c r="D203" s="261"/>
      <c r="E203" s="264"/>
      <c r="F203" s="261"/>
    </row>
    <row r="204" spans="1:6" s="262" customFormat="1" x14ac:dyDescent="0.2">
      <c r="A204" s="265"/>
      <c r="B204" s="264"/>
      <c r="D204" s="261"/>
      <c r="E204" s="264"/>
      <c r="F204" s="261"/>
    </row>
    <row r="205" spans="1:6" s="262" customFormat="1" x14ac:dyDescent="0.2">
      <c r="A205" s="265"/>
      <c r="B205" s="264"/>
      <c r="D205" s="261"/>
      <c r="E205" s="264"/>
      <c r="F205" s="261"/>
    </row>
    <row r="206" spans="1:6" s="262" customFormat="1" x14ac:dyDescent="0.2">
      <c r="A206" s="265"/>
      <c r="B206" s="264"/>
      <c r="D206" s="261"/>
      <c r="E206" s="264"/>
      <c r="F206" s="261"/>
    </row>
    <row r="207" spans="1:6" s="262" customFormat="1" x14ac:dyDescent="0.2">
      <c r="A207" s="265"/>
      <c r="B207" s="264"/>
      <c r="D207" s="261"/>
      <c r="E207" s="264"/>
      <c r="F207" s="261"/>
    </row>
    <row r="208" spans="1:6" s="262" customFormat="1" x14ac:dyDescent="0.2">
      <c r="A208" s="265"/>
      <c r="B208" s="264"/>
      <c r="D208" s="261"/>
      <c r="E208" s="264"/>
      <c r="F208" s="261"/>
    </row>
    <row r="209" spans="1:6" s="262" customFormat="1" x14ac:dyDescent="0.2">
      <c r="A209" s="265"/>
      <c r="B209" s="264"/>
      <c r="D209" s="261"/>
      <c r="E209" s="264"/>
      <c r="F209" s="261"/>
    </row>
    <row r="210" spans="1:6" s="262" customFormat="1" x14ac:dyDescent="0.2">
      <c r="A210" s="265"/>
      <c r="B210" s="264"/>
      <c r="D210" s="261"/>
      <c r="E210" s="264"/>
      <c r="F210" s="261"/>
    </row>
    <row r="211" spans="1:6" s="262" customFormat="1" x14ac:dyDescent="0.2">
      <c r="A211" s="265"/>
      <c r="B211" s="264"/>
      <c r="D211" s="261"/>
      <c r="E211" s="264"/>
      <c r="F211" s="261"/>
    </row>
    <row r="212" spans="1:6" s="262" customFormat="1" x14ac:dyDescent="0.2">
      <c r="A212" s="265"/>
      <c r="B212" s="264"/>
      <c r="D212" s="261"/>
      <c r="E212" s="264"/>
      <c r="F212" s="261"/>
    </row>
    <row r="213" spans="1:6" s="262" customFormat="1" x14ac:dyDescent="0.2">
      <c r="A213" s="265"/>
      <c r="B213" s="264"/>
      <c r="D213" s="261"/>
      <c r="E213" s="264"/>
      <c r="F213" s="261"/>
    </row>
    <row r="214" spans="1:6" s="262" customFormat="1" x14ac:dyDescent="0.2">
      <c r="A214" s="265"/>
      <c r="B214" s="264"/>
      <c r="D214" s="261"/>
      <c r="E214" s="264"/>
      <c r="F214" s="261"/>
    </row>
    <row r="215" spans="1:6" s="262" customFormat="1" x14ac:dyDescent="0.2">
      <c r="A215" s="265"/>
      <c r="B215" s="264"/>
      <c r="D215" s="261"/>
      <c r="E215" s="264"/>
      <c r="F215" s="261"/>
    </row>
    <row r="216" spans="1:6" s="262" customFormat="1" x14ac:dyDescent="0.2">
      <c r="A216" s="265"/>
      <c r="B216" s="264"/>
      <c r="D216" s="261"/>
      <c r="E216" s="264"/>
      <c r="F216" s="261"/>
    </row>
    <row r="217" spans="1:6" s="262" customFormat="1" x14ac:dyDescent="0.2">
      <c r="A217" s="265"/>
      <c r="B217" s="264"/>
      <c r="D217" s="261"/>
      <c r="E217" s="264"/>
      <c r="F217" s="261"/>
    </row>
    <row r="218" spans="1:6" s="262" customFormat="1" x14ac:dyDescent="0.2">
      <c r="A218" s="265"/>
      <c r="B218" s="264"/>
      <c r="D218" s="261"/>
      <c r="E218" s="264"/>
      <c r="F218" s="261"/>
    </row>
    <row r="219" spans="1:6" s="262" customFormat="1" x14ac:dyDescent="0.2">
      <c r="A219" s="265"/>
      <c r="B219" s="264"/>
      <c r="D219" s="261"/>
      <c r="E219" s="264"/>
      <c r="F219" s="261"/>
    </row>
    <row r="220" spans="1:6" s="262" customFormat="1" x14ac:dyDescent="0.2">
      <c r="A220" s="265"/>
      <c r="B220" s="264"/>
      <c r="D220" s="261"/>
      <c r="E220" s="264"/>
      <c r="F220" s="261"/>
    </row>
    <row r="221" spans="1:6" s="262" customFormat="1" x14ac:dyDescent="0.2">
      <c r="A221" s="265"/>
      <c r="B221" s="264"/>
      <c r="D221" s="261"/>
      <c r="E221" s="264"/>
      <c r="F221" s="261"/>
    </row>
    <row r="222" spans="1:6" s="262" customFormat="1" x14ac:dyDescent="0.2">
      <c r="A222" s="265"/>
      <c r="B222" s="264"/>
      <c r="D222" s="261"/>
      <c r="E222" s="264"/>
      <c r="F222" s="261"/>
    </row>
    <row r="223" spans="1:6" s="262" customFormat="1" x14ac:dyDescent="0.2">
      <c r="A223" s="265"/>
      <c r="B223" s="264"/>
      <c r="D223" s="261"/>
      <c r="E223" s="264"/>
      <c r="F223" s="261"/>
    </row>
    <row r="224" spans="1:6" s="262" customFormat="1" x14ac:dyDescent="0.2">
      <c r="A224" s="265"/>
      <c r="B224" s="264"/>
      <c r="D224" s="261"/>
      <c r="E224" s="264"/>
      <c r="F224" s="261"/>
    </row>
    <row r="225" spans="1:6" s="262" customFormat="1" x14ac:dyDescent="0.2">
      <c r="A225" s="265"/>
      <c r="B225" s="264"/>
      <c r="D225" s="261"/>
      <c r="E225" s="264"/>
      <c r="F225" s="261"/>
    </row>
    <row r="226" spans="1:6" s="262" customFormat="1" x14ac:dyDescent="0.2">
      <c r="A226" s="265"/>
      <c r="B226" s="264"/>
      <c r="D226" s="261"/>
      <c r="E226" s="264"/>
      <c r="F226" s="261"/>
    </row>
    <row r="227" spans="1:6" s="262" customFormat="1" x14ac:dyDescent="0.2">
      <c r="A227" s="265"/>
      <c r="B227" s="264"/>
      <c r="D227" s="261"/>
      <c r="E227" s="264"/>
      <c r="F227" s="261"/>
    </row>
    <row r="228" spans="1:6" s="262" customFormat="1" x14ac:dyDescent="0.2">
      <c r="A228" s="265"/>
      <c r="B228" s="264"/>
      <c r="D228" s="261"/>
      <c r="E228" s="264"/>
      <c r="F228" s="261"/>
    </row>
    <row r="229" spans="1:6" s="262" customFormat="1" x14ac:dyDescent="0.2">
      <c r="A229" s="265"/>
      <c r="B229" s="264"/>
      <c r="D229" s="261"/>
      <c r="E229" s="264"/>
      <c r="F229" s="261"/>
    </row>
    <row r="230" spans="1:6" s="262" customFormat="1" x14ac:dyDescent="0.2">
      <c r="A230" s="265"/>
      <c r="B230" s="264"/>
      <c r="D230" s="261"/>
      <c r="E230" s="264"/>
      <c r="F230" s="261"/>
    </row>
    <row r="231" spans="1:6" s="262" customFormat="1" x14ac:dyDescent="0.2">
      <c r="A231" s="265"/>
      <c r="B231" s="264"/>
      <c r="D231" s="261"/>
      <c r="E231" s="264"/>
      <c r="F231" s="261"/>
    </row>
    <row r="232" spans="1:6" s="262" customFormat="1" x14ac:dyDescent="0.2">
      <c r="A232" s="265"/>
      <c r="B232" s="264"/>
      <c r="D232" s="261"/>
      <c r="E232" s="264"/>
      <c r="F232" s="261"/>
    </row>
    <row r="233" spans="1:6" s="262" customFormat="1" x14ac:dyDescent="0.2">
      <c r="A233" s="265"/>
      <c r="B233" s="264"/>
      <c r="D233" s="261"/>
      <c r="E233" s="264"/>
      <c r="F233" s="261"/>
    </row>
    <row r="234" spans="1:6" s="262" customFormat="1" x14ac:dyDescent="0.2">
      <c r="A234" s="265"/>
      <c r="B234" s="264"/>
      <c r="D234" s="261"/>
      <c r="E234" s="264"/>
      <c r="F234" s="261"/>
    </row>
    <row r="235" spans="1:6" s="262" customFormat="1" x14ac:dyDescent="0.2">
      <c r="A235" s="265"/>
      <c r="B235" s="264"/>
      <c r="D235" s="261"/>
      <c r="E235" s="264"/>
      <c r="F235" s="261"/>
    </row>
    <row r="236" spans="1:6" s="262" customFormat="1" x14ac:dyDescent="0.2">
      <c r="A236" s="265"/>
      <c r="B236" s="264"/>
      <c r="D236" s="261"/>
      <c r="E236" s="264"/>
      <c r="F236" s="261"/>
    </row>
    <row r="237" spans="1:6" s="262" customFormat="1" x14ac:dyDescent="0.2">
      <c r="A237" s="265"/>
      <c r="B237" s="264"/>
      <c r="D237" s="261"/>
      <c r="E237" s="264"/>
      <c r="F237" s="261"/>
    </row>
    <row r="238" spans="1:6" s="262" customFormat="1" x14ac:dyDescent="0.2">
      <c r="A238" s="265"/>
      <c r="B238" s="264"/>
      <c r="D238" s="261"/>
      <c r="E238" s="264"/>
      <c r="F238" s="261"/>
    </row>
    <row r="239" spans="1:6" s="262" customFormat="1" x14ac:dyDescent="0.2">
      <c r="A239" s="265"/>
      <c r="B239" s="264"/>
      <c r="D239" s="261"/>
      <c r="E239" s="264"/>
      <c r="F239" s="261"/>
    </row>
    <row r="240" spans="1:6" s="262" customFormat="1" x14ac:dyDescent="0.2">
      <c r="A240" s="265"/>
      <c r="B240" s="264"/>
      <c r="D240" s="261"/>
      <c r="E240" s="264"/>
      <c r="F240" s="261"/>
    </row>
    <row r="241" spans="1:6" s="262" customFormat="1" x14ac:dyDescent="0.2">
      <c r="A241" s="265"/>
      <c r="B241" s="264"/>
      <c r="D241" s="261"/>
      <c r="E241" s="264"/>
      <c r="F241" s="261"/>
    </row>
    <row r="242" spans="1:6" s="262" customFormat="1" x14ac:dyDescent="0.2">
      <c r="A242" s="265"/>
      <c r="B242" s="264"/>
      <c r="D242" s="261"/>
      <c r="E242" s="264"/>
      <c r="F242" s="261"/>
    </row>
    <row r="243" spans="1:6" s="262" customFormat="1" x14ac:dyDescent="0.2">
      <c r="A243" s="265"/>
      <c r="B243" s="264"/>
      <c r="D243" s="261"/>
      <c r="E243" s="264"/>
      <c r="F243" s="261"/>
    </row>
    <row r="244" spans="1:6" s="262" customFormat="1" x14ac:dyDescent="0.2">
      <c r="A244" s="265"/>
      <c r="B244" s="264"/>
      <c r="D244" s="261"/>
      <c r="E244" s="264"/>
      <c r="F244" s="261"/>
    </row>
    <row r="245" spans="1:6" s="262" customFormat="1" x14ac:dyDescent="0.2">
      <c r="A245" s="265"/>
      <c r="B245" s="264"/>
      <c r="D245" s="261"/>
      <c r="E245" s="264"/>
      <c r="F245" s="261"/>
    </row>
    <row r="246" spans="1:6" s="262" customFormat="1" x14ac:dyDescent="0.2">
      <c r="A246" s="265"/>
      <c r="B246" s="264"/>
      <c r="D246" s="261"/>
      <c r="E246" s="264"/>
      <c r="F246" s="261"/>
    </row>
    <row r="247" spans="1:6" s="262" customFormat="1" x14ac:dyDescent="0.2">
      <c r="A247" s="265"/>
      <c r="B247" s="264"/>
      <c r="D247" s="261"/>
      <c r="E247" s="264"/>
      <c r="F247" s="261"/>
    </row>
    <row r="248" spans="1:6" s="262" customFormat="1" x14ac:dyDescent="0.2">
      <c r="A248" s="265"/>
      <c r="B248" s="264"/>
      <c r="D248" s="261"/>
      <c r="E248" s="264"/>
      <c r="F248" s="261"/>
    </row>
    <row r="249" spans="1:6" s="262" customFormat="1" x14ac:dyDescent="0.2">
      <c r="A249" s="265"/>
      <c r="B249" s="264"/>
      <c r="D249" s="261"/>
      <c r="E249" s="264"/>
      <c r="F249" s="261"/>
    </row>
    <row r="250" spans="1:6" s="262" customFormat="1" x14ac:dyDescent="0.2">
      <c r="A250" s="265"/>
      <c r="B250" s="264"/>
      <c r="D250" s="261"/>
      <c r="E250" s="264"/>
      <c r="F250" s="261"/>
    </row>
    <row r="251" spans="1:6" s="262" customFormat="1" x14ac:dyDescent="0.2">
      <c r="A251" s="265"/>
      <c r="B251" s="264"/>
      <c r="D251" s="261"/>
      <c r="E251" s="264"/>
      <c r="F251" s="261"/>
    </row>
    <row r="252" spans="1:6" s="262" customFormat="1" x14ac:dyDescent="0.2">
      <c r="A252" s="265"/>
      <c r="B252" s="264"/>
      <c r="D252" s="261"/>
      <c r="E252" s="264"/>
      <c r="F252" s="261"/>
    </row>
    <row r="253" spans="1:6" s="262" customFormat="1" x14ac:dyDescent="0.2">
      <c r="A253" s="265"/>
      <c r="B253" s="264"/>
      <c r="D253" s="261"/>
      <c r="E253" s="264"/>
      <c r="F253" s="261"/>
    </row>
    <row r="254" spans="1:6" s="262" customFormat="1" x14ac:dyDescent="0.2">
      <c r="A254" s="265"/>
      <c r="B254" s="264"/>
      <c r="D254" s="261"/>
      <c r="E254" s="264"/>
      <c r="F254" s="261"/>
    </row>
    <row r="255" spans="1:6" s="262" customFormat="1" x14ac:dyDescent="0.2">
      <c r="A255" s="265"/>
      <c r="B255" s="264"/>
      <c r="D255" s="261"/>
      <c r="E255" s="264"/>
      <c r="F255" s="261"/>
    </row>
    <row r="256" spans="1:6" s="262" customFormat="1" x14ac:dyDescent="0.2">
      <c r="A256" s="265"/>
      <c r="B256" s="264"/>
      <c r="D256" s="261"/>
      <c r="E256" s="264"/>
      <c r="F256" s="261"/>
    </row>
    <row r="257" spans="1:6" s="262" customFormat="1" x14ac:dyDescent="0.2">
      <c r="A257" s="265"/>
      <c r="B257" s="264"/>
      <c r="D257" s="261"/>
      <c r="E257" s="264"/>
      <c r="F257" s="261"/>
    </row>
    <row r="258" spans="1:6" s="262" customFormat="1" x14ac:dyDescent="0.2">
      <c r="A258" s="265"/>
      <c r="B258" s="264"/>
      <c r="D258" s="261"/>
      <c r="E258" s="264"/>
      <c r="F258" s="261"/>
    </row>
    <row r="259" spans="1:6" s="262" customFormat="1" x14ac:dyDescent="0.2">
      <c r="A259" s="265"/>
      <c r="B259" s="264"/>
      <c r="D259" s="261"/>
      <c r="E259" s="264"/>
      <c r="F259" s="261"/>
    </row>
    <row r="260" spans="1:6" s="262" customFormat="1" x14ac:dyDescent="0.2">
      <c r="A260" s="265"/>
      <c r="B260" s="264"/>
      <c r="D260" s="261"/>
      <c r="E260" s="264"/>
      <c r="F260" s="261"/>
    </row>
    <row r="261" spans="1:6" s="262" customFormat="1" x14ac:dyDescent="0.2">
      <c r="A261" s="265"/>
      <c r="B261" s="264"/>
      <c r="D261" s="261"/>
      <c r="E261" s="264"/>
      <c r="F261" s="261"/>
    </row>
    <row r="262" spans="1:6" s="262" customFormat="1" x14ac:dyDescent="0.2">
      <c r="A262" s="265"/>
      <c r="B262" s="264"/>
      <c r="D262" s="261"/>
      <c r="E262" s="264"/>
      <c r="F262" s="261"/>
    </row>
    <row r="263" spans="1:6" s="262" customFormat="1" x14ac:dyDescent="0.2">
      <c r="A263" s="265"/>
      <c r="B263" s="264"/>
      <c r="D263" s="261"/>
      <c r="E263" s="264"/>
      <c r="F263" s="261"/>
    </row>
    <row r="264" spans="1:6" s="262" customFormat="1" x14ac:dyDescent="0.2">
      <c r="A264" s="265"/>
      <c r="B264" s="264"/>
      <c r="D264" s="261"/>
      <c r="E264" s="264"/>
      <c r="F264" s="261"/>
    </row>
    <row r="265" spans="1:6" s="262" customFormat="1" x14ac:dyDescent="0.2">
      <c r="A265" s="265"/>
      <c r="B265" s="264"/>
      <c r="D265" s="261"/>
      <c r="E265" s="264"/>
      <c r="F265" s="261"/>
    </row>
    <row r="266" spans="1:6" s="262" customFormat="1" x14ac:dyDescent="0.2">
      <c r="A266" s="265"/>
      <c r="B266" s="264"/>
      <c r="D266" s="261"/>
      <c r="E266" s="264"/>
      <c r="F266" s="261"/>
    </row>
    <row r="267" spans="1:6" s="262" customFormat="1" x14ac:dyDescent="0.2">
      <c r="A267" s="265"/>
      <c r="B267" s="264"/>
      <c r="D267" s="261"/>
      <c r="E267" s="264"/>
      <c r="F267" s="261"/>
    </row>
    <row r="268" spans="1:6" s="262" customFormat="1" x14ac:dyDescent="0.2">
      <c r="A268" s="265"/>
      <c r="B268" s="264"/>
      <c r="D268" s="261"/>
      <c r="E268" s="264"/>
      <c r="F268" s="261"/>
    </row>
    <row r="269" spans="1:6" s="262" customFormat="1" x14ac:dyDescent="0.2">
      <c r="A269" s="265"/>
      <c r="B269" s="264"/>
      <c r="D269" s="261"/>
      <c r="E269" s="264"/>
      <c r="F269" s="261"/>
    </row>
    <row r="270" spans="1:6" s="262" customFormat="1" x14ac:dyDescent="0.2">
      <c r="A270" s="265"/>
      <c r="B270" s="264"/>
      <c r="D270" s="261"/>
      <c r="E270" s="264"/>
      <c r="F270" s="261"/>
    </row>
    <row r="271" spans="1:6" s="262" customFormat="1" x14ac:dyDescent="0.2">
      <c r="A271" s="265"/>
      <c r="B271" s="264"/>
      <c r="D271" s="261"/>
      <c r="E271" s="264"/>
      <c r="F271" s="261"/>
    </row>
    <row r="272" spans="1:6" s="262" customFormat="1" x14ac:dyDescent="0.2">
      <c r="A272" s="265"/>
      <c r="B272" s="264"/>
      <c r="D272" s="261"/>
      <c r="E272" s="264"/>
      <c r="F272" s="261"/>
    </row>
    <row r="273" spans="1:6" s="262" customFormat="1" x14ac:dyDescent="0.2">
      <c r="A273" s="265"/>
      <c r="B273" s="264"/>
      <c r="D273" s="261"/>
      <c r="E273" s="264"/>
      <c r="F273" s="261"/>
    </row>
    <row r="274" spans="1:6" s="262" customFormat="1" x14ac:dyDescent="0.2">
      <c r="A274" s="265"/>
      <c r="B274" s="264"/>
      <c r="D274" s="261"/>
      <c r="E274" s="264"/>
      <c r="F274" s="261"/>
    </row>
    <row r="275" spans="1:6" s="262" customFormat="1" x14ac:dyDescent="0.2">
      <c r="A275" s="265"/>
      <c r="B275" s="264"/>
      <c r="D275" s="261"/>
      <c r="E275" s="264"/>
      <c r="F275" s="261"/>
    </row>
    <row r="276" spans="1:6" s="262" customFormat="1" x14ac:dyDescent="0.2">
      <c r="A276" s="265"/>
      <c r="B276" s="264"/>
      <c r="D276" s="261"/>
      <c r="E276" s="264"/>
      <c r="F276" s="261"/>
    </row>
    <row r="277" spans="1:6" s="262" customFormat="1" x14ac:dyDescent="0.2">
      <c r="A277" s="265"/>
      <c r="B277" s="264"/>
      <c r="D277" s="261"/>
      <c r="E277" s="264"/>
      <c r="F277" s="261"/>
    </row>
    <row r="278" spans="1:6" s="262" customFormat="1" x14ac:dyDescent="0.2">
      <c r="A278" s="265"/>
      <c r="B278" s="264"/>
      <c r="D278" s="261"/>
      <c r="E278" s="264"/>
      <c r="F278" s="261"/>
    </row>
    <row r="279" spans="1:6" s="262" customFormat="1" x14ac:dyDescent="0.2">
      <c r="A279" s="265"/>
      <c r="B279" s="264"/>
      <c r="D279" s="261"/>
      <c r="E279" s="264"/>
      <c r="F279" s="261"/>
    </row>
    <row r="280" spans="1:6" s="262" customFormat="1" x14ac:dyDescent="0.2">
      <c r="A280" s="265"/>
      <c r="B280" s="264"/>
      <c r="D280" s="261"/>
      <c r="E280" s="264"/>
      <c r="F280" s="261"/>
    </row>
    <row r="281" spans="1:6" s="262" customFormat="1" x14ac:dyDescent="0.2">
      <c r="A281" s="265"/>
      <c r="B281" s="264"/>
      <c r="D281" s="261"/>
      <c r="E281" s="264"/>
      <c r="F281" s="261"/>
    </row>
    <row r="282" spans="1:6" s="262" customFormat="1" x14ac:dyDescent="0.2">
      <c r="A282" s="265"/>
      <c r="B282" s="264"/>
      <c r="D282" s="261"/>
      <c r="E282" s="264"/>
      <c r="F282" s="261"/>
    </row>
    <row r="283" spans="1:6" s="262" customFormat="1" x14ac:dyDescent="0.2">
      <c r="A283" s="265"/>
      <c r="B283" s="264"/>
      <c r="D283" s="261"/>
      <c r="E283" s="264"/>
      <c r="F283" s="261"/>
    </row>
    <row r="284" spans="1:6" s="262" customFormat="1" x14ac:dyDescent="0.2">
      <c r="A284" s="265"/>
      <c r="B284" s="264"/>
      <c r="D284" s="261"/>
      <c r="E284" s="264"/>
      <c r="F284" s="261"/>
    </row>
    <row r="285" spans="1:6" s="262" customFormat="1" x14ac:dyDescent="0.2">
      <c r="A285" s="265"/>
      <c r="B285" s="264"/>
      <c r="D285" s="261"/>
      <c r="E285" s="264"/>
      <c r="F285" s="261"/>
    </row>
    <row r="286" spans="1:6" s="262" customFormat="1" x14ac:dyDescent="0.2">
      <c r="A286" s="265"/>
      <c r="B286" s="264"/>
      <c r="D286" s="261"/>
      <c r="E286" s="264"/>
      <c r="F286" s="261"/>
    </row>
    <row r="287" spans="1:6" s="262" customFormat="1" x14ac:dyDescent="0.2">
      <c r="A287" s="265"/>
      <c r="B287" s="264"/>
      <c r="D287" s="261"/>
      <c r="E287" s="264"/>
      <c r="F287" s="261"/>
    </row>
    <row r="288" spans="1:6" s="262" customFormat="1" x14ac:dyDescent="0.2">
      <c r="A288" s="265"/>
      <c r="B288" s="264"/>
      <c r="D288" s="261"/>
      <c r="E288" s="264"/>
      <c r="F288" s="261"/>
    </row>
    <row r="289" spans="1:6" s="262" customFormat="1" x14ac:dyDescent="0.2">
      <c r="A289" s="265"/>
      <c r="B289" s="264"/>
      <c r="D289" s="261"/>
      <c r="E289" s="264"/>
      <c r="F289" s="261"/>
    </row>
    <row r="290" spans="1:6" s="262" customFormat="1" x14ac:dyDescent="0.2">
      <c r="A290" s="265"/>
      <c r="B290" s="264"/>
      <c r="D290" s="261"/>
      <c r="E290" s="264"/>
      <c r="F290" s="261"/>
    </row>
    <row r="291" spans="1:6" s="262" customFormat="1" x14ac:dyDescent="0.2">
      <c r="A291" s="265"/>
      <c r="B291" s="264"/>
      <c r="D291" s="261"/>
      <c r="E291" s="264"/>
      <c r="F291" s="261"/>
    </row>
    <row r="292" spans="1:6" s="262" customFormat="1" x14ac:dyDescent="0.2">
      <c r="A292" s="265"/>
      <c r="B292" s="264"/>
      <c r="D292" s="261"/>
      <c r="E292" s="264"/>
      <c r="F292" s="261"/>
    </row>
    <row r="293" spans="1:6" s="262" customFormat="1" x14ac:dyDescent="0.2">
      <c r="A293" s="265"/>
      <c r="B293" s="264"/>
      <c r="D293" s="261"/>
      <c r="E293" s="264"/>
      <c r="F293" s="261"/>
    </row>
    <row r="294" spans="1:6" s="262" customFormat="1" x14ac:dyDescent="0.2">
      <c r="A294" s="265"/>
      <c r="B294" s="264"/>
      <c r="D294" s="261"/>
      <c r="E294" s="264"/>
      <c r="F294" s="261"/>
    </row>
    <row r="295" spans="1:6" s="262" customFormat="1" x14ac:dyDescent="0.2">
      <c r="A295" s="265"/>
      <c r="B295" s="264"/>
      <c r="D295" s="261"/>
      <c r="E295" s="264"/>
      <c r="F295" s="261"/>
    </row>
    <row r="296" spans="1:6" s="262" customFormat="1" x14ac:dyDescent="0.2">
      <c r="A296" s="265"/>
      <c r="B296" s="264"/>
      <c r="D296" s="261"/>
      <c r="E296" s="264"/>
      <c r="F296" s="261"/>
    </row>
    <row r="297" spans="1:6" s="262" customFormat="1" x14ac:dyDescent="0.2">
      <c r="A297" s="265"/>
      <c r="B297" s="264"/>
      <c r="D297" s="261"/>
      <c r="E297" s="264"/>
      <c r="F297" s="261"/>
    </row>
    <row r="298" spans="1:6" s="262" customFormat="1" x14ac:dyDescent="0.2">
      <c r="A298" s="265"/>
      <c r="B298" s="264"/>
      <c r="D298" s="261"/>
      <c r="E298" s="264"/>
      <c r="F298" s="261"/>
    </row>
    <row r="299" spans="1:6" s="262" customFormat="1" x14ac:dyDescent="0.2">
      <c r="A299" s="265"/>
      <c r="B299" s="264"/>
      <c r="D299" s="261"/>
      <c r="E299" s="264"/>
      <c r="F299" s="261"/>
    </row>
    <row r="300" spans="1:6" s="262" customFormat="1" x14ac:dyDescent="0.2">
      <c r="A300" s="265"/>
      <c r="B300" s="264"/>
      <c r="D300" s="261"/>
      <c r="E300" s="264"/>
      <c r="F300" s="261"/>
    </row>
    <row r="301" spans="1:6" s="262" customFormat="1" x14ac:dyDescent="0.2">
      <c r="A301" s="265"/>
      <c r="B301" s="264"/>
      <c r="D301" s="261"/>
      <c r="E301" s="264"/>
      <c r="F301" s="261"/>
    </row>
    <row r="302" spans="1:6" s="262" customFormat="1" x14ac:dyDescent="0.2">
      <c r="A302" s="265"/>
      <c r="B302" s="264"/>
      <c r="D302" s="261"/>
      <c r="E302" s="264"/>
      <c r="F302" s="261"/>
    </row>
    <row r="303" spans="1:6" s="262" customFormat="1" x14ac:dyDescent="0.2">
      <c r="A303" s="265"/>
      <c r="B303" s="264"/>
      <c r="D303" s="261"/>
      <c r="E303" s="264"/>
      <c r="F303" s="261"/>
    </row>
    <row r="304" spans="1:6" s="262" customFormat="1" x14ac:dyDescent="0.2">
      <c r="A304" s="265"/>
      <c r="B304" s="264"/>
      <c r="D304" s="261"/>
      <c r="E304" s="264"/>
      <c r="F304" s="261"/>
    </row>
    <row r="305" spans="1:6" s="262" customFormat="1" x14ac:dyDescent="0.2">
      <c r="A305" s="265"/>
      <c r="B305" s="264"/>
      <c r="D305" s="261"/>
      <c r="E305" s="264"/>
      <c r="F305" s="261"/>
    </row>
    <row r="306" spans="1:6" s="262" customFormat="1" x14ac:dyDescent="0.2">
      <c r="A306" s="265"/>
      <c r="B306" s="264"/>
      <c r="D306" s="261"/>
      <c r="E306" s="264"/>
      <c r="F306" s="261"/>
    </row>
    <row r="307" spans="1:6" s="262" customFormat="1" x14ac:dyDescent="0.2">
      <c r="A307" s="265"/>
      <c r="B307" s="264"/>
      <c r="D307" s="261"/>
      <c r="E307" s="264"/>
      <c r="F307" s="261"/>
    </row>
    <row r="308" spans="1:6" s="262" customFormat="1" x14ac:dyDescent="0.2">
      <c r="A308" s="265"/>
      <c r="B308" s="264"/>
      <c r="D308" s="261"/>
      <c r="E308" s="264"/>
      <c r="F308" s="261"/>
    </row>
    <row r="309" spans="1:6" s="262" customFormat="1" x14ac:dyDescent="0.2">
      <c r="A309" s="265"/>
      <c r="B309" s="264"/>
      <c r="D309" s="261"/>
      <c r="E309" s="264"/>
      <c r="F309" s="261"/>
    </row>
    <row r="310" spans="1:6" s="262" customFormat="1" x14ac:dyDescent="0.2">
      <c r="A310" s="265"/>
      <c r="B310" s="264"/>
      <c r="D310" s="261"/>
      <c r="E310" s="264"/>
      <c r="F310" s="261"/>
    </row>
    <row r="311" spans="1:6" s="262" customFormat="1" x14ac:dyDescent="0.2">
      <c r="A311" s="265"/>
      <c r="B311" s="264"/>
      <c r="D311" s="261"/>
      <c r="E311" s="264"/>
      <c r="F311" s="261"/>
    </row>
    <row r="312" spans="1:6" s="262" customFormat="1" x14ac:dyDescent="0.2">
      <c r="A312" s="265"/>
      <c r="B312" s="264"/>
      <c r="D312" s="261"/>
      <c r="E312" s="264"/>
      <c r="F312" s="261"/>
    </row>
    <row r="313" spans="1:6" s="262" customFormat="1" x14ac:dyDescent="0.2">
      <c r="A313" s="265"/>
      <c r="B313" s="264"/>
      <c r="D313" s="261"/>
      <c r="E313" s="264"/>
      <c r="F313" s="261"/>
    </row>
    <row r="314" spans="1:6" s="262" customFormat="1" x14ac:dyDescent="0.2">
      <c r="A314" s="265"/>
      <c r="B314" s="264"/>
      <c r="D314" s="261"/>
      <c r="E314" s="264"/>
      <c r="F314" s="261"/>
    </row>
    <row r="315" spans="1:6" s="262" customFormat="1" x14ac:dyDescent="0.2">
      <c r="A315" s="265"/>
      <c r="B315" s="264"/>
      <c r="D315" s="261"/>
      <c r="E315" s="264"/>
      <c r="F315" s="261"/>
    </row>
    <row r="316" spans="1:6" s="262" customFormat="1" x14ac:dyDescent="0.2">
      <c r="A316" s="265"/>
      <c r="B316" s="264"/>
      <c r="D316" s="261"/>
      <c r="E316" s="264"/>
      <c r="F316" s="261"/>
    </row>
    <row r="317" spans="1:6" s="262" customFormat="1" x14ac:dyDescent="0.2">
      <c r="A317" s="265"/>
      <c r="B317" s="264"/>
      <c r="D317" s="261"/>
      <c r="E317" s="264"/>
      <c r="F317" s="261"/>
    </row>
    <row r="318" spans="1:6" s="262" customFormat="1" x14ac:dyDescent="0.2">
      <c r="A318" s="265"/>
      <c r="B318" s="264"/>
      <c r="D318" s="261"/>
      <c r="E318" s="264"/>
      <c r="F318" s="261"/>
    </row>
    <row r="319" spans="1:6" s="262" customFormat="1" x14ac:dyDescent="0.2">
      <c r="A319" s="265"/>
      <c r="B319" s="264"/>
      <c r="D319" s="261"/>
      <c r="E319" s="264"/>
      <c r="F319" s="261"/>
    </row>
    <row r="320" spans="1:6" s="262" customFormat="1" x14ac:dyDescent="0.2">
      <c r="A320" s="265"/>
      <c r="B320" s="264"/>
      <c r="D320" s="261"/>
      <c r="E320" s="264"/>
      <c r="F320" s="261"/>
    </row>
    <row r="321" spans="1:6" s="262" customFormat="1" x14ac:dyDescent="0.2">
      <c r="A321" s="265"/>
      <c r="B321" s="264"/>
      <c r="D321" s="261"/>
      <c r="E321" s="264"/>
      <c r="F321" s="261"/>
    </row>
    <row r="322" spans="1:6" s="262" customFormat="1" x14ac:dyDescent="0.2">
      <c r="A322" s="265"/>
      <c r="B322" s="264"/>
      <c r="D322" s="261"/>
      <c r="E322" s="264"/>
      <c r="F322" s="261"/>
    </row>
    <row r="323" spans="1:6" s="262" customFormat="1" x14ac:dyDescent="0.2">
      <c r="A323" s="265"/>
      <c r="B323" s="264"/>
      <c r="D323" s="261"/>
      <c r="E323" s="264"/>
      <c r="F323" s="261"/>
    </row>
    <row r="324" spans="1:6" s="262" customFormat="1" x14ac:dyDescent="0.2">
      <c r="A324" s="265"/>
      <c r="B324" s="264"/>
      <c r="D324" s="261"/>
      <c r="E324" s="264"/>
      <c r="F324" s="261"/>
    </row>
    <row r="325" spans="1:6" s="262" customFormat="1" x14ac:dyDescent="0.2">
      <c r="A325" s="265"/>
      <c r="B325" s="264"/>
      <c r="D325" s="261"/>
      <c r="E325" s="264"/>
      <c r="F325" s="261"/>
    </row>
    <row r="326" spans="1:6" s="262" customFormat="1" x14ac:dyDescent="0.2">
      <c r="A326" s="265"/>
      <c r="B326" s="264"/>
      <c r="D326" s="261"/>
      <c r="E326" s="264"/>
      <c r="F326" s="261"/>
    </row>
    <row r="327" spans="1:6" s="262" customFormat="1" x14ac:dyDescent="0.2">
      <c r="A327" s="265"/>
      <c r="B327" s="264"/>
      <c r="D327" s="261"/>
      <c r="E327" s="264"/>
      <c r="F327" s="261"/>
    </row>
    <row r="328" spans="1:6" s="262" customFormat="1" x14ac:dyDescent="0.2">
      <c r="A328" s="265"/>
      <c r="B328" s="264"/>
      <c r="D328" s="261"/>
      <c r="E328" s="264"/>
      <c r="F328" s="261"/>
    </row>
    <row r="329" spans="1:6" s="262" customFormat="1" x14ac:dyDescent="0.2">
      <c r="A329" s="265"/>
      <c r="B329" s="264"/>
      <c r="D329" s="261"/>
      <c r="E329" s="264"/>
      <c r="F329" s="261"/>
    </row>
    <row r="330" spans="1:6" s="262" customFormat="1" x14ac:dyDescent="0.2">
      <c r="A330" s="265"/>
      <c r="B330" s="264"/>
      <c r="D330" s="261"/>
      <c r="E330" s="264"/>
      <c r="F330" s="261"/>
    </row>
    <row r="331" spans="1:6" s="262" customFormat="1" x14ac:dyDescent="0.2">
      <c r="A331" s="265"/>
      <c r="B331" s="264"/>
      <c r="D331" s="261"/>
      <c r="E331" s="264"/>
      <c r="F331" s="261"/>
    </row>
    <row r="332" spans="1:6" s="262" customFormat="1" x14ac:dyDescent="0.2">
      <c r="A332" s="265"/>
      <c r="B332" s="264"/>
      <c r="D332" s="261"/>
      <c r="E332" s="264"/>
      <c r="F332" s="261"/>
    </row>
    <row r="333" spans="1:6" s="262" customFormat="1" x14ac:dyDescent="0.2">
      <c r="A333" s="265"/>
      <c r="B333" s="264"/>
      <c r="D333" s="261"/>
      <c r="E333" s="264"/>
      <c r="F333" s="261"/>
    </row>
    <row r="334" spans="1:6" s="262" customFormat="1" x14ac:dyDescent="0.2">
      <c r="A334" s="265"/>
      <c r="B334" s="264"/>
      <c r="D334" s="261"/>
      <c r="E334" s="264"/>
      <c r="F334" s="261"/>
    </row>
    <row r="335" spans="1:6" s="262" customFormat="1" x14ac:dyDescent="0.2">
      <c r="A335" s="265"/>
      <c r="B335" s="264"/>
      <c r="D335" s="261"/>
      <c r="E335" s="264"/>
      <c r="F335" s="261"/>
    </row>
    <row r="336" spans="1:6" s="262" customFormat="1" x14ac:dyDescent="0.2">
      <c r="A336" s="265"/>
      <c r="B336" s="264"/>
      <c r="D336" s="261"/>
      <c r="E336" s="264"/>
      <c r="F336" s="261"/>
    </row>
    <row r="337" spans="1:6" s="262" customFormat="1" x14ac:dyDescent="0.2">
      <c r="A337" s="265"/>
      <c r="B337" s="264"/>
      <c r="D337" s="261"/>
      <c r="E337" s="264"/>
      <c r="F337" s="261"/>
    </row>
    <row r="338" spans="1:6" s="262" customFormat="1" x14ac:dyDescent="0.2">
      <c r="A338" s="265"/>
      <c r="B338" s="264"/>
      <c r="D338" s="261"/>
      <c r="E338" s="264"/>
      <c r="F338" s="261"/>
    </row>
    <row r="339" spans="1:6" s="262" customFormat="1" x14ac:dyDescent="0.2">
      <c r="A339" s="265"/>
      <c r="B339" s="264"/>
      <c r="D339" s="261"/>
      <c r="E339" s="264"/>
      <c r="F339" s="261"/>
    </row>
    <row r="340" spans="1:6" s="262" customFormat="1" x14ac:dyDescent="0.2">
      <c r="A340" s="265"/>
      <c r="B340" s="264"/>
      <c r="D340" s="261"/>
      <c r="E340" s="264"/>
      <c r="F340" s="261"/>
    </row>
    <row r="341" spans="1:6" s="262" customFormat="1" x14ac:dyDescent="0.2">
      <c r="A341" s="265"/>
      <c r="B341" s="264"/>
      <c r="D341" s="261"/>
      <c r="E341" s="264"/>
      <c r="F341" s="261"/>
    </row>
    <row r="342" spans="1:6" s="262" customFormat="1" x14ac:dyDescent="0.2">
      <c r="A342" s="265"/>
      <c r="B342" s="264"/>
      <c r="D342" s="261"/>
      <c r="E342" s="264"/>
      <c r="F342" s="261"/>
    </row>
    <row r="343" spans="1:6" s="262" customFormat="1" x14ac:dyDescent="0.2">
      <c r="A343" s="265"/>
      <c r="B343" s="264"/>
      <c r="D343" s="261"/>
      <c r="E343" s="264"/>
      <c r="F343" s="261"/>
    </row>
    <row r="344" spans="1:6" s="262" customFormat="1" x14ac:dyDescent="0.2">
      <c r="A344" s="265"/>
      <c r="B344" s="264"/>
      <c r="D344" s="261"/>
      <c r="E344" s="264"/>
      <c r="F344" s="261"/>
    </row>
    <row r="345" spans="1:6" s="262" customFormat="1" x14ac:dyDescent="0.2">
      <c r="A345" s="265"/>
      <c r="B345" s="264"/>
      <c r="D345" s="261"/>
      <c r="E345" s="264"/>
      <c r="F345" s="261"/>
    </row>
    <row r="346" spans="1:6" s="262" customFormat="1" x14ac:dyDescent="0.2">
      <c r="A346" s="265"/>
      <c r="B346" s="264"/>
      <c r="D346" s="261"/>
      <c r="E346" s="264"/>
      <c r="F346" s="261"/>
    </row>
    <row r="347" spans="1:6" s="262" customFormat="1" x14ac:dyDescent="0.2">
      <c r="A347" s="265"/>
      <c r="B347" s="264"/>
      <c r="D347" s="261"/>
      <c r="E347" s="264"/>
      <c r="F347" s="261"/>
    </row>
    <row r="348" spans="1:6" s="262" customFormat="1" x14ac:dyDescent="0.2">
      <c r="A348" s="265"/>
      <c r="B348" s="264"/>
      <c r="D348" s="261"/>
      <c r="E348" s="264"/>
      <c r="F348" s="261"/>
    </row>
    <row r="349" spans="1:6" s="262" customFormat="1" x14ac:dyDescent="0.2">
      <c r="A349" s="265"/>
      <c r="B349" s="264"/>
      <c r="D349" s="261"/>
      <c r="E349" s="264"/>
      <c r="F349" s="261"/>
    </row>
    <row r="350" spans="1:6" s="262" customFormat="1" x14ac:dyDescent="0.2">
      <c r="A350" s="265"/>
      <c r="B350" s="264"/>
      <c r="D350" s="261"/>
      <c r="E350" s="264"/>
      <c r="F350" s="261"/>
    </row>
    <row r="351" spans="1:6" s="262" customFormat="1" x14ac:dyDescent="0.2">
      <c r="A351" s="265"/>
      <c r="B351" s="264"/>
      <c r="D351" s="261"/>
      <c r="E351" s="264"/>
      <c r="F351" s="261"/>
    </row>
    <row r="352" spans="1:6" s="262" customFormat="1" x14ac:dyDescent="0.2">
      <c r="A352" s="265"/>
      <c r="B352" s="264"/>
      <c r="D352" s="261"/>
      <c r="E352" s="264"/>
      <c r="F352" s="261"/>
    </row>
    <row r="353" spans="1:6" s="262" customFormat="1" x14ac:dyDescent="0.2">
      <c r="A353" s="265"/>
      <c r="B353" s="264"/>
      <c r="D353" s="261"/>
      <c r="E353" s="264"/>
      <c r="F353" s="261"/>
    </row>
    <row r="354" spans="1:6" s="262" customFormat="1" x14ac:dyDescent="0.2">
      <c r="A354" s="265"/>
      <c r="B354" s="264"/>
      <c r="D354" s="261"/>
      <c r="E354" s="264"/>
      <c r="F354" s="261"/>
    </row>
    <row r="355" spans="1:6" s="262" customFormat="1" x14ac:dyDescent="0.2">
      <c r="A355" s="265"/>
      <c r="B355" s="264"/>
      <c r="D355" s="261"/>
      <c r="E355" s="264"/>
      <c r="F355" s="261"/>
    </row>
    <row r="356" spans="1:6" s="262" customFormat="1" x14ac:dyDescent="0.2">
      <c r="A356" s="265"/>
      <c r="B356" s="264"/>
      <c r="D356" s="261"/>
      <c r="E356" s="264"/>
      <c r="F356" s="261"/>
    </row>
    <row r="357" spans="1:6" s="262" customFormat="1" x14ac:dyDescent="0.2">
      <c r="A357" s="265"/>
      <c r="B357" s="264"/>
      <c r="D357" s="261"/>
      <c r="E357" s="264"/>
      <c r="F357" s="261"/>
    </row>
    <row r="358" spans="1:6" s="262" customFormat="1" x14ac:dyDescent="0.2">
      <c r="A358" s="265"/>
      <c r="B358" s="264"/>
      <c r="D358" s="261"/>
      <c r="E358" s="264"/>
      <c r="F358" s="261"/>
    </row>
    <row r="359" spans="1:6" s="262" customFormat="1" x14ac:dyDescent="0.2">
      <c r="A359" s="265"/>
      <c r="B359" s="264"/>
      <c r="D359" s="261"/>
      <c r="E359" s="264"/>
      <c r="F359" s="261"/>
    </row>
    <row r="360" spans="1:6" s="262" customFormat="1" x14ac:dyDescent="0.2">
      <c r="A360" s="265"/>
      <c r="B360" s="264"/>
      <c r="D360" s="261"/>
      <c r="E360" s="264"/>
      <c r="F360" s="261"/>
    </row>
    <row r="361" spans="1:6" s="262" customFormat="1" x14ac:dyDescent="0.2">
      <c r="A361" s="265"/>
      <c r="B361" s="264"/>
      <c r="D361" s="261"/>
      <c r="E361" s="264"/>
      <c r="F361" s="261"/>
    </row>
    <row r="362" spans="1:6" s="262" customFormat="1" x14ac:dyDescent="0.2">
      <c r="A362" s="265"/>
      <c r="B362" s="264"/>
      <c r="D362" s="261"/>
      <c r="E362" s="264"/>
      <c r="F362" s="261"/>
    </row>
    <row r="363" spans="1:6" s="262" customFormat="1" x14ac:dyDescent="0.2">
      <c r="A363" s="265"/>
      <c r="B363" s="264"/>
      <c r="D363" s="261"/>
      <c r="E363" s="264"/>
      <c r="F363" s="261"/>
    </row>
    <row r="364" spans="1:6" s="262" customFormat="1" x14ac:dyDescent="0.2">
      <c r="A364" s="265"/>
      <c r="B364" s="264"/>
      <c r="D364" s="261"/>
      <c r="E364" s="264"/>
      <c r="F364" s="261"/>
    </row>
    <row r="365" spans="1:6" s="262" customFormat="1" x14ac:dyDescent="0.2">
      <c r="A365" s="265"/>
      <c r="B365" s="264"/>
      <c r="D365" s="261"/>
      <c r="E365" s="264"/>
      <c r="F365" s="261"/>
    </row>
    <row r="366" spans="1:6" s="262" customFormat="1" x14ac:dyDescent="0.2">
      <c r="A366" s="265"/>
      <c r="B366" s="264"/>
      <c r="D366" s="261"/>
      <c r="E366" s="264"/>
      <c r="F366" s="261"/>
    </row>
    <row r="367" spans="1:6" s="262" customFormat="1" x14ac:dyDescent="0.2">
      <c r="A367" s="265"/>
      <c r="B367" s="264"/>
      <c r="D367" s="261"/>
      <c r="E367" s="264"/>
      <c r="F367" s="261"/>
    </row>
    <row r="368" spans="1:6" s="262" customFormat="1" x14ac:dyDescent="0.2">
      <c r="A368" s="265"/>
      <c r="B368" s="264"/>
      <c r="D368" s="261"/>
      <c r="E368" s="264"/>
      <c r="F368" s="261"/>
    </row>
    <row r="369" spans="1:6" s="262" customFormat="1" x14ac:dyDescent="0.2">
      <c r="A369" s="265"/>
      <c r="B369" s="264"/>
      <c r="D369" s="261"/>
      <c r="E369" s="264"/>
      <c r="F369" s="261"/>
    </row>
    <row r="370" spans="1:6" s="262" customFormat="1" x14ac:dyDescent="0.2">
      <c r="A370" s="265"/>
      <c r="B370" s="264"/>
      <c r="D370" s="261"/>
      <c r="E370" s="264"/>
      <c r="F370" s="261"/>
    </row>
    <row r="371" spans="1:6" s="262" customFormat="1" x14ac:dyDescent="0.2">
      <c r="A371" s="265"/>
      <c r="B371" s="264"/>
      <c r="D371" s="261"/>
      <c r="E371" s="264"/>
      <c r="F371" s="261"/>
    </row>
    <row r="372" spans="1:6" s="262" customFormat="1" x14ac:dyDescent="0.2">
      <c r="A372" s="265"/>
      <c r="B372" s="264"/>
      <c r="D372" s="261"/>
      <c r="E372" s="264"/>
      <c r="F372" s="261"/>
    </row>
    <row r="373" spans="1:6" s="262" customFormat="1" x14ac:dyDescent="0.2">
      <c r="A373" s="265"/>
      <c r="B373" s="264"/>
      <c r="D373" s="261"/>
      <c r="E373" s="264"/>
      <c r="F373" s="261"/>
    </row>
    <row r="374" spans="1:6" s="262" customFormat="1" x14ac:dyDescent="0.2">
      <c r="A374" s="265"/>
      <c r="B374" s="264"/>
      <c r="D374" s="261"/>
      <c r="E374" s="264"/>
      <c r="F374" s="261"/>
    </row>
    <row r="375" spans="1:6" s="262" customFormat="1" x14ac:dyDescent="0.2">
      <c r="A375" s="265"/>
      <c r="B375" s="264"/>
      <c r="D375" s="261"/>
      <c r="E375" s="264"/>
      <c r="F375" s="261"/>
    </row>
    <row r="376" spans="1:6" s="262" customFormat="1" x14ac:dyDescent="0.2">
      <c r="A376" s="265"/>
      <c r="B376" s="264"/>
      <c r="D376" s="261"/>
      <c r="E376" s="264"/>
      <c r="F376" s="261"/>
    </row>
    <row r="377" spans="1:6" s="262" customFormat="1" x14ac:dyDescent="0.2">
      <c r="A377" s="265"/>
      <c r="B377" s="264"/>
      <c r="D377" s="261"/>
      <c r="E377" s="264"/>
      <c r="F377" s="261"/>
    </row>
    <row r="378" spans="1:6" s="262" customFormat="1" x14ac:dyDescent="0.2">
      <c r="A378" s="265"/>
      <c r="B378" s="264"/>
      <c r="D378" s="261"/>
      <c r="E378" s="264"/>
      <c r="F378" s="261"/>
    </row>
    <row r="379" spans="1:6" s="262" customFormat="1" x14ac:dyDescent="0.2">
      <c r="A379" s="265"/>
      <c r="B379" s="264"/>
      <c r="D379" s="261"/>
      <c r="E379" s="264"/>
      <c r="F379" s="261"/>
    </row>
    <row r="380" spans="1:6" s="262" customFormat="1" x14ac:dyDescent="0.2">
      <c r="A380" s="265"/>
      <c r="B380" s="264"/>
      <c r="D380" s="261"/>
      <c r="E380" s="264"/>
      <c r="F380" s="261"/>
    </row>
    <row r="381" spans="1:6" s="262" customFormat="1" x14ac:dyDescent="0.2">
      <c r="A381" s="265"/>
      <c r="B381" s="264"/>
      <c r="D381" s="261"/>
      <c r="E381" s="264"/>
      <c r="F381" s="261"/>
    </row>
    <row r="382" spans="1:6" s="262" customFormat="1" x14ac:dyDescent="0.2">
      <c r="A382" s="265"/>
      <c r="B382" s="264"/>
      <c r="D382" s="261"/>
      <c r="E382" s="264"/>
      <c r="F382" s="261"/>
    </row>
    <row r="383" spans="1:6" s="262" customFormat="1" x14ac:dyDescent="0.2">
      <c r="A383" s="265"/>
      <c r="B383" s="264"/>
      <c r="D383" s="261"/>
      <c r="E383" s="264"/>
      <c r="F383" s="261"/>
    </row>
    <row r="384" spans="1:6" s="262" customFormat="1" x14ac:dyDescent="0.2">
      <c r="A384" s="265"/>
      <c r="B384" s="264"/>
      <c r="D384" s="261"/>
      <c r="E384" s="264"/>
      <c r="F384" s="261"/>
    </row>
    <row r="385" spans="1:6" s="262" customFormat="1" x14ac:dyDescent="0.2">
      <c r="A385" s="265"/>
      <c r="B385" s="264"/>
      <c r="D385" s="261"/>
      <c r="E385" s="264"/>
      <c r="F385" s="261"/>
    </row>
    <row r="386" spans="1:6" s="262" customFormat="1" x14ac:dyDescent="0.2">
      <c r="A386" s="265"/>
      <c r="B386" s="264"/>
      <c r="D386" s="261"/>
      <c r="E386" s="264"/>
      <c r="F386" s="261"/>
    </row>
    <row r="387" spans="1:6" s="262" customFormat="1" x14ac:dyDescent="0.2">
      <c r="A387" s="265"/>
      <c r="B387" s="264"/>
      <c r="D387" s="261"/>
      <c r="E387" s="264"/>
      <c r="F387" s="261"/>
    </row>
    <row r="388" spans="1:6" s="262" customFormat="1" x14ac:dyDescent="0.2">
      <c r="A388" s="265"/>
      <c r="B388" s="264"/>
      <c r="D388" s="261"/>
      <c r="E388" s="264"/>
      <c r="F388" s="261"/>
    </row>
    <row r="389" spans="1:6" s="262" customFormat="1" x14ac:dyDescent="0.2">
      <c r="A389" s="265"/>
      <c r="B389" s="264"/>
      <c r="D389" s="261"/>
      <c r="E389" s="264"/>
      <c r="F389" s="261"/>
    </row>
    <row r="390" spans="1:6" s="262" customFormat="1" x14ac:dyDescent="0.2">
      <c r="A390" s="265"/>
      <c r="B390" s="264"/>
      <c r="D390" s="261"/>
      <c r="E390" s="264"/>
      <c r="F390" s="261"/>
    </row>
    <row r="391" spans="1:6" s="262" customFormat="1" x14ac:dyDescent="0.2">
      <c r="A391" s="265"/>
      <c r="B391" s="264"/>
      <c r="D391" s="261"/>
      <c r="E391" s="264"/>
      <c r="F391" s="261"/>
    </row>
    <row r="392" spans="1:6" s="262" customFormat="1" x14ac:dyDescent="0.2">
      <c r="A392" s="265"/>
      <c r="B392" s="264"/>
      <c r="D392" s="261"/>
      <c r="E392" s="264"/>
      <c r="F392" s="261"/>
    </row>
    <row r="393" spans="1:6" s="262" customFormat="1" x14ac:dyDescent="0.2">
      <c r="A393" s="265"/>
      <c r="B393" s="264"/>
      <c r="D393" s="261"/>
      <c r="E393" s="264"/>
      <c r="F393" s="261"/>
    </row>
    <row r="394" spans="1:6" s="262" customFormat="1" x14ac:dyDescent="0.2">
      <c r="A394" s="265"/>
      <c r="B394" s="264"/>
      <c r="D394" s="261"/>
      <c r="E394" s="264"/>
      <c r="F394" s="261"/>
    </row>
    <row r="395" spans="1:6" s="262" customFormat="1" x14ac:dyDescent="0.2">
      <c r="A395" s="265"/>
      <c r="B395" s="264"/>
      <c r="D395" s="261"/>
      <c r="E395" s="264"/>
      <c r="F395" s="261"/>
    </row>
    <row r="396" spans="1:6" s="262" customFormat="1" x14ac:dyDescent="0.2">
      <c r="A396" s="265"/>
      <c r="B396" s="264"/>
      <c r="D396" s="261"/>
      <c r="E396" s="264"/>
      <c r="F396" s="261"/>
    </row>
    <row r="397" spans="1:6" s="262" customFormat="1" x14ac:dyDescent="0.2">
      <c r="A397" s="265"/>
      <c r="B397" s="264"/>
      <c r="D397" s="261"/>
      <c r="E397" s="264"/>
      <c r="F397" s="261"/>
    </row>
    <row r="398" spans="1:6" s="262" customFormat="1" x14ac:dyDescent="0.2">
      <c r="A398" s="265"/>
      <c r="B398" s="264"/>
      <c r="D398" s="261"/>
      <c r="E398" s="264"/>
      <c r="F398" s="261"/>
    </row>
    <row r="399" spans="1:6" s="262" customFormat="1" x14ac:dyDescent="0.2">
      <c r="A399" s="265"/>
      <c r="B399" s="264"/>
      <c r="D399" s="261"/>
      <c r="E399" s="264"/>
      <c r="F399" s="261"/>
    </row>
    <row r="400" spans="1:6" s="262" customFormat="1" x14ac:dyDescent="0.2">
      <c r="A400" s="265"/>
      <c r="B400" s="264"/>
      <c r="D400" s="261"/>
      <c r="E400" s="264"/>
      <c r="F400" s="261"/>
    </row>
    <row r="401" spans="1:6" s="262" customFormat="1" x14ac:dyDescent="0.2">
      <c r="A401" s="265"/>
      <c r="B401" s="264"/>
      <c r="D401" s="261"/>
      <c r="E401" s="264"/>
      <c r="F401" s="261"/>
    </row>
    <row r="402" spans="1:6" s="262" customFormat="1" x14ac:dyDescent="0.2">
      <c r="A402" s="265"/>
      <c r="B402" s="264"/>
      <c r="D402" s="261"/>
      <c r="E402" s="264"/>
      <c r="F402" s="261"/>
    </row>
    <row r="403" spans="1:6" s="262" customFormat="1" x14ac:dyDescent="0.2">
      <c r="A403" s="265"/>
      <c r="B403" s="264"/>
      <c r="D403" s="261"/>
      <c r="E403" s="264"/>
      <c r="F403" s="261"/>
    </row>
    <row r="404" spans="1:6" s="262" customFormat="1" x14ac:dyDescent="0.2">
      <c r="A404" s="265"/>
      <c r="B404" s="264"/>
      <c r="D404" s="261"/>
      <c r="E404" s="264"/>
      <c r="F404" s="261"/>
    </row>
    <row r="405" spans="1:6" s="262" customFormat="1" x14ac:dyDescent="0.2">
      <c r="A405" s="265"/>
      <c r="B405" s="264"/>
      <c r="D405" s="261"/>
      <c r="E405" s="264"/>
      <c r="F405" s="261"/>
    </row>
    <row r="406" spans="1:6" s="262" customFormat="1" x14ac:dyDescent="0.2">
      <c r="A406" s="265"/>
      <c r="B406" s="264"/>
      <c r="D406" s="261"/>
      <c r="E406" s="264"/>
      <c r="F406" s="261"/>
    </row>
    <row r="407" spans="1:6" s="262" customFormat="1" x14ac:dyDescent="0.2">
      <c r="A407" s="265"/>
      <c r="B407" s="264"/>
      <c r="D407" s="261"/>
      <c r="E407" s="264"/>
      <c r="F407" s="261"/>
    </row>
    <row r="408" spans="1:6" s="262" customFormat="1" x14ac:dyDescent="0.2">
      <c r="A408" s="265"/>
      <c r="B408" s="264"/>
      <c r="D408" s="261"/>
      <c r="E408" s="264"/>
      <c r="F408" s="261"/>
    </row>
    <row r="409" spans="1:6" s="262" customFormat="1" x14ac:dyDescent="0.2">
      <c r="A409" s="265"/>
      <c r="B409" s="264"/>
      <c r="D409" s="261"/>
      <c r="E409" s="264"/>
      <c r="F409" s="261"/>
    </row>
    <row r="410" spans="1:6" s="262" customFormat="1" x14ac:dyDescent="0.2">
      <c r="A410" s="265"/>
      <c r="B410" s="264"/>
      <c r="D410" s="261"/>
      <c r="E410" s="264"/>
      <c r="F410" s="261"/>
    </row>
    <row r="411" spans="1:6" s="262" customFormat="1" x14ac:dyDescent="0.2">
      <c r="A411" s="265"/>
      <c r="B411" s="264"/>
      <c r="D411" s="261"/>
      <c r="E411" s="264"/>
      <c r="F411" s="261"/>
    </row>
    <row r="412" spans="1:6" s="262" customFormat="1" x14ac:dyDescent="0.2">
      <c r="A412" s="265"/>
      <c r="B412" s="264"/>
      <c r="D412" s="261"/>
      <c r="E412" s="264"/>
      <c r="F412" s="261"/>
    </row>
    <row r="413" spans="1:6" s="262" customFormat="1" x14ac:dyDescent="0.2">
      <c r="A413" s="265"/>
      <c r="B413" s="264"/>
      <c r="D413" s="261"/>
      <c r="E413" s="264"/>
      <c r="F413" s="261"/>
    </row>
    <row r="414" spans="1:6" s="262" customFormat="1" x14ac:dyDescent="0.2">
      <c r="A414" s="265"/>
      <c r="B414" s="264"/>
      <c r="D414" s="261"/>
      <c r="E414" s="264"/>
      <c r="F414" s="261"/>
    </row>
    <row r="415" spans="1:6" s="262" customFormat="1" x14ac:dyDescent="0.2">
      <c r="A415" s="265"/>
      <c r="B415" s="264"/>
      <c r="D415" s="261"/>
      <c r="E415" s="264"/>
      <c r="F415" s="261"/>
    </row>
    <row r="416" spans="1:6" s="262" customFormat="1" x14ac:dyDescent="0.2">
      <c r="A416" s="265"/>
      <c r="B416" s="264"/>
      <c r="D416" s="261"/>
      <c r="E416" s="264"/>
      <c r="F416" s="261"/>
    </row>
    <row r="417" spans="1:6" s="262" customFormat="1" x14ac:dyDescent="0.2">
      <c r="A417" s="265"/>
      <c r="B417" s="264"/>
      <c r="D417" s="261"/>
      <c r="E417" s="264"/>
      <c r="F417" s="261"/>
    </row>
    <row r="418" spans="1:6" s="262" customFormat="1" x14ac:dyDescent="0.2">
      <c r="A418" s="265"/>
      <c r="B418" s="264"/>
      <c r="D418" s="261"/>
      <c r="E418" s="264"/>
      <c r="F418" s="261"/>
    </row>
    <row r="419" spans="1:6" s="262" customFormat="1" x14ac:dyDescent="0.2">
      <c r="A419" s="265"/>
      <c r="B419" s="264"/>
      <c r="D419" s="261"/>
      <c r="E419" s="264"/>
      <c r="F419" s="261"/>
    </row>
    <row r="420" spans="1:6" s="262" customFormat="1" x14ac:dyDescent="0.2">
      <c r="A420" s="265"/>
      <c r="B420" s="264"/>
      <c r="D420" s="261"/>
      <c r="E420" s="264"/>
      <c r="F420" s="261"/>
    </row>
    <row r="421" spans="1:6" s="262" customFormat="1" x14ac:dyDescent="0.2">
      <c r="A421" s="265"/>
      <c r="B421" s="264"/>
      <c r="D421" s="261"/>
      <c r="E421" s="264"/>
      <c r="F421" s="261"/>
    </row>
    <row r="422" spans="1:6" s="262" customFormat="1" x14ac:dyDescent="0.2">
      <c r="A422" s="265"/>
      <c r="B422" s="264"/>
      <c r="D422" s="261"/>
      <c r="E422" s="264"/>
      <c r="F422" s="261"/>
    </row>
    <row r="423" spans="1:6" s="262" customFormat="1" x14ac:dyDescent="0.2">
      <c r="A423" s="265"/>
      <c r="B423" s="264"/>
      <c r="D423" s="261"/>
      <c r="E423" s="264"/>
      <c r="F423" s="261"/>
    </row>
    <row r="424" spans="1:6" s="262" customFormat="1" x14ac:dyDescent="0.2">
      <c r="A424" s="265"/>
      <c r="B424" s="264"/>
      <c r="D424" s="261"/>
      <c r="E424" s="264"/>
      <c r="F424" s="261"/>
    </row>
    <row r="425" spans="1:6" s="262" customFormat="1" x14ac:dyDescent="0.2">
      <c r="A425" s="265"/>
      <c r="B425" s="264"/>
      <c r="D425" s="261"/>
      <c r="E425" s="264"/>
      <c r="F425" s="261"/>
    </row>
    <row r="426" spans="1:6" s="262" customFormat="1" x14ac:dyDescent="0.2">
      <c r="A426" s="265"/>
      <c r="B426" s="264"/>
      <c r="D426" s="261"/>
      <c r="E426" s="264"/>
      <c r="F426" s="261"/>
    </row>
    <row r="427" spans="1:6" s="262" customFormat="1" x14ac:dyDescent="0.2">
      <c r="A427" s="265"/>
      <c r="B427" s="264"/>
      <c r="D427" s="261"/>
      <c r="E427" s="264"/>
      <c r="F427" s="261"/>
    </row>
    <row r="428" spans="1:6" s="262" customFormat="1" x14ac:dyDescent="0.2">
      <c r="A428" s="265"/>
      <c r="B428" s="264"/>
      <c r="D428" s="261"/>
      <c r="E428" s="264"/>
      <c r="F428" s="261"/>
    </row>
    <row r="429" spans="1:6" s="262" customFormat="1" x14ac:dyDescent="0.2">
      <c r="A429" s="265"/>
      <c r="B429" s="264"/>
      <c r="D429" s="261"/>
      <c r="E429" s="264"/>
      <c r="F429" s="261"/>
    </row>
    <row r="430" spans="1:6" s="262" customFormat="1" x14ac:dyDescent="0.2">
      <c r="A430" s="265"/>
      <c r="B430" s="264"/>
      <c r="D430" s="261"/>
      <c r="E430" s="264"/>
      <c r="F430" s="261"/>
    </row>
    <row r="431" spans="1:6" s="262" customFormat="1" x14ac:dyDescent="0.2">
      <c r="A431" s="265"/>
      <c r="B431" s="264"/>
      <c r="D431" s="261"/>
      <c r="E431" s="264"/>
      <c r="F431" s="261"/>
    </row>
    <row r="432" spans="1:6" s="262" customFormat="1" x14ac:dyDescent="0.2">
      <c r="A432" s="265"/>
      <c r="B432" s="264"/>
      <c r="D432" s="261"/>
      <c r="E432" s="264"/>
      <c r="F432" s="261"/>
    </row>
    <row r="433" spans="1:6" s="262" customFormat="1" x14ac:dyDescent="0.2">
      <c r="A433" s="265"/>
      <c r="B433" s="264"/>
      <c r="D433" s="261"/>
      <c r="E433" s="264"/>
      <c r="F433" s="261"/>
    </row>
    <row r="434" spans="1:6" s="262" customFormat="1" x14ac:dyDescent="0.2">
      <c r="A434" s="265"/>
      <c r="B434" s="264"/>
      <c r="D434" s="261"/>
      <c r="E434" s="264"/>
      <c r="F434" s="261"/>
    </row>
    <row r="435" spans="1:6" s="262" customFormat="1" x14ac:dyDescent="0.2">
      <c r="A435" s="265"/>
      <c r="B435" s="264"/>
      <c r="D435" s="261"/>
      <c r="E435" s="264"/>
      <c r="F435" s="261"/>
    </row>
    <row r="436" spans="1:6" s="262" customFormat="1" x14ac:dyDescent="0.2">
      <c r="A436" s="265"/>
      <c r="B436" s="264"/>
      <c r="D436" s="261"/>
      <c r="E436" s="264"/>
      <c r="F436" s="261"/>
    </row>
    <row r="437" spans="1:6" s="262" customFormat="1" x14ac:dyDescent="0.2">
      <c r="A437" s="265"/>
      <c r="B437" s="264"/>
      <c r="D437" s="261"/>
      <c r="E437" s="264"/>
      <c r="F437" s="261"/>
    </row>
    <row r="438" spans="1:6" s="262" customFormat="1" x14ac:dyDescent="0.2">
      <c r="A438" s="265"/>
      <c r="B438" s="264"/>
      <c r="D438" s="261"/>
      <c r="E438" s="264"/>
      <c r="F438" s="261"/>
    </row>
    <row r="439" spans="1:6" s="262" customFormat="1" x14ac:dyDescent="0.2">
      <c r="A439" s="265"/>
      <c r="B439" s="264"/>
      <c r="D439" s="261"/>
      <c r="E439" s="264"/>
      <c r="F439" s="261"/>
    </row>
    <row r="440" spans="1:6" s="262" customFormat="1" x14ac:dyDescent="0.2">
      <c r="A440" s="265"/>
      <c r="B440" s="264"/>
      <c r="D440" s="261"/>
      <c r="E440" s="264"/>
      <c r="F440" s="261"/>
    </row>
    <row r="441" spans="1:6" s="262" customFormat="1" x14ac:dyDescent="0.2">
      <c r="A441" s="265"/>
      <c r="B441" s="264"/>
      <c r="D441" s="261"/>
      <c r="E441" s="264"/>
      <c r="F441" s="261"/>
    </row>
    <row r="442" spans="1:6" s="262" customFormat="1" x14ac:dyDescent="0.2">
      <c r="A442" s="265"/>
      <c r="B442" s="264"/>
      <c r="D442" s="261"/>
      <c r="E442" s="264"/>
      <c r="F442" s="261"/>
    </row>
    <row r="443" spans="1:6" s="262" customFormat="1" x14ac:dyDescent="0.2">
      <c r="A443" s="265"/>
      <c r="B443" s="264"/>
      <c r="D443" s="261"/>
      <c r="E443" s="264"/>
      <c r="F443" s="261"/>
    </row>
    <row r="444" spans="1:6" s="262" customFormat="1" x14ac:dyDescent="0.2">
      <c r="A444" s="265"/>
      <c r="B444" s="264"/>
      <c r="D444" s="261"/>
      <c r="E444" s="264"/>
      <c r="F444" s="261"/>
    </row>
    <row r="445" spans="1:6" s="262" customFormat="1" x14ac:dyDescent="0.2">
      <c r="A445" s="265"/>
      <c r="B445" s="264"/>
      <c r="D445" s="261"/>
      <c r="E445" s="264"/>
      <c r="F445" s="261"/>
    </row>
    <row r="446" spans="1:6" s="262" customFormat="1" x14ac:dyDescent="0.2">
      <c r="A446" s="265"/>
      <c r="B446" s="264"/>
      <c r="D446" s="261"/>
      <c r="E446" s="264"/>
      <c r="F446" s="261"/>
    </row>
    <row r="447" spans="1:6" s="262" customFormat="1" x14ac:dyDescent="0.2">
      <c r="A447" s="265"/>
      <c r="B447" s="264"/>
      <c r="D447" s="261"/>
      <c r="E447" s="264"/>
      <c r="F447" s="261"/>
    </row>
    <row r="448" spans="1:6" s="262" customFormat="1" x14ac:dyDescent="0.2">
      <c r="A448" s="265"/>
      <c r="B448" s="264"/>
      <c r="D448" s="261"/>
      <c r="E448" s="264"/>
      <c r="F448" s="261"/>
    </row>
    <row r="449" spans="1:6" s="262" customFormat="1" x14ac:dyDescent="0.2">
      <c r="A449" s="265"/>
      <c r="B449" s="264"/>
      <c r="D449" s="261"/>
      <c r="E449" s="264"/>
      <c r="F449" s="261"/>
    </row>
    <row r="450" spans="1:6" s="262" customFormat="1" x14ac:dyDescent="0.2">
      <c r="A450" s="265"/>
      <c r="B450" s="264"/>
      <c r="D450" s="261"/>
      <c r="E450" s="264"/>
      <c r="F450" s="261"/>
    </row>
    <row r="451" spans="1:6" s="262" customFormat="1" x14ac:dyDescent="0.2">
      <c r="A451" s="265"/>
      <c r="B451" s="264"/>
      <c r="D451" s="261"/>
      <c r="E451" s="264"/>
      <c r="F451" s="261"/>
    </row>
    <row r="452" spans="1:6" s="262" customFormat="1" x14ac:dyDescent="0.2">
      <c r="A452" s="265"/>
      <c r="B452" s="264"/>
      <c r="D452" s="261"/>
      <c r="E452" s="264"/>
      <c r="F452" s="261"/>
    </row>
    <row r="453" spans="1:6" s="262" customFormat="1" x14ac:dyDescent="0.2">
      <c r="A453" s="265"/>
      <c r="B453" s="264"/>
      <c r="D453" s="261"/>
      <c r="E453" s="264"/>
      <c r="F453" s="261"/>
    </row>
    <row r="454" spans="1:6" s="262" customFormat="1" x14ac:dyDescent="0.2">
      <c r="A454" s="265"/>
      <c r="B454" s="264"/>
      <c r="D454" s="261"/>
      <c r="E454" s="264"/>
      <c r="F454" s="261"/>
    </row>
    <row r="455" spans="1:6" s="262" customFormat="1" x14ac:dyDescent="0.2">
      <c r="A455" s="265"/>
      <c r="B455" s="264"/>
      <c r="D455" s="261"/>
      <c r="E455" s="264"/>
      <c r="F455" s="261"/>
    </row>
    <row r="456" spans="1:6" s="262" customFormat="1" x14ac:dyDescent="0.2">
      <c r="A456" s="265"/>
      <c r="B456" s="264"/>
      <c r="D456" s="261"/>
      <c r="E456" s="264"/>
      <c r="F456" s="261"/>
    </row>
    <row r="457" spans="1:6" s="262" customFormat="1" x14ac:dyDescent="0.2">
      <c r="A457" s="265"/>
      <c r="B457" s="264"/>
      <c r="D457" s="261"/>
      <c r="E457" s="264"/>
      <c r="F457" s="261"/>
    </row>
    <row r="458" spans="1:6" s="262" customFormat="1" x14ac:dyDescent="0.2">
      <c r="A458" s="265"/>
      <c r="B458" s="264"/>
      <c r="D458" s="261"/>
      <c r="E458" s="264"/>
      <c r="F458" s="261"/>
    </row>
    <row r="459" spans="1:6" x14ac:dyDescent="0.2">
      <c r="A459" s="265"/>
    </row>
    <row r="460" spans="1:6" x14ac:dyDescent="0.2">
      <c r="A460" s="265"/>
    </row>
    <row r="461" spans="1:6" x14ac:dyDescent="0.2">
      <c r="A461" s="265"/>
    </row>
    <row r="594" spans="10:10" x14ac:dyDescent="0.2">
      <c r="J594" s="250" t="s">
        <v>163</v>
      </c>
    </row>
    <row r="597" spans="10:10" x14ac:dyDescent="0.2">
      <c r="J597" s="250" t="s">
        <v>163</v>
      </c>
    </row>
    <row r="600" spans="10:10" x14ac:dyDescent="0.2">
      <c r="J600" s="250" t="s">
        <v>163</v>
      </c>
    </row>
    <row r="612" spans="2:2" x14ac:dyDescent="0.2">
      <c r="B612" s="266" t="s">
        <v>980</v>
      </c>
    </row>
  </sheetData>
  <mergeCells count="11">
    <mergeCell ref="A1:F1"/>
    <mergeCell ref="A2:F2"/>
    <mergeCell ref="A3:C3"/>
    <mergeCell ref="B4:F4"/>
    <mergeCell ref="A5:F5"/>
    <mergeCell ref="D118:E118"/>
    <mergeCell ref="D120:E120"/>
    <mergeCell ref="D116:E116"/>
    <mergeCell ref="D119:E119"/>
    <mergeCell ref="A127:C127"/>
    <mergeCell ref="D127:F127"/>
  </mergeCells>
  <pageMargins left="0.5" right="0.25" top="0.5" bottom="0.5" header="0.31496062992126" footer="0.31496062992126"/>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workbookViewId="0">
      <selection activeCell="F19" sqref="F19"/>
    </sheetView>
  </sheetViews>
  <sheetFormatPr defaultRowHeight="15" x14ac:dyDescent="0.25"/>
  <cols>
    <col min="3" max="3" width="42.140625" bestFit="1" customWidth="1"/>
    <col min="4" max="4" width="8.28515625" bestFit="1" customWidth="1"/>
    <col min="5" max="5" width="7.7109375" bestFit="1" customWidth="1"/>
    <col min="6" max="6" width="9.28515625" bestFit="1" customWidth="1"/>
  </cols>
  <sheetData>
    <row r="1" spans="1:6" x14ac:dyDescent="0.25">
      <c r="A1" s="209"/>
      <c r="B1" s="209"/>
      <c r="C1" s="209"/>
      <c r="D1" s="209"/>
      <c r="E1" s="209"/>
      <c r="F1" s="209"/>
    </row>
    <row r="2" spans="1:6" x14ac:dyDescent="0.25">
      <c r="A2" s="209"/>
      <c r="B2" s="209"/>
      <c r="C2" s="209"/>
      <c r="D2" s="209"/>
      <c r="E2" s="209"/>
      <c r="F2" s="209"/>
    </row>
    <row r="3" spans="1:6" x14ac:dyDescent="0.25">
      <c r="A3" s="209"/>
      <c r="B3" s="209"/>
      <c r="C3" s="209"/>
      <c r="D3" s="209"/>
      <c r="E3" s="209"/>
      <c r="F3" s="209"/>
    </row>
    <row r="4" spans="1:6" x14ac:dyDescent="0.25">
      <c r="A4" s="209"/>
      <c r="B4" s="209"/>
      <c r="C4" s="209"/>
      <c r="D4" s="209"/>
      <c r="E4" s="209"/>
      <c r="F4" s="209"/>
    </row>
    <row r="5" spans="1:6" x14ac:dyDescent="0.25">
      <c r="A5" s="209"/>
      <c r="B5" s="209"/>
      <c r="C5" s="209"/>
      <c r="D5" s="209"/>
      <c r="E5" s="209"/>
      <c r="F5" s="209"/>
    </row>
    <row r="6" spans="1:6" ht="30" x14ac:dyDescent="0.25">
      <c r="A6" s="215"/>
      <c r="B6" s="215" t="s">
        <v>179</v>
      </c>
      <c r="C6" s="215" t="s">
        <v>271</v>
      </c>
      <c r="D6" s="215"/>
      <c r="E6" s="215"/>
      <c r="F6" s="216"/>
    </row>
    <row r="7" spans="1:6" x14ac:dyDescent="0.25">
      <c r="A7" s="215"/>
      <c r="B7" s="215"/>
      <c r="C7" s="215" t="s">
        <v>272</v>
      </c>
      <c r="D7" s="215"/>
      <c r="E7" s="215"/>
      <c r="F7" s="216"/>
    </row>
    <row r="8" spans="1:6" x14ac:dyDescent="0.25">
      <c r="A8" s="215"/>
      <c r="B8" s="215"/>
      <c r="C8" s="215" t="s">
        <v>273</v>
      </c>
      <c r="D8" s="215"/>
      <c r="E8" s="215"/>
      <c r="F8" s="216"/>
    </row>
    <row r="9" spans="1:6" x14ac:dyDescent="0.25">
      <c r="A9" s="215"/>
      <c r="B9" s="215"/>
      <c r="C9" s="215"/>
      <c r="D9" s="215"/>
      <c r="E9" s="215"/>
      <c r="F9" s="216"/>
    </row>
    <row r="10" spans="1:6" x14ac:dyDescent="0.25">
      <c r="A10" s="217">
        <v>1.34</v>
      </c>
      <c r="B10" s="215" t="s">
        <v>175</v>
      </c>
      <c r="C10" s="215" t="s">
        <v>274</v>
      </c>
      <c r="D10" s="217">
        <v>73.099999999999994</v>
      </c>
      <c r="E10" s="215" t="s">
        <v>175</v>
      </c>
      <c r="F10" s="218">
        <f t="shared" ref="F10:F13" si="0">A10*D10</f>
        <v>97.953999999999994</v>
      </c>
    </row>
    <row r="11" spans="1:6" x14ac:dyDescent="0.25">
      <c r="A11" s="217">
        <v>0.5</v>
      </c>
      <c r="B11" s="215" t="s">
        <v>172</v>
      </c>
      <c r="C11" s="215" t="s">
        <v>275</v>
      </c>
      <c r="D11" s="221">
        <v>722.4</v>
      </c>
      <c r="E11" s="215" t="s">
        <v>172</v>
      </c>
      <c r="F11" s="218">
        <f t="shared" si="0"/>
        <v>361.2</v>
      </c>
    </row>
    <row r="12" spans="1:6" x14ac:dyDescent="0.25">
      <c r="A12" s="217">
        <v>0.5</v>
      </c>
      <c r="B12" s="215" t="s">
        <v>172</v>
      </c>
      <c r="C12" s="215" t="s">
        <v>173</v>
      </c>
      <c r="D12" s="221">
        <v>590.1</v>
      </c>
      <c r="E12" s="215" t="s">
        <v>172</v>
      </c>
      <c r="F12" s="218">
        <f t="shared" si="0"/>
        <v>295.05</v>
      </c>
    </row>
    <row r="13" spans="1:6" x14ac:dyDescent="0.25">
      <c r="A13" s="217">
        <v>0.8</v>
      </c>
      <c r="B13" s="215" t="s">
        <v>172</v>
      </c>
      <c r="C13" s="215" t="s">
        <v>174</v>
      </c>
      <c r="D13" s="221">
        <v>484.05</v>
      </c>
      <c r="E13" s="215" t="s">
        <v>172</v>
      </c>
      <c r="F13" s="218">
        <f t="shared" si="0"/>
        <v>387.24</v>
      </c>
    </row>
    <row r="14" spans="1:6" x14ac:dyDescent="0.25">
      <c r="A14" s="217">
        <v>10</v>
      </c>
      <c r="B14" s="215" t="s">
        <v>170</v>
      </c>
      <c r="C14" s="215" t="s">
        <v>277</v>
      </c>
      <c r="D14" s="217">
        <v>3.83</v>
      </c>
      <c r="E14" s="215" t="s">
        <v>170</v>
      </c>
      <c r="F14" s="218">
        <f>A14*D14</f>
        <v>38.299999999999997</v>
      </c>
    </row>
    <row r="15" spans="1:6" x14ac:dyDescent="0.25">
      <c r="A15" s="215"/>
      <c r="B15" s="215" t="s">
        <v>176</v>
      </c>
      <c r="C15" s="215" t="s">
        <v>276</v>
      </c>
      <c r="D15" s="215" t="s">
        <v>13</v>
      </c>
      <c r="E15" s="215" t="s">
        <v>176</v>
      </c>
      <c r="F15" s="218">
        <v>4.33</v>
      </c>
    </row>
    <row r="16" spans="1:6" x14ac:dyDescent="0.25">
      <c r="A16" s="215"/>
      <c r="B16" s="215"/>
      <c r="C16" s="215"/>
      <c r="D16" s="215"/>
      <c r="E16" s="215"/>
      <c r="F16" s="218"/>
    </row>
    <row r="17" spans="1:6" x14ac:dyDescent="0.25">
      <c r="A17" s="215"/>
      <c r="B17" s="215"/>
      <c r="C17" s="215" t="s">
        <v>177</v>
      </c>
      <c r="D17" s="215"/>
      <c r="E17" s="215"/>
      <c r="F17" s="218">
        <f>SUM(F10:F16)</f>
        <v>1184.0739999999998</v>
      </c>
    </row>
    <row r="18" spans="1:6" x14ac:dyDescent="0.25">
      <c r="A18" s="215"/>
      <c r="B18" s="215"/>
      <c r="C18" s="215"/>
      <c r="D18" s="215"/>
      <c r="E18" s="215"/>
      <c r="F18" s="218"/>
    </row>
    <row r="19" spans="1:6" x14ac:dyDescent="0.25">
      <c r="A19" s="219"/>
      <c r="B19" s="219"/>
      <c r="C19" s="219" t="s">
        <v>178</v>
      </c>
      <c r="D19" s="219"/>
      <c r="E19" s="219"/>
      <c r="F19" s="220">
        <f>F17/10</f>
        <v>118.40739999999998</v>
      </c>
    </row>
    <row r="20" spans="1:6" x14ac:dyDescent="0.25">
      <c r="A20" s="209"/>
      <c r="B20" s="209"/>
      <c r="C20" s="209"/>
      <c r="D20" s="209"/>
      <c r="E20" s="209"/>
      <c r="F20" s="209"/>
    </row>
    <row r="21" spans="1:6" x14ac:dyDescent="0.25">
      <c r="A21" s="209"/>
      <c r="B21" s="209"/>
      <c r="C21" s="209"/>
      <c r="D21" s="209"/>
      <c r="E21" s="209"/>
      <c r="F21" s="209"/>
    </row>
    <row r="22" spans="1:6" x14ac:dyDescent="0.25">
      <c r="A22" s="209"/>
      <c r="B22" s="209"/>
      <c r="C22" s="209"/>
      <c r="D22" s="209"/>
      <c r="E22" s="209"/>
      <c r="F22" s="209"/>
    </row>
    <row r="23" spans="1:6" ht="15.75" x14ac:dyDescent="0.25">
      <c r="A23" s="222"/>
      <c r="B23" s="222"/>
      <c r="C23" s="223" t="s">
        <v>333</v>
      </c>
      <c r="D23" s="222"/>
      <c r="E23" s="222"/>
      <c r="F23" s="222"/>
    </row>
    <row r="24" spans="1:6" ht="15.75" x14ac:dyDescent="0.25">
      <c r="A24" s="222">
        <v>1</v>
      </c>
      <c r="B24" s="222" t="s">
        <v>27</v>
      </c>
      <c r="C24" s="222" t="s">
        <v>334</v>
      </c>
      <c r="D24" s="222">
        <v>114.8</v>
      </c>
      <c r="E24" s="222" t="s">
        <v>27</v>
      </c>
      <c r="F24" s="222">
        <f>D24*A24</f>
        <v>114.8</v>
      </c>
    </row>
    <row r="25" spans="1:6" ht="15.75" x14ac:dyDescent="0.25">
      <c r="A25" s="222">
        <v>1</v>
      </c>
      <c r="B25" s="222" t="s">
        <v>176</v>
      </c>
      <c r="C25" s="222" t="s">
        <v>335</v>
      </c>
      <c r="D25" s="222">
        <f>D24*20%</f>
        <v>22.96</v>
      </c>
      <c r="E25" s="222" t="s">
        <v>176</v>
      </c>
      <c r="F25" s="222">
        <f>D25*A25</f>
        <v>22.96</v>
      </c>
    </row>
    <row r="26" spans="1:6" ht="15.75" x14ac:dyDescent="0.25">
      <c r="A26" s="222">
        <v>1</v>
      </c>
      <c r="B26" s="222" t="s">
        <v>27</v>
      </c>
      <c r="C26" s="222" t="s">
        <v>336</v>
      </c>
      <c r="D26" s="222">
        <f>F42</f>
        <v>75.997800000000012</v>
      </c>
      <c r="E26" s="222" t="s">
        <v>27</v>
      </c>
      <c r="F26" s="222">
        <f>D26*A26</f>
        <v>75.997800000000012</v>
      </c>
    </row>
    <row r="27" spans="1:6" ht="15.75" x14ac:dyDescent="0.25">
      <c r="A27" s="222"/>
      <c r="B27" s="222"/>
      <c r="C27" s="222" t="s">
        <v>337</v>
      </c>
      <c r="D27" s="222"/>
      <c r="E27" s="222"/>
      <c r="F27" s="224">
        <f>SUM(F24:F26)</f>
        <v>213.7578</v>
      </c>
    </row>
    <row r="28" spans="1:6" ht="15.75" x14ac:dyDescent="0.25">
      <c r="A28" s="222"/>
      <c r="B28" s="222"/>
      <c r="C28" s="222"/>
      <c r="D28" s="222"/>
      <c r="E28" s="222"/>
      <c r="F28" s="223"/>
    </row>
    <row r="29" spans="1:6" ht="15.75" x14ac:dyDescent="0.25">
      <c r="A29" s="225"/>
      <c r="B29" s="225"/>
      <c r="C29" s="223" t="s">
        <v>338</v>
      </c>
      <c r="D29" s="225" t="s">
        <v>13</v>
      </c>
      <c r="E29" s="225"/>
      <c r="F29" s="225"/>
    </row>
    <row r="30" spans="1:6" ht="15.75" x14ac:dyDescent="0.25">
      <c r="A30" s="222">
        <v>8.1</v>
      </c>
      <c r="B30" s="222" t="s">
        <v>339</v>
      </c>
      <c r="C30" s="222" t="s">
        <v>340</v>
      </c>
      <c r="D30" s="222">
        <v>202.86</v>
      </c>
      <c r="E30" s="222" t="s">
        <v>339</v>
      </c>
      <c r="F30" s="222">
        <f>D30*A30</f>
        <v>1643.1659999999999</v>
      </c>
    </row>
    <row r="31" spans="1:6" ht="15.75" x14ac:dyDescent="0.25">
      <c r="A31" s="222">
        <v>8.1</v>
      </c>
      <c r="B31" s="222" t="s">
        <v>339</v>
      </c>
      <c r="C31" s="222" t="s">
        <v>341</v>
      </c>
      <c r="D31" s="222">
        <v>35.28</v>
      </c>
      <c r="E31" s="222" t="s">
        <v>339</v>
      </c>
      <c r="F31" s="222">
        <f>D31*A31</f>
        <v>285.76799999999997</v>
      </c>
    </row>
    <row r="32" spans="1:6" ht="15.75" x14ac:dyDescent="0.25">
      <c r="A32" s="222">
        <v>30</v>
      </c>
      <c r="B32" s="222" t="s">
        <v>342</v>
      </c>
      <c r="C32" s="222" t="s">
        <v>343</v>
      </c>
      <c r="D32" s="222">
        <v>8.1</v>
      </c>
      <c r="E32" s="222" t="s">
        <v>342</v>
      </c>
      <c r="F32" s="222">
        <f>D32*A32</f>
        <v>243</v>
      </c>
    </row>
    <row r="33" spans="1:6" ht="15.75" x14ac:dyDescent="0.25">
      <c r="A33" s="222"/>
      <c r="B33" s="222"/>
      <c r="C33" s="222" t="s">
        <v>344</v>
      </c>
      <c r="D33" s="222"/>
      <c r="E33" s="222"/>
      <c r="F33" s="222"/>
    </row>
    <row r="34" spans="1:6" ht="15.75" x14ac:dyDescent="0.25">
      <c r="A34" s="222"/>
      <c r="B34" s="222"/>
      <c r="C34" s="222" t="s">
        <v>345</v>
      </c>
      <c r="D34" s="222"/>
      <c r="E34" s="222"/>
      <c r="F34" s="222"/>
    </row>
    <row r="35" spans="1:6" ht="15.75" x14ac:dyDescent="0.25">
      <c r="A35" s="222"/>
      <c r="B35" s="222"/>
      <c r="C35" s="222" t="s">
        <v>346</v>
      </c>
      <c r="D35" s="222"/>
      <c r="E35" s="222"/>
      <c r="F35" s="222"/>
    </row>
    <row r="36" spans="1:6" ht="15.75" x14ac:dyDescent="0.25">
      <c r="A36" s="222"/>
      <c r="B36" s="222"/>
      <c r="C36" s="222" t="s">
        <v>347</v>
      </c>
      <c r="D36" s="222"/>
      <c r="E36" s="222"/>
      <c r="F36" s="222"/>
    </row>
    <row r="37" spans="1:6" ht="15.75" x14ac:dyDescent="0.25">
      <c r="A37" s="222">
        <v>8</v>
      </c>
      <c r="B37" s="222" t="s">
        <v>172</v>
      </c>
      <c r="C37" s="222" t="s">
        <v>348</v>
      </c>
      <c r="D37" s="226">
        <v>5.4</v>
      </c>
      <c r="E37" s="222" t="s">
        <v>172</v>
      </c>
      <c r="F37" s="222">
        <f>D37*A37</f>
        <v>43.2</v>
      </c>
    </row>
    <row r="38" spans="1:6" ht="15.75" x14ac:dyDescent="0.25">
      <c r="A38" s="222">
        <v>8</v>
      </c>
      <c r="B38" s="222" t="s">
        <v>172</v>
      </c>
      <c r="C38" s="222" t="s">
        <v>349</v>
      </c>
      <c r="D38" s="226">
        <v>7.6</v>
      </c>
      <c r="E38" s="222" t="s">
        <v>172</v>
      </c>
      <c r="F38" s="222">
        <f>D38*A38</f>
        <v>60.8</v>
      </c>
    </row>
    <row r="39" spans="1:6" ht="15.75" x14ac:dyDescent="0.25">
      <c r="A39" s="222">
        <v>1</v>
      </c>
      <c r="B39" s="222" t="s">
        <v>176</v>
      </c>
      <c r="C39" s="222" t="s">
        <v>350</v>
      </c>
      <c r="D39" s="222">
        <v>4</v>
      </c>
      <c r="E39" s="222" t="s">
        <v>176</v>
      </c>
      <c r="F39" s="222">
        <f>D39*A39</f>
        <v>4</v>
      </c>
    </row>
    <row r="40" spans="1:6" ht="15.75" x14ac:dyDescent="0.25">
      <c r="A40" s="222">
        <v>1</v>
      </c>
      <c r="B40" s="222" t="s">
        <v>176</v>
      </c>
      <c r="C40" s="222" t="s">
        <v>351</v>
      </c>
      <c r="D40" s="222"/>
      <c r="E40" s="222" t="s">
        <v>176</v>
      </c>
      <c r="F40" s="222">
        <f>D40*A40</f>
        <v>0</v>
      </c>
    </row>
    <row r="41" spans="1:6" ht="15.75" x14ac:dyDescent="0.25">
      <c r="A41" s="222"/>
      <c r="B41" s="222"/>
      <c r="C41" s="227" t="s">
        <v>352</v>
      </c>
      <c r="D41" s="222"/>
      <c r="E41" s="222"/>
      <c r="F41" s="222">
        <f>SUM(F30:F40)</f>
        <v>2279.9340000000002</v>
      </c>
    </row>
    <row r="42" spans="1:6" ht="15.75" x14ac:dyDescent="0.25">
      <c r="A42" s="222"/>
      <c r="B42" s="222"/>
      <c r="C42" s="228" t="s">
        <v>353</v>
      </c>
      <c r="D42" s="222"/>
      <c r="E42" s="222"/>
      <c r="F42" s="223">
        <f>F41/30</f>
        <v>75.997800000000012</v>
      </c>
    </row>
    <row r="43" spans="1:6" x14ac:dyDescent="0.25">
      <c r="A43" s="209"/>
      <c r="B43" s="209"/>
      <c r="C43" s="209"/>
      <c r="D43" s="209"/>
      <c r="E43" s="209"/>
      <c r="F43" s="209"/>
    </row>
    <row r="44" spans="1:6" x14ac:dyDescent="0.25">
      <c r="A44" s="210"/>
      <c r="B44" s="209"/>
      <c r="C44" s="209"/>
      <c r="D44" s="209"/>
      <c r="E44" s="209"/>
      <c r="F44" s="209"/>
    </row>
    <row r="45" spans="1:6" x14ac:dyDescent="0.25">
      <c r="A45" s="209"/>
      <c r="B45" s="209"/>
      <c r="C45" s="209"/>
      <c r="D45" s="209"/>
      <c r="E45" s="209"/>
      <c r="F45" s="209"/>
    </row>
    <row r="46" spans="1:6" x14ac:dyDescent="0.25">
      <c r="A46" s="209"/>
      <c r="B46" s="209"/>
      <c r="C46" s="209"/>
      <c r="D46" s="209"/>
      <c r="E46" s="209"/>
      <c r="F46" s="209"/>
    </row>
    <row r="47" spans="1:6" x14ac:dyDescent="0.25">
      <c r="A47" s="209"/>
      <c r="B47" s="209"/>
      <c r="C47" s="209"/>
      <c r="D47" s="209"/>
      <c r="E47" s="209"/>
      <c r="F47" s="209"/>
    </row>
    <row r="48" spans="1:6" x14ac:dyDescent="0.25">
      <c r="A48" s="209"/>
      <c r="B48" s="209"/>
      <c r="C48" s="209"/>
      <c r="D48" s="209"/>
      <c r="E48" s="209"/>
      <c r="F48" s="209"/>
    </row>
    <row r="49" spans="1:6" x14ac:dyDescent="0.25">
      <c r="A49" s="209"/>
      <c r="B49" s="209"/>
      <c r="C49" s="209"/>
      <c r="D49" s="209"/>
      <c r="E49" s="209"/>
      <c r="F49" s="209"/>
    </row>
    <row r="50" spans="1:6" x14ac:dyDescent="0.25">
      <c r="A50" s="209"/>
      <c r="B50" s="209"/>
      <c r="C50" s="209"/>
      <c r="D50" s="209"/>
      <c r="E50" s="209"/>
      <c r="F50" s="209"/>
    </row>
    <row r="51" spans="1:6" x14ac:dyDescent="0.25">
      <c r="A51" s="209"/>
      <c r="B51" s="209"/>
      <c r="C51" s="209"/>
      <c r="D51" s="209"/>
      <c r="E51" s="209"/>
      <c r="F51" s="209"/>
    </row>
    <row r="52" spans="1:6" x14ac:dyDescent="0.25">
      <c r="A52" s="209"/>
      <c r="B52" s="209"/>
      <c r="C52" s="209"/>
      <c r="D52" s="209"/>
      <c r="E52" s="209"/>
      <c r="F52" s="209"/>
    </row>
    <row r="53" spans="1:6" x14ac:dyDescent="0.25">
      <c r="A53" s="209"/>
      <c r="B53" s="209"/>
      <c r="C53" s="209"/>
      <c r="D53" s="209"/>
      <c r="E53" s="209"/>
      <c r="F53" s="209"/>
    </row>
    <row r="54" spans="1:6" x14ac:dyDescent="0.25">
      <c r="A54" s="209"/>
      <c r="B54" s="209"/>
      <c r="C54" s="209"/>
      <c r="D54" s="209"/>
      <c r="E54" s="209"/>
      <c r="F54" s="209"/>
    </row>
    <row r="55" spans="1:6" x14ac:dyDescent="0.25">
      <c r="A55" s="209"/>
      <c r="B55" s="209"/>
      <c r="C55" s="209"/>
      <c r="D55" s="209"/>
      <c r="E55" s="209"/>
      <c r="F55" s="209"/>
    </row>
    <row r="56" spans="1:6" x14ac:dyDescent="0.25">
      <c r="A56" s="209"/>
      <c r="B56" s="209"/>
      <c r="C56" s="209"/>
      <c r="D56" s="209"/>
      <c r="E56" s="209"/>
      <c r="F56" s="209"/>
    </row>
    <row r="57" spans="1:6" x14ac:dyDescent="0.25">
      <c r="A57" s="209"/>
      <c r="B57" s="209"/>
      <c r="C57" s="209"/>
      <c r="D57" s="209"/>
      <c r="E57" s="209"/>
      <c r="F57" s="209"/>
    </row>
    <row r="58" spans="1:6" x14ac:dyDescent="0.25">
      <c r="A58" s="209"/>
      <c r="B58" s="209"/>
      <c r="C58" s="209"/>
      <c r="D58" s="209"/>
      <c r="E58" s="209"/>
      <c r="F58" s="209"/>
    </row>
    <row r="59" spans="1:6" x14ac:dyDescent="0.25">
      <c r="A59" s="209"/>
      <c r="B59" s="209"/>
      <c r="C59" s="209"/>
      <c r="D59" s="209"/>
      <c r="E59" s="209"/>
      <c r="F59" s="209"/>
    </row>
    <row r="60" spans="1:6" x14ac:dyDescent="0.25">
      <c r="A60" s="209"/>
      <c r="B60" s="209"/>
      <c r="C60" s="209"/>
      <c r="D60" s="209"/>
      <c r="E60" s="209"/>
      <c r="F60" s="209"/>
    </row>
    <row r="61" spans="1:6" x14ac:dyDescent="0.25">
      <c r="A61" s="209"/>
      <c r="B61" s="209"/>
      <c r="C61" s="209"/>
      <c r="D61" s="209"/>
      <c r="E61" s="209"/>
      <c r="F61" s="209"/>
    </row>
    <row r="62" spans="1:6" x14ac:dyDescent="0.25">
      <c r="A62" s="209"/>
      <c r="B62" s="209"/>
      <c r="C62" s="209"/>
      <c r="D62" s="209"/>
      <c r="E62" s="209"/>
      <c r="F62" s="209"/>
    </row>
    <row r="63" spans="1:6" x14ac:dyDescent="0.25">
      <c r="A63" s="209"/>
      <c r="B63" s="209"/>
      <c r="C63" s="209"/>
      <c r="D63" s="209"/>
      <c r="E63" s="209"/>
      <c r="F63" s="209"/>
    </row>
    <row r="64" spans="1:6" x14ac:dyDescent="0.25">
      <c r="A64" s="209"/>
      <c r="B64" s="209"/>
      <c r="C64" s="209"/>
      <c r="D64" s="209"/>
      <c r="E64" s="209"/>
      <c r="F64" s="209"/>
    </row>
    <row r="65" spans="1:6" x14ac:dyDescent="0.25">
      <c r="A65" s="209"/>
      <c r="B65" s="209"/>
      <c r="C65" s="209"/>
      <c r="D65" s="209"/>
      <c r="E65" s="209"/>
      <c r="F65" s="209"/>
    </row>
    <row r="66" spans="1:6" x14ac:dyDescent="0.25">
      <c r="A66" s="209"/>
      <c r="B66" s="209"/>
      <c r="C66" s="209"/>
      <c r="D66" s="209"/>
      <c r="E66" s="209"/>
      <c r="F66" s="209"/>
    </row>
    <row r="67" spans="1:6" x14ac:dyDescent="0.25">
      <c r="A67" s="209"/>
      <c r="B67" s="209"/>
      <c r="C67" s="209"/>
      <c r="D67" s="209"/>
      <c r="E67" s="209"/>
      <c r="F67" s="209"/>
    </row>
    <row r="68" spans="1:6" x14ac:dyDescent="0.25">
      <c r="A68" s="209"/>
      <c r="B68" s="209"/>
      <c r="C68" s="209"/>
      <c r="D68" s="209"/>
      <c r="E68" s="209"/>
      <c r="F68" s="209"/>
    </row>
    <row r="69" spans="1:6" x14ac:dyDescent="0.25">
      <c r="A69" s="210"/>
      <c r="B69" s="209"/>
      <c r="C69" s="209"/>
      <c r="D69" s="209"/>
      <c r="E69" s="209"/>
      <c r="F69" s="209"/>
    </row>
    <row r="70" spans="1:6" x14ac:dyDescent="0.25">
      <c r="A70" s="210"/>
      <c r="B70" s="209"/>
      <c r="C70" s="209"/>
      <c r="D70" s="209"/>
      <c r="E70" s="209"/>
      <c r="F70" s="209"/>
    </row>
    <row r="71" spans="1:6" x14ac:dyDescent="0.25">
      <c r="A71" s="209"/>
      <c r="B71" s="209"/>
      <c r="C71" s="209"/>
      <c r="D71" s="209"/>
      <c r="E71" s="209"/>
      <c r="F71" s="209"/>
    </row>
    <row r="72" spans="1:6" x14ac:dyDescent="0.25">
      <c r="A72" s="209"/>
      <c r="B72" s="209"/>
      <c r="C72" s="209"/>
      <c r="D72" s="209"/>
      <c r="E72" s="209"/>
      <c r="F72" s="209"/>
    </row>
    <row r="73" spans="1:6" x14ac:dyDescent="0.25">
      <c r="A73" s="209"/>
      <c r="B73" s="209"/>
      <c r="C73" s="209"/>
      <c r="D73" s="209"/>
      <c r="E73" s="209"/>
      <c r="F73" s="209"/>
    </row>
    <row r="74" spans="1:6" x14ac:dyDescent="0.25">
      <c r="A74" s="209"/>
      <c r="B74" s="209"/>
      <c r="C74" s="209"/>
      <c r="D74" s="209"/>
      <c r="E74" s="209"/>
      <c r="F74" s="209"/>
    </row>
    <row r="75" spans="1:6" x14ac:dyDescent="0.25">
      <c r="A75" s="209"/>
      <c r="B75" s="209"/>
      <c r="C75" s="209"/>
      <c r="D75" s="209"/>
      <c r="E75" s="209"/>
      <c r="F75" s="209"/>
    </row>
    <row r="76" spans="1:6" x14ac:dyDescent="0.25">
      <c r="A76" s="209"/>
      <c r="B76" s="209"/>
      <c r="C76" s="209"/>
      <c r="D76" s="209"/>
      <c r="E76" s="209"/>
      <c r="F76" s="209"/>
    </row>
    <row r="77" spans="1:6" x14ac:dyDescent="0.25">
      <c r="A77" s="209"/>
      <c r="B77" s="209"/>
      <c r="C77" s="209"/>
      <c r="D77" s="209"/>
      <c r="E77" s="209"/>
      <c r="F77" s="209"/>
    </row>
    <row r="78" spans="1:6" x14ac:dyDescent="0.25">
      <c r="A78" s="209"/>
      <c r="B78" s="209"/>
      <c r="C78" s="209"/>
      <c r="D78" s="209"/>
      <c r="E78" s="209"/>
      <c r="F78" s="209"/>
    </row>
    <row r="80" spans="1:6" x14ac:dyDescent="0.25">
      <c r="A80" s="211"/>
      <c r="B80" s="211"/>
      <c r="C80" s="211"/>
      <c r="D80" s="211"/>
      <c r="E80" s="211"/>
      <c r="F80" s="211"/>
    </row>
    <row r="81" spans="1:6" x14ac:dyDescent="0.25">
      <c r="A81" s="211"/>
      <c r="B81" s="211"/>
      <c r="C81" s="211"/>
      <c r="D81" s="211"/>
      <c r="E81" s="211"/>
      <c r="F81" s="211"/>
    </row>
    <row r="82" spans="1:6" x14ac:dyDescent="0.25">
      <c r="A82" s="211"/>
      <c r="B82" s="211"/>
      <c r="C82" s="211"/>
      <c r="D82" s="211"/>
      <c r="E82" s="211"/>
      <c r="F82" s="211"/>
    </row>
    <row r="83" spans="1:6" x14ac:dyDescent="0.25">
      <c r="A83" s="211"/>
      <c r="B83" s="211"/>
      <c r="C83" s="211"/>
      <c r="D83" s="211"/>
      <c r="E83" s="211"/>
      <c r="F83" s="211"/>
    </row>
    <row r="84" spans="1:6" x14ac:dyDescent="0.25">
      <c r="A84" s="211"/>
      <c r="B84" s="211"/>
      <c r="C84" s="211"/>
      <c r="D84" s="211"/>
      <c r="E84" s="211"/>
      <c r="F84" s="211"/>
    </row>
    <row r="85" spans="1:6" x14ac:dyDescent="0.25">
      <c r="A85" s="211"/>
      <c r="B85" s="211"/>
      <c r="C85" s="211"/>
      <c r="D85" s="211"/>
      <c r="E85" s="211"/>
      <c r="F85" s="211"/>
    </row>
    <row r="86" spans="1:6" x14ac:dyDescent="0.25">
      <c r="A86" s="211"/>
      <c r="B86" s="211"/>
      <c r="C86" s="211"/>
      <c r="D86" s="211"/>
      <c r="E86" s="211"/>
      <c r="F86" s="211"/>
    </row>
    <row r="87" spans="1:6" x14ac:dyDescent="0.25">
      <c r="A87" s="211"/>
      <c r="B87" s="211"/>
      <c r="C87" s="211"/>
      <c r="D87" s="211"/>
      <c r="E87" s="211"/>
      <c r="F87" s="211"/>
    </row>
    <row r="88" spans="1:6" x14ac:dyDescent="0.25">
      <c r="A88" s="211"/>
      <c r="B88" s="211"/>
      <c r="C88" s="211"/>
      <c r="D88" s="211"/>
      <c r="E88" s="211"/>
      <c r="F88" s="211"/>
    </row>
    <row r="89" spans="1:6" x14ac:dyDescent="0.25">
      <c r="A89" s="211"/>
      <c r="B89" s="211"/>
      <c r="C89" s="211"/>
      <c r="D89" s="211"/>
      <c r="E89" s="211"/>
      <c r="F89" s="211"/>
    </row>
    <row r="90" spans="1:6" x14ac:dyDescent="0.25">
      <c r="A90" s="211"/>
      <c r="B90" s="211"/>
      <c r="C90" s="211"/>
      <c r="D90" s="211"/>
      <c r="E90" s="211"/>
      <c r="F90" s="211"/>
    </row>
    <row r="91" spans="1:6" x14ac:dyDescent="0.25">
      <c r="A91" s="211"/>
      <c r="B91" s="211"/>
      <c r="C91" s="211"/>
      <c r="D91" s="211"/>
      <c r="E91" s="211"/>
      <c r="F91" s="211"/>
    </row>
    <row r="92" spans="1:6" x14ac:dyDescent="0.25">
      <c r="A92" s="211"/>
      <c r="B92" s="211"/>
      <c r="C92" s="211"/>
      <c r="D92" s="211"/>
      <c r="E92" s="211"/>
      <c r="F92" s="211"/>
    </row>
    <row r="93" spans="1:6" x14ac:dyDescent="0.25">
      <c r="A93" s="211"/>
      <c r="B93" s="211"/>
      <c r="C93" s="211"/>
      <c r="D93" s="211"/>
      <c r="E93" s="211"/>
      <c r="F93" s="211"/>
    </row>
    <row r="94" spans="1:6" x14ac:dyDescent="0.25">
      <c r="A94" s="211"/>
      <c r="B94" s="211"/>
      <c r="C94" s="211"/>
      <c r="D94" s="211"/>
      <c r="E94" s="211"/>
      <c r="F94" s="211"/>
    </row>
    <row r="95" spans="1:6" s="213" customFormat="1" ht="28.5" customHeight="1" x14ac:dyDescent="0.25">
      <c r="D95" s="214"/>
    </row>
    <row r="97" spans="1:6" x14ac:dyDescent="0.25">
      <c r="A97" s="212"/>
      <c r="B97" s="209"/>
      <c r="C97" s="209"/>
      <c r="D97" s="209"/>
      <c r="E97" s="209"/>
      <c r="F97" s="209"/>
    </row>
    <row r="98" spans="1:6" x14ac:dyDescent="0.25">
      <c r="A98" s="209"/>
      <c r="B98" s="209"/>
      <c r="C98" s="209"/>
      <c r="D98" s="209"/>
      <c r="E98" s="209"/>
      <c r="F98" s="209"/>
    </row>
    <row r="99" spans="1:6" x14ac:dyDescent="0.25">
      <c r="A99" s="209"/>
      <c r="B99" s="209"/>
      <c r="C99" s="209"/>
      <c r="D99" s="209"/>
      <c r="E99" s="209"/>
      <c r="F99" s="209"/>
    </row>
    <row r="100" spans="1:6" x14ac:dyDescent="0.25">
      <c r="A100" s="209"/>
      <c r="B100" s="209"/>
      <c r="C100" s="209"/>
      <c r="D100" s="209"/>
      <c r="E100" s="209"/>
      <c r="F100" s="209"/>
    </row>
    <row r="101" spans="1:6" x14ac:dyDescent="0.25">
      <c r="A101" s="209"/>
      <c r="B101" s="209"/>
      <c r="C101" s="209"/>
      <c r="D101" s="209"/>
      <c r="E101" s="209"/>
      <c r="F101" s="209"/>
    </row>
    <row r="102" spans="1:6" x14ac:dyDescent="0.25">
      <c r="A102" s="209"/>
      <c r="B102" s="209"/>
      <c r="C102" s="209"/>
      <c r="D102" s="209"/>
      <c r="E102" s="209"/>
      <c r="F102" s="209"/>
    </row>
    <row r="103" spans="1:6" x14ac:dyDescent="0.25">
      <c r="A103" s="209"/>
      <c r="B103" s="209"/>
      <c r="C103" s="209"/>
      <c r="D103" s="209"/>
      <c r="E103" s="209"/>
      <c r="F103" s="209"/>
    </row>
    <row r="104" spans="1:6" x14ac:dyDescent="0.25">
      <c r="A104" s="209"/>
      <c r="B104" s="209"/>
      <c r="C104" s="209"/>
      <c r="D104" s="209"/>
      <c r="E104" s="209"/>
      <c r="F104" s="209"/>
    </row>
    <row r="105" spans="1:6" x14ac:dyDescent="0.25">
      <c r="A105" s="209"/>
      <c r="B105" s="209"/>
      <c r="C105" s="209"/>
      <c r="D105" s="209"/>
      <c r="E105" s="209"/>
      <c r="F105" s="209"/>
    </row>
    <row r="106" spans="1:6" x14ac:dyDescent="0.25">
      <c r="A106" s="209"/>
      <c r="B106" s="209"/>
      <c r="C106" s="209"/>
      <c r="D106" s="209"/>
      <c r="E106" s="209"/>
      <c r="F106" s="209"/>
    </row>
    <row r="107" spans="1:6" x14ac:dyDescent="0.25">
      <c r="A107" s="209"/>
      <c r="B107" s="209"/>
      <c r="C107" s="209"/>
      <c r="D107" s="209"/>
      <c r="E107" s="209"/>
      <c r="F107" s="209"/>
    </row>
    <row r="108" spans="1:6" x14ac:dyDescent="0.25">
      <c r="A108" s="209"/>
      <c r="B108" s="209"/>
      <c r="C108" s="209"/>
      <c r="D108" s="209"/>
      <c r="E108" s="209"/>
      <c r="F108" s="209"/>
    </row>
    <row r="109" spans="1:6" x14ac:dyDescent="0.25">
      <c r="A109" s="209"/>
      <c r="B109" s="209"/>
      <c r="C109" s="209"/>
      <c r="D109" s="209"/>
      <c r="E109" s="209"/>
      <c r="F109" s="209"/>
    </row>
    <row r="110" spans="1:6" x14ac:dyDescent="0.25">
      <c r="A110" s="209"/>
      <c r="B110" s="209"/>
      <c r="C110" s="209"/>
      <c r="D110" s="209"/>
      <c r="E110" s="209"/>
      <c r="F110" s="209"/>
    </row>
    <row r="111" spans="1:6" x14ac:dyDescent="0.25">
      <c r="A111" s="209"/>
      <c r="B111" s="209"/>
      <c r="C111" s="209"/>
      <c r="D111" s="209"/>
      <c r="E111" s="209"/>
      <c r="F111" s="209"/>
    </row>
    <row r="112" spans="1:6" x14ac:dyDescent="0.25">
      <c r="A112" s="209"/>
      <c r="B112" s="209"/>
      <c r="C112" s="209"/>
      <c r="D112" s="209"/>
      <c r="E112" s="209"/>
      <c r="F112" s="209"/>
    </row>
    <row r="113" spans="1:6" x14ac:dyDescent="0.25">
      <c r="A113" s="209"/>
      <c r="B113" s="209"/>
      <c r="C113" s="209"/>
      <c r="D113" s="209"/>
      <c r="E113" s="209"/>
      <c r="F113" s="209"/>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9"/>
  <sheetViews>
    <sheetView view="pageBreakPreview" topLeftCell="A1115" zoomScaleSheetLayoutView="100" workbookViewId="0">
      <selection activeCell="D1122" sqref="D1122"/>
    </sheetView>
  </sheetViews>
  <sheetFormatPr defaultColWidth="9.140625" defaultRowHeight="15" x14ac:dyDescent="0.25"/>
  <cols>
    <col min="1" max="1" width="8.28515625" style="271" bestFit="1" customWidth="1"/>
    <col min="2" max="2" width="5.140625" style="271" bestFit="1" customWidth="1"/>
    <col min="3" max="3" width="40.5703125" style="271" customWidth="1"/>
    <col min="4" max="4" width="10" style="271" bestFit="1" customWidth="1"/>
    <col min="5" max="5" width="9.7109375" style="271" bestFit="1" customWidth="1"/>
    <col min="6" max="6" width="11.7109375" style="271" bestFit="1" customWidth="1"/>
    <col min="7" max="16384" width="9.140625" style="271"/>
  </cols>
  <sheetData>
    <row r="1" spans="1:6" ht="30" x14ac:dyDescent="0.25">
      <c r="A1" s="211"/>
      <c r="B1" s="211"/>
      <c r="C1" s="211" t="s">
        <v>354</v>
      </c>
      <c r="D1" s="211"/>
      <c r="E1" s="211"/>
      <c r="F1" s="211"/>
    </row>
    <row r="2" spans="1:6" x14ac:dyDescent="0.25">
      <c r="A2" s="211"/>
      <c r="B2" s="211"/>
      <c r="C2" s="211" t="s">
        <v>355</v>
      </c>
      <c r="D2" s="211"/>
      <c r="E2" s="211"/>
      <c r="F2" s="211"/>
    </row>
    <row r="3" spans="1:6" x14ac:dyDescent="0.25">
      <c r="A3" s="211" t="s">
        <v>356</v>
      </c>
      <c r="B3" s="211" t="s">
        <v>13</v>
      </c>
      <c r="C3" s="211" t="s">
        <v>357</v>
      </c>
      <c r="D3" s="211"/>
      <c r="E3" s="211" t="s">
        <v>391</v>
      </c>
      <c r="F3" s="211"/>
    </row>
    <row r="4" spans="1:6" x14ac:dyDescent="0.25">
      <c r="A4" s="211" t="s">
        <v>358</v>
      </c>
      <c r="B4" s="211" t="s">
        <v>358</v>
      </c>
      <c r="C4" s="211" t="s">
        <v>358</v>
      </c>
      <c r="D4" s="211" t="s">
        <v>358</v>
      </c>
      <c r="E4" s="211" t="s">
        <v>358</v>
      </c>
      <c r="F4" s="211" t="s">
        <v>358</v>
      </c>
    </row>
    <row r="5" spans="1:6" x14ac:dyDescent="0.25">
      <c r="A5" s="211" t="s">
        <v>359</v>
      </c>
      <c r="B5" s="211" t="s">
        <v>13</v>
      </c>
      <c r="C5" s="211" t="s">
        <v>360</v>
      </c>
      <c r="D5" s="211" t="s">
        <v>361</v>
      </c>
      <c r="E5" s="211" t="s">
        <v>362</v>
      </c>
      <c r="F5" s="211" t="s">
        <v>363</v>
      </c>
    </row>
    <row r="6" spans="1:6" x14ac:dyDescent="0.25">
      <c r="A6" s="211" t="s">
        <v>358</v>
      </c>
      <c r="B6" s="211" t="s">
        <v>358</v>
      </c>
      <c r="C6" s="211" t="s">
        <v>358</v>
      </c>
      <c r="D6" s="211" t="s">
        <v>358</v>
      </c>
      <c r="E6" s="211" t="s">
        <v>358</v>
      </c>
      <c r="F6" s="211" t="s">
        <v>358</v>
      </c>
    </row>
    <row r="7" spans="1:6" x14ac:dyDescent="0.25">
      <c r="A7" s="211"/>
      <c r="B7" s="211" t="s">
        <v>179</v>
      </c>
      <c r="C7" s="211" t="s">
        <v>364</v>
      </c>
      <c r="D7" s="211"/>
      <c r="E7" s="211"/>
      <c r="F7" s="211"/>
    </row>
    <row r="8" spans="1:6" x14ac:dyDescent="0.25">
      <c r="A8" s="211"/>
      <c r="B8" s="211"/>
      <c r="C8" s="211" t="s">
        <v>358</v>
      </c>
      <c r="D8" s="211"/>
      <c r="E8" s="211"/>
      <c r="F8" s="211"/>
    </row>
    <row r="9" spans="1:6" x14ac:dyDescent="0.25">
      <c r="A9" s="211">
        <v>0.96</v>
      </c>
      <c r="B9" s="211" t="s">
        <v>365</v>
      </c>
      <c r="C9" s="211" t="s">
        <v>366</v>
      </c>
      <c r="D9" s="211">
        <v>5960</v>
      </c>
      <c r="E9" s="211" t="s">
        <v>365</v>
      </c>
      <c r="F9" s="211">
        <v>5721.6</v>
      </c>
    </row>
    <row r="10" spans="1:6" x14ac:dyDescent="0.25">
      <c r="A10" s="211">
        <v>1</v>
      </c>
      <c r="B10" s="211" t="s">
        <v>339</v>
      </c>
      <c r="C10" s="211" t="s">
        <v>367</v>
      </c>
      <c r="D10" s="211">
        <v>817.5</v>
      </c>
      <c r="E10" s="211" t="s">
        <v>339</v>
      </c>
      <c r="F10" s="211">
        <v>817.5</v>
      </c>
    </row>
    <row r="11" spans="1:6" x14ac:dyDescent="0.25">
      <c r="A11" s="211">
        <v>1</v>
      </c>
      <c r="B11" s="211" t="s">
        <v>339</v>
      </c>
      <c r="C11" s="211" t="s">
        <v>368</v>
      </c>
      <c r="D11" s="211">
        <v>105</v>
      </c>
      <c r="E11" s="211" t="s">
        <v>339</v>
      </c>
      <c r="F11" s="211">
        <v>105</v>
      </c>
    </row>
    <row r="12" spans="1:6" x14ac:dyDescent="0.25">
      <c r="A12" s="211"/>
      <c r="B12" s="211" t="s">
        <v>176</v>
      </c>
      <c r="C12" s="211" t="s">
        <v>351</v>
      </c>
      <c r="D12" s="211" t="s">
        <v>13</v>
      </c>
      <c r="E12" s="211" t="s">
        <v>176</v>
      </c>
      <c r="F12" s="211">
        <v>0</v>
      </c>
    </row>
    <row r="13" spans="1:6" x14ac:dyDescent="0.25">
      <c r="A13" s="211"/>
      <c r="B13" s="211"/>
      <c r="C13" s="211"/>
      <c r="D13" s="211"/>
      <c r="E13" s="211"/>
      <c r="F13" s="211" t="s">
        <v>358</v>
      </c>
    </row>
    <row r="14" spans="1:6" x14ac:dyDescent="0.25">
      <c r="A14" s="211"/>
      <c r="B14" s="211"/>
      <c r="C14" s="211" t="s">
        <v>369</v>
      </c>
      <c r="D14" s="211"/>
      <c r="E14" s="211"/>
      <c r="F14" s="211">
        <v>6644.1</v>
      </c>
    </row>
    <row r="15" spans="1:6" x14ac:dyDescent="0.25">
      <c r="A15" s="211"/>
      <c r="B15" s="211"/>
      <c r="C15" s="211"/>
      <c r="D15" s="211"/>
      <c r="E15" s="211"/>
      <c r="F15" s="211" t="s">
        <v>358</v>
      </c>
    </row>
    <row r="16" spans="1:6" x14ac:dyDescent="0.25">
      <c r="A16" s="211"/>
      <c r="B16" s="211" t="s">
        <v>179</v>
      </c>
      <c r="C16" s="211" t="s">
        <v>370</v>
      </c>
      <c r="D16" s="211"/>
      <c r="E16" s="211"/>
      <c r="F16" s="211"/>
    </row>
    <row r="17" spans="1:6" x14ac:dyDescent="0.25">
      <c r="A17" s="211"/>
      <c r="B17" s="211"/>
      <c r="C17" s="211" t="s">
        <v>358</v>
      </c>
      <c r="D17" s="211"/>
      <c r="E17" s="211"/>
      <c r="F17" s="211"/>
    </row>
    <row r="18" spans="1:6" x14ac:dyDescent="0.25">
      <c r="A18" s="211">
        <v>0.72</v>
      </c>
      <c r="B18" s="211" t="s">
        <v>365</v>
      </c>
      <c r="C18" s="211" t="s">
        <v>366</v>
      </c>
      <c r="D18" s="211">
        <v>5960</v>
      </c>
      <c r="E18" s="211" t="s">
        <v>365</v>
      </c>
      <c r="F18" s="211">
        <v>4291.2</v>
      </c>
    </row>
    <row r="19" spans="1:6" x14ac:dyDescent="0.25">
      <c r="A19" s="211">
        <v>1</v>
      </c>
      <c r="B19" s="211" t="s">
        <v>339</v>
      </c>
      <c r="C19" s="211" t="s">
        <v>367</v>
      </c>
      <c r="D19" s="211">
        <v>817.5</v>
      </c>
      <c r="E19" s="211" t="s">
        <v>339</v>
      </c>
      <c r="F19" s="211">
        <v>817.5</v>
      </c>
    </row>
    <row r="20" spans="1:6" x14ac:dyDescent="0.25">
      <c r="A20" s="211">
        <v>1</v>
      </c>
      <c r="B20" s="211" t="s">
        <v>339</v>
      </c>
      <c r="C20" s="211" t="s">
        <v>368</v>
      </c>
      <c r="D20" s="211">
        <v>105</v>
      </c>
      <c r="E20" s="211" t="s">
        <v>339</v>
      </c>
      <c r="F20" s="211">
        <v>105</v>
      </c>
    </row>
    <row r="21" spans="1:6" x14ac:dyDescent="0.25">
      <c r="A21" s="211"/>
      <c r="B21" s="211" t="s">
        <v>176</v>
      </c>
      <c r="C21" s="211" t="s">
        <v>351</v>
      </c>
      <c r="D21" s="211" t="s">
        <v>13</v>
      </c>
      <c r="E21" s="211" t="s">
        <v>176</v>
      </c>
      <c r="F21" s="211">
        <v>0</v>
      </c>
    </row>
    <row r="22" spans="1:6" x14ac:dyDescent="0.25">
      <c r="A22" s="211"/>
      <c r="B22" s="211"/>
      <c r="C22" s="211"/>
      <c r="D22" s="211"/>
      <c r="E22" s="211"/>
      <c r="F22" s="211" t="s">
        <v>358</v>
      </c>
    </row>
    <row r="23" spans="1:6" x14ac:dyDescent="0.25">
      <c r="A23" s="211"/>
      <c r="B23" s="211"/>
      <c r="C23" s="211" t="s">
        <v>369</v>
      </c>
      <c r="D23" s="211"/>
      <c r="E23" s="211"/>
      <c r="F23" s="211">
        <v>5213.7</v>
      </c>
    </row>
    <row r="24" spans="1:6" x14ac:dyDescent="0.25">
      <c r="A24" s="211"/>
      <c r="B24" s="211"/>
      <c r="C24" s="211"/>
      <c r="D24" s="211"/>
      <c r="E24" s="211"/>
      <c r="F24" s="211" t="s">
        <v>358</v>
      </c>
    </row>
    <row r="25" spans="1:6" x14ac:dyDescent="0.25">
      <c r="A25" s="211"/>
      <c r="B25" s="211" t="s">
        <v>179</v>
      </c>
      <c r="C25" s="211" t="s">
        <v>371</v>
      </c>
      <c r="D25" s="211"/>
      <c r="E25" s="211"/>
      <c r="F25" s="211"/>
    </row>
    <row r="26" spans="1:6" x14ac:dyDescent="0.25">
      <c r="A26" s="211"/>
      <c r="B26" s="211"/>
      <c r="C26" s="211" t="s">
        <v>358</v>
      </c>
      <c r="D26" s="211"/>
      <c r="E26" s="211"/>
      <c r="F26" s="211"/>
    </row>
    <row r="27" spans="1:6" x14ac:dyDescent="0.25">
      <c r="A27" s="211">
        <v>0.48</v>
      </c>
      <c r="B27" s="211" t="s">
        <v>365</v>
      </c>
      <c r="C27" s="211" t="s">
        <v>366</v>
      </c>
      <c r="D27" s="211">
        <v>5960</v>
      </c>
      <c r="E27" s="211" t="s">
        <v>365</v>
      </c>
      <c r="F27" s="211">
        <v>2860.8</v>
      </c>
    </row>
    <row r="28" spans="1:6" x14ac:dyDescent="0.25">
      <c r="A28" s="211">
        <v>1</v>
      </c>
      <c r="B28" s="211" t="s">
        <v>339</v>
      </c>
      <c r="C28" s="211" t="s">
        <v>367</v>
      </c>
      <c r="D28" s="211">
        <v>817.5</v>
      </c>
      <c r="E28" s="211" t="s">
        <v>339</v>
      </c>
      <c r="F28" s="211">
        <v>817.5</v>
      </c>
    </row>
    <row r="29" spans="1:6" x14ac:dyDescent="0.25">
      <c r="A29" s="211">
        <v>1</v>
      </c>
      <c r="B29" s="211" t="s">
        <v>339</v>
      </c>
      <c r="C29" s="211" t="s">
        <v>368</v>
      </c>
      <c r="D29" s="211">
        <v>105</v>
      </c>
      <c r="E29" s="211" t="s">
        <v>339</v>
      </c>
      <c r="F29" s="211">
        <v>105</v>
      </c>
    </row>
    <row r="30" spans="1:6" x14ac:dyDescent="0.25">
      <c r="A30" s="211"/>
      <c r="B30" s="211" t="s">
        <v>176</v>
      </c>
      <c r="C30" s="211" t="s">
        <v>351</v>
      </c>
      <c r="D30" s="211" t="s">
        <v>13</v>
      </c>
      <c r="E30" s="211" t="s">
        <v>176</v>
      </c>
      <c r="F30" s="211">
        <v>0</v>
      </c>
    </row>
    <row r="31" spans="1:6" x14ac:dyDescent="0.25">
      <c r="A31" s="211"/>
      <c r="B31" s="211"/>
      <c r="C31" s="211"/>
      <c r="D31" s="211"/>
      <c r="E31" s="211"/>
      <c r="F31" s="211" t="s">
        <v>358</v>
      </c>
    </row>
    <row r="32" spans="1:6" x14ac:dyDescent="0.25">
      <c r="A32" s="211"/>
      <c r="B32" s="211"/>
      <c r="C32" s="211" t="s">
        <v>369</v>
      </c>
      <c r="D32" s="211"/>
      <c r="E32" s="211"/>
      <c r="F32" s="211">
        <v>3783.3</v>
      </c>
    </row>
    <row r="33" spans="1:6" x14ac:dyDescent="0.25">
      <c r="A33" s="211"/>
      <c r="B33" s="211"/>
      <c r="C33" s="211"/>
      <c r="D33" s="211"/>
      <c r="E33" s="211"/>
      <c r="F33" s="211" t="s">
        <v>358</v>
      </c>
    </row>
    <row r="34" spans="1:6" x14ac:dyDescent="0.25">
      <c r="A34" s="211"/>
      <c r="B34" s="211" t="s">
        <v>179</v>
      </c>
      <c r="C34" s="211" t="s">
        <v>372</v>
      </c>
      <c r="D34" s="211"/>
      <c r="E34" s="211"/>
      <c r="F34" s="211"/>
    </row>
    <row r="35" spans="1:6" x14ac:dyDescent="0.25">
      <c r="A35" s="211">
        <v>0.36</v>
      </c>
      <c r="B35" s="211" t="s">
        <v>365</v>
      </c>
      <c r="C35" s="211" t="s">
        <v>366</v>
      </c>
      <c r="D35" s="211">
        <v>5960</v>
      </c>
      <c r="E35" s="211" t="s">
        <v>365</v>
      </c>
      <c r="F35" s="211">
        <v>2145.6</v>
      </c>
    </row>
    <row r="36" spans="1:6" x14ac:dyDescent="0.25">
      <c r="A36" s="211">
        <v>1</v>
      </c>
      <c r="B36" s="211" t="s">
        <v>339</v>
      </c>
      <c r="C36" s="211" t="s">
        <v>367</v>
      </c>
      <c r="D36" s="211">
        <v>817.5</v>
      </c>
      <c r="E36" s="211" t="s">
        <v>339</v>
      </c>
      <c r="F36" s="211">
        <v>817.5</v>
      </c>
    </row>
    <row r="37" spans="1:6" x14ac:dyDescent="0.25">
      <c r="A37" s="211">
        <v>1</v>
      </c>
      <c r="B37" s="211" t="s">
        <v>339</v>
      </c>
      <c r="C37" s="211" t="s">
        <v>368</v>
      </c>
      <c r="D37" s="211">
        <v>105</v>
      </c>
      <c r="E37" s="211" t="s">
        <v>339</v>
      </c>
      <c r="F37" s="211">
        <v>105</v>
      </c>
    </row>
    <row r="38" spans="1:6" x14ac:dyDescent="0.25">
      <c r="A38" s="211"/>
      <c r="B38" s="211" t="s">
        <v>176</v>
      </c>
      <c r="C38" s="211" t="s">
        <v>351</v>
      </c>
      <c r="D38" s="211" t="s">
        <v>13</v>
      </c>
      <c r="E38" s="211" t="s">
        <v>176</v>
      </c>
      <c r="F38" s="211">
        <v>0</v>
      </c>
    </row>
    <row r="39" spans="1:6" x14ac:dyDescent="0.25">
      <c r="A39" s="211"/>
      <c r="B39" s="211"/>
      <c r="C39" s="211"/>
      <c r="D39" s="211"/>
      <c r="E39" s="211"/>
      <c r="F39" s="211" t="s">
        <v>358</v>
      </c>
    </row>
    <row r="40" spans="1:6" x14ac:dyDescent="0.25">
      <c r="A40" s="211"/>
      <c r="B40" s="211"/>
      <c r="C40" s="211" t="s">
        <v>369</v>
      </c>
      <c r="D40" s="211"/>
      <c r="E40" s="211"/>
      <c r="F40" s="211">
        <v>3068.1</v>
      </c>
    </row>
    <row r="41" spans="1:6" x14ac:dyDescent="0.25">
      <c r="A41" s="211"/>
      <c r="B41" s="211"/>
      <c r="C41" s="211"/>
      <c r="D41" s="211"/>
      <c r="E41" s="211"/>
      <c r="F41" s="211" t="s">
        <v>358</v>
      </c>
    </row>
    <row r="42" spans="1:6" x14ac:dyDescent="0.25">
      <c r="A42" s="211"/>
      <c r="B42" s="211" t="s">
        <v>179</v>
      </c>
      <c r="C42" s="211" t="s">
        <v>373</v>
      </c>
      <c r="D42" s="211"/>
      <c r="E42" s="211"/>
      <c r="F42" s="211"/>
    </row>
    <row r="43" spans="1:6" x14ac:dyDescent="0.25">
      <c r="A43" s="211"/>
      <c r="B43" s="211"/>
      <c r="C43" s="211" t="s">
        <v>358</v>
      </c>
      <c r="D43" s="211"/>
      <c r="E43" s="211"/>
      <c r="F43" s="211"/>
    </row>
    <row r="44" spans="1:6" x14ac:dyDescent="0.25">
      <c r="A44" s="272">
        <v>0.28799999999999998</v>
      </c>
      <c r="B44" s="211" t="s">
        <v>365</v>
      </c>
      <c r="C44" s="211" t="s">
        <v>366</v>
      </c>
      <c r="D44" s="211">
        <v>5960</v>
      </c>
      <c r="E44" s="211" t="s">
        <v>365</v>
      </c>
      <c r="F44" s="211">
        <v>1716.48</v>
      </c>
    </row>
    <row r="45" spans="1:6" x14ac:dyDescent="0.25">
      <c r="A45" s="211">
        <v>1</v>
      </c>
      <c r="B45" s="211" t="s">
        <v>339</v>
      </c>
      <c r="C45" s="211" t="s">
        <v>367</v>
      </c>
      <c r="D45" s="211">
        <v>817.5</v>
      </c>
      <c r="E45" s="211" t="s">
        <v>339</v>
      </c>
      <c r="F45" s="211">
        <v>817.5</v>
      </c>
    </row>
    <row r="46" spans="1:6" x14ac:dyDescent="0.25">
      <c r="A46" s="211">
        <v>1</v>
      </c>
      <c r="B46" s="211" t="s">
        <v>339</v>
      </c>
      <c r="C46" s="211" t="s">
        <v>368</v>
      </c>
      <c r="D46" s="211">
        <v>105</v>
      </c>
      <c r="E46" s="211" t="s">
        <v>339</v>
      </c>
      <c r="F46" s="211">
        <v>105</v>
      </c>
    </row>
    <row r="47" spans="1:6" x14ac:dyDescent="0.25">
      <c r="A47" s="211"/>
      <c r="B47" s="211" t="s">
        <v>176</v>
      </c>
      <c r="C47" s="211" t="s">
        <v>351</v>
      </c>
      <c r="D47" s="211" t="s">
        <v>13</v>
      </c>
      <c r="E47" s="211" t="s">
        <v>176</v>
      </c>
      <c r="F47" s="211">
        <v>0</v>
      </c>
    </row>
    <row r="48" spans="1:6" x14ac:dyDescent="0.25">
      <c r="A48" s="211"/>
      <c r="B48" s="211"/>
      <c r="C48" s="211"/>
      <c r="D48" s="211"/>
      <c r="E48" s="211"/>
      <c r="F48" s="211" t="s">
        <v>358</v>
      </c>
    </row>
    <row r="49" spans="1:6" x14ac:dyDescent="0.25">
      <c r="A49" s="211"/>
      <c r="B49" s="211"/>
      <c r="C49" s="211" t="s">
        <v>369</v>
      </c>
      <c r="D49" s="211"/>
      <c r="E49" s="211"/>
      <c r="F49" s="211">
        <v>2638.98</v>
      </c>
    </row>
    <row r="50" spans="1:6" x14ac:dyDescent="0.25">
      <c r="A50" s="211"/>
      <c r="B50" s="211"/>
      <c r="C50" s="211"/>
      <c r="D50" s="211"/>
      <c r="E50" s="211"/>
      <c r="F50" s="211" t="s">
        <v>358</v>
      </c>
    </row>
    <row r="51" spans="1:6" hidden="1" x14ac:dyDescent="0.25">
      <c r="A51" s="211"/>
      <c r="B51" s="211" t="s">
        <v>179</v>
      </c>
      <c r="C51" s="211" t="s">
        <v>374</v>
      </c>
      <c r="D51" s="211"/>
      <c r="E51" s="211"/>
      <c r="F51" s="211"/>
    </row>
    <row r="52" spans="1:6" hidden="1" x14ac:dyDescent="0.25">
      <c r="A52" s="211"/>
      <c r="B52" s="211"/>
      <c r="C52" s="211" t="s">
        <v>358</v>
      </c>
      <c r="D52" s="211"/>
      <c r="E52" s="211"/>
      <c r="F52" s="211"/>
    </row>
    <row r="53" spans="1:6" hidden="1" x14ac:dyDescent="0.25">
      <c r="A53" s="211">
        <v>0.24</v>
      </c>
      <c r="B53" s="211" t="s">
        <v>365</v>
      </c>
      <c r="C53" s="211" t="s">
        <v>366</v>
      </c>
      <c r="D53" s="211">
        <v>5960</v>
      </c>
      <c r="E53" s="211" t="s">
        <v>365</v>
      </c>
      <c r="F53" s="211">
        <v>1430.4</v>
      </c>
    </row>
    <row r="54" spans="1:6" hidden="1" x14ac:dyDescent="0.25">
      <c r="A54" s="211">
        <v>1</v>
      </c>
      <c r="B54" s="211" t="s">
        <v>339</v>
      </c>
      <c r="C54" s="211" t="s">
        <v>367</v>
      </c>
      <c r="D54" s="211">
        <v>817.5</v>
      </c>
      <c r="E54" s="211" t="s">
        <v>339</v>
      </c>
      <c r="F54" s="211">
        <v>817.5</v>
      </c>
    </row>
    <row r="55" spans="1:6" hidden="1" x14ac:dyDescent="0.25">
      <c r="A55" s="211">
        <v>1</v>
      </c>
      <c r="B55" s="211" t="s">
        <v>339</v>
      </c>
      <c r="C55" s="211" t="s">
        <v>368</v>
      </c>
      <c r="D55" s="211">
        <v>105</v>
      </c>
      <c r="E55" s="211" t="s">
        <v>339</v>
      </c>
      <c r="F55" s="211">
        <v>105</v>
      </c>
    </row>
    <row r="56" spans="1:6" hidden="1" x14ac:dyDescent="0.25">
      <c r="A56" s="211"/>
      <c r="B56" s="211" t="s">
        <v>176</v>
      </c>
      <c r="C56" s="211" t="s">
        <v>351</v>
      </c>
      <c r="D56" s="211" t="s">
        <v>13</v>
      </c>
      <c r="E56" s="211" t="s">
        <v>176</v>
      </c>
      <c r="F56" s="211">
        <v>0</v>
      </c>
    </row>
    <row r="57" spans="1:6" hidden="1" x14ac:dyDescent="0.25">
      <c r="A57" s="211"/>
      <c r="B57" s="211"/>
      <c r="C57" s="211"/>
      <c r="D57" s="211"/>
      <c r="E57" s="211"/>
      <c r="F57" s="211" t="s">
        <v>358</v>
      </c>
    </row>
    <row r="58" spans="1:6" hidden="1" x14ac:dyDescent="0.25">
      <c r="A58" s="211"/>
      <c r="B58" s="211"/>
      <c r="C58" s="211" t="s">
        <v>369</v>
      </c>
      <c r="D58" s="211"/>
      <c r="E58" s="211"/>
      <c r="F58" s="211">
        <v>2352.9</v>
      </c>
    </row>
    <row r="59" spans="1:6" hidden="1" x14ac:dyDescent="0.25">
      <c r="A59" s="211" t="s">
        <v>13</v>
      </c>
      <c r="B59" s="211"/>
      <c r="C59" s="211"/>
      <c r="D59" s="211"/>
      <c r="E59" s="211"/>
      <c r="F59" s="211"/>
    </row>
    <row r="60" spans="1:6" hidden="1" x14ac:dyDescent="0.25">
      <c r="A60" s="211"/>
      <c r="B60" s="211"/>
      <c r="C60" s="211"/>
      <c r="D60" s="211"/>
      <c r="E60" s="211"/>
      <c r="F60" s="211" t="s">
        <v>358</v>
      </c>
    </row>
    <row r="61" spans="1:6" hidden="1" x14ac:dyDescent="0.25">
      <c r="A61" s="211"/>
      <c r="B61" s="211" t="s">
        <v>179</v>
      </c>
      <c r="C61" s="211" t="s">
        <v>375</v>
      </c>
      <c r="D61" s="211"/>
      <c r="E61" s="211"/>
      <c r="F61" s="211"/>
    </row>
    <row r="62" spans="1:6" hidden="1" x14ac:dyDescent="0.25">
      <c r="A62" s="211"/>
      <c r="B62" s="211"/>
      <c r="C62" s="211" t="s">
        <v>358</v>
      </c>
      <c r="D62" s="211"/>
      <c r="E62" s="211"/>
      <c r="F62" s="211"/>
    </row>
    <row r="63" spans="1:6" hidden="1" x14ac:dyDescent="0.25">
      <c r="A63" s="272">
        <v>0.20599999999999999</v>
      </c>
      <c r="B63" s="211" t="s">
        <v>365</v>
      </c>
      <c r="C63" s="211" t="s">
        <v>366</v>
      </c>
      <c r="D63" s="211">
        <v>5960</v>
      </c>
      <c r="E63" s="211" t="s">
        <v>365</v>
      </c>
      <c r="F63" s="211">
        <v>1227.76</v>
      </c>
    </row>
    <row r="64" spans="1:6" hidden="1" x14ac:dyDescent="0.25">
      <c r="A64" s="211">
        <v>1</v>
      </c>
      <c r="B64" s="211" t="s">
        <v>339</v>
      </c>
      <c r="C64" s="211" t="s">
        <v>367</v>
      </c>
      <c r="D64" s="211">
        <v>817.5</v>
      </c>
      <c r="E64" s="211" t="s">
        <v>339</v>
      </c>
      <c r="F64" s="211">
        <v>817.5</v>
      </c>
    </row>
    <row r="65" spans="1:6" hidden="1" x14ac:dyDescent="0.25">
      <c r="A65" s="211">
        <v>1</v>
      </c>
      <c r="B65" s="211" t="s">
        <v>339</v>
      </c>
      <c r="C65" s="211" t="s">
        <v>368</v>
      </c>
      <c r="D65" s="211">
        <v>105</v>
      </c>
      <c r="E65" s="211" t="s">
        <v>339</v>
      </c>
      <c r="F65" s="211">
        <v>105</v>
      </c>
    </row>
    <row r="66" spans="1:6" hidden="1" x14ac:dyDescent="0.25">
      <c r="A66" s="211"/>
      <c r="B66" s="211" t="s">
        <v>176</v>
      </c>
      <c r="C66" s="211" t="s">
        <v>351</v>
      </c>
      <c r="D66" s="211" t="s">
        <v>13</v>
      </c>
      <c r="E66" s="211" t="s">
        <v>176</v>
      </c>
      <c r="F66" s="211">
        <v>0</v>
      </c>
    </row>
    <row r="67" spans="1:6" hidden="1" x14ac:dyDescent="0.25">
      <c r="A67" s="211"/>
      <c r="B67" s="211"/>
      <c r="C67" s="211"/>
      <c r="D67" s="211"/>
      <c r="E67" s="211"/>
      <c r="F67" s="211" t="s">
        <v>358</v>
      </c>
    </row>
    <row r="68" spans="1:6" hidden="1" x14ac:dyDescent="0.25">
      <c r="A68" s="211"/>
      <c r="B68" s="211"/>
      <c r="C68" s="211" t="s">
        <v>369</v>
      </c>
      <c r="D68" s="211"/>
      <c r="E68" s="211"/>
      <c r="F68" s="211">
        <v>2150.2600000000002</v>
      </c>
    </row>
    <row r="69" spans="1:6" hidden="1" x14ac:dyDescent="0.25">
      <c r="A69" s="211"/>
      <c r="B69" s="211"/>
      <c r="C69" s="211"/>
      <c r="D69" s="211"/>
      <c r="E69" s="211"/>
      <c r="F69" s="211" t="s">
        <v>358</v>
      </c>
    </row>
    <row r="70" spans="1:6" hidden="1" x14ac:dyDescent="0.25">
      <c r="A70" s="211"/>
      <c r="B70" s="211" t="s">
        <v>179</v>
      </c>
      <c r="C70" s="211" t="s">
        <v>376</v>
      </c>
      <c r="D70" s="211"/>
      <c r="E70" s="211"/>
      <c r="F70" s="211"/>
    </row>
    <row r="71" spans="1:6" hidden="1" x14ac:dyDescent="0.25">
      <c r="A71" s="211"/>
      <c r="B71" s="211"/>
      <c r="C71" s="211" t="s">
        <v>358</v>
      </c>
      <c r="D71" s="211"/>
      <c r="E71" s="211"/>
      <c r="F71" s="211"/>
    </row>
    <row r="72" spans="1:6" hidden="1" x14ac:dyDescent="0.25">
      <c r="A72" s="211">
        <v>0.18</v>
      </c>
      <c r="B72" s="211" t="s">
        <v>365</v>
      </c>
      <c r="C72" s="211" t="s">
        <v>366</v>
      </c>
      <c r="D72" s="211">
        <v>5960</v>
      </c>
      <c r="E72" s="211" t="s">
        <v>365</v>
      </c>
      <c r="F72" s="211">
        <v>1072.8</v>
      </c>
    </row>
    <row r="73" spans="1:6" hidden="1" x14ac:dyDescent="0.25">
      <c r="A73" s="211">
        <v>1</v>
      </c>
      <c r="B73" s="211" t="s">
        <v>339</v>
      </c>
      <c r="C73" s="211" t="s">
        <v>367</v>
      </c>
      <c r="D73" s="211">
        <v>817.5</v>
      </c>
      <c r="E73" s="211" t="s">
        <v>339</v>
      </c>
      <c r="F73" s="211">
        <v>817.5</v>
      </c>
    </row>
    <row r="74" spans="1:6" hidden="1" x14ac:dyDescent="0.25">
      <c r="A74" s="211">
        <v>1</v>
      </c>
      <c r="B74" s="211" t="s">
        <v>339</v>
      </c>
      <c r="C74" s="211" t="s">
        <v>368</v>
      </c>
      <c r="D74" s="211">
        <v>105</v>
      </c>
      <c r="E74" s="211" t="s">
        <v>339</v>
      </c>
      <c r="F74" s="211">
        <v>105</v>
      </c>
    </row>
    <row r="75" spans="1:6" hidden="1" x14ac:dyDescent="0.25">
      <c r="A75" s="211"/>
      <c r="B75" s="211" t="s">
        <v>176</v>
      </c>
      <c r="C75" s="211" t="s">
        <v>351</v>
      </c>
      <c r="D75" s="211" t="s">
        <v>13</v>
      </c>
      <c r="E75" s="211" t="s">
        <v>176</v>
      </c>
      <c r="F75" s="211">
        <v>0</v>
      </c>
    </row>
    <row r="76" spans="1:6" hidden="1" x14ac:dyDescent="0.25">
      <c r="A76" s="211"/>
      <c r="B76" s="211"/>
      <c r="C76" s="211"/>
      <c r="D76" s="211"/>
      <c r="E76" s="211"/>
      <c r="F76" s="211" t="s">
        <v>358</v>
      </c>
    </row>
    <row r="77" spans="1:6" hidden="1" x14ac:dyDescent="0.25">
      <c r="A77" s="211"/>
      <c r="B77" s="211"/>
      <c r="C77" s="211" t="s">
        <v>369</v>
      </c>
      <c r="D77" s="211"/>
      <c r="E77" s="211"/>
      <c r="F77" s="211">
        <v>1995.3</v>
      </c>
    </row>
    <row r="78" spans="1:6" hidden="1" x14ac:dyDescent="0.25">
      <c r="A78" s="211"/>
      <c r="B78" s="211"/>
      <c r="C78" s="211"/>
      <c r="D78" s="211"/>
      <c r="E78" s="211"/>
      <c r="F78" s="211" t="s">
        <v>358</v>
      </c>
    </row>
    <row r="79" spans="1:6" x14ac:dyDescent="0.25">
      <c r="A79" s="273">
        <v>1.1000000000000001</v>
      </c>
      <c r="B79" s="211" t="s">
        <v>13</v>
      </c>
      <c r="C79" s="211" t="s">
        <v>377</v>
      </c>
      <c r="D79" s="211"/>
      <c r="E79" s="211"/>
      <c r="F79" s="211"/>
    </row>
    <row r="80" spans="1:6" x14ac:dyDescent="0.25">
      <c r="A80" s="273" t="s">
        <v>13</v>
      </c>
      <c r="B80" s="211"/>
      <c r="C80" s="211" t="s">
        <v>378</v>
      </c>
      <c r="D80" s="211"/>
      <c r="E80" s="211"/>
      <c r="F80" s="211"/>
    </row>
    <row r="81" spans="1:6" x14ac:dyDescent="0.25">
      <c r="A81" s="211">
        <v>10</v>
      </c>
      <c r="B81" s="211" t="s">
        <v>339</v>
      </c>
      <c r="C81" s="211" t="s">
        <v>379</v>
      </c>
      <c r="D81" s="211">
        <v>101.43</v>
      </c>
      <c r="E81" s="211" t="s">
        <v>339</v>
      </c>
      <c r="F81" s="211">
        <v>1014.3</v>
      </c>
    </row>
    <row r="82" spans="1:6" x14ac:dyDescent="0.25">
      <c r="A82" s="211">
        <v>10</v>
      </c>
      <c r="B82" s="211" t="s">
        <v>339</v>
      </c>
      <c r="C82" s="211" t="s">
        <v>380</v>
      </c>
      <c r="D82" s="211">
        <v>101.43</v>
      </c>
      <c r="E82" s="211" t="s">
        <v>339</v>
      </c>
      <c r="F82" s="211">
        <v>1014.3</v>
      </c>
    </row>
    <row r="83" spans="1:6" x14ac:dyDescent="0.25">
      <c r="A83" s="211">
        <v>10</v>
      </c>
      <c r="B83" s="211" t="s">
        <v>339</v>
      </c>
      <c r="C83" s="211" t="s">
        <v>381</v>
      </c>
      <c r="D83" s="211">
        <v>11.76</v>
      </c>
      <c r="E83" s="211" t="s">
        <v>339</v>
      </c>
      <c r="F83" s="211">
        <v>117.6</v>
      </c>
    </row>
    <row r="84" spans="1:6" x14ac:dyDescent="0.25">
      <c r="A84" s="211"/>
      <c r="B84" s="211" t="s">
        <v>176</v>
      </c>
      <c r="C84" s="211" t="s">
        <v>351</v>
      </c>
      <c r="D84" s="211"/>
      <c r="E84" s="211" t="s">
        <v>176</v>
      </c>
      <c r="F84" s="211">
        <v>0</v>
      </c>
    </row>
    <row r="85" spans="1:6" x14ac:dyDescent="0.25">
      <c r="A85" s="211"/>
      <c r="B85" s="211"/>
      <c r="C85" s="211"/>
      <c r="D85" s="211"/>
      <c r="E85" s="211"/>
      <c r="F85" s="211" t="s">
        <v>358</v>
      </c>
    </row>
    <row r="86" spans="1:6" x14ac:dyDescent="0.25">
      <c r="A86" s="211"/>
      <c r="B86" s="211"/>
      <c r="C86" s="211" t="s">
        <v>382</v>
      </c>
      <c r="D86" s="211"/>
      <c r="E86" s="211"/>
      <c r="F86" s="211">
        <v>2146.1999999999998</v>
      </c>
    </row>
    <row r="87" spans="1:6" x14ac:dyDescent="0.25">
      <c r="A87" s="211"/>
      <c r="B87" s="211"/>
      <c r="C87" s="211"/>
      <c r="D87" s="211"/>
      <c r="E87" s="211"/>
      <c r="F87" s="211" t="s">
        <v>358</v>
      </c>
    </row>
    <row r="88" spans="1:6" x14ac:dyDescent="0.25">
      <c r="A88" s="211"/>
      <c r="B88" s="211"/>
      <c r="C88" s="211" t="s">
        <v>383</v>
      </c>
      <c r="D88" s="211" t="s">
        <v>384</v>
      </c>
      <c r="E88" s="211"/>
      <c r="F88" s="211">
        <v>214.62</v>
      </c>
    </row>
    <row r="89" spans="1:6" x14ac:dyDescent="0.25">
      <c r="A89" s="211"/>
      <c r="B89" s="211"/>
      <c r="C89" s="211"/>
      <c r="D89" s="211" t="s">
        <v>385</v>
      </c>
      <c r="E89" s="211"/>
      <c r="F89" s="211">
        <v>224.39</v>
      </c>
    </row>
    <row r="90" spans="1:6" ht="30" x14ac:dyDescent="0.25">
      <c r="A90" s="274" t="s">
        <v>386</v>
      </c>
      <c r="B90" s="211"/>
      <c r="C90" s="211" t="s">
        <v>387</v>
      </c>
      <c r="D90" s="211" t="s">
        <v>384</v>
      </c>
      <c r="E90" s="211"/>
      <c r="F90" s="211">
        <v>202.86</v>
      </c>
    </row>
    <row r="91" spans="1:6" x14ac:dyDescent="0.25">
      <c r="A91" s="211"/>
      <c r="B91" s="211"/>
      <c r="C91" s="211"/>
      <c r="D91" s="211" t="s">
        <v>385</v>
      </c>
      <c r="E91" s="211"/>
      <c r="F91" s="211">
        <v>212.63</v>
      </c>
    </row>
    <row r="92" spans="1:6" x14ac:dyDescent="0.25">
      <c r="A92" s="274" t="s">
        <v>388</v>
      </c>
      <c r="B92" s="211" t="s">
        <v>13</v>
      </c>
      <c r="C92" s="211" t="s">
        <v>392</v>
      </c>
      <c r="D92" s="211"/>
      <c r="E92" s="211"/>
      <c r="F92" s="211"/>
    </row>
    <row r="93" spans="1:6" x14ac:dyDescent="0.25">
      <c r="A93" s="273" t="s">
        <v>13</v>
      </c>
      <c r="B93" s="211"/>
      <c r="C93" s="211" t="s">
        <v>358</v>
      </c>
      <c r="D93" s="211"/>
      <c r="E93" s="211"/>
      <c r="F93" s="211"/>
    </row>
    <row r="94" spans="1:6" x14ac:dyDescent="0.25">
      <c r="A94" s="211">
        <v>10</v>
      </c>
      <c r="B94" s="211" t="s">
        <v>339</v>
      </c>
      <c r="C94" s="211" t="s">
        <v>389</v>
      </c>
      <c r="D94" s="211">
        <v>151.1</v>
      </c>
      <c r="E94" s="211" t="s">
        <v>339</v>
      </c>
      <c r="F94" s="211">
        <v>1511</v>
      </c>
    </row>
    <row r="95" spans="1:6" x14ac:dyDescent="0.25">
      <c r="A95" s="211">
        <v>10</v>
      </c>
      <c r="B95" s="211" t="s">
        <v>339</v>
      </c>
      <c r="C95" s="211" t="s">
        <v>380</v>
      </c>
      <c r="D95" s="211">
        <v>151.1</v>
      </c>
      <c r="E95" s="211" t="s">
        <v>339</v>
      </c>
      <c r="F95" s="211">
        <v>1511</v>
      </c>
    </row>
    <row r="96" spans="1:6" x14ac:dyDescent="0.25">
      <c r="A96" s="211">
        <v>10</v>
      </c>
      <c r="B96" s="211">
        <f>'Detailed 1'!I750</f>
        <v>6.2E-2</v>
      </c>
      <c r="C96" s="211" t="s">
        <v>381</v>
      </c>
      <c r="D96" s="211">
        <v>11.76</v>
      </c>
      <c r="E96" s="211" t="s">
        <v>339</v>
      </c>
      <c r="F96" s="211">
        <v>117.6</v>
      </c>
    </row>
    <row r="97" spans="1:6" x14ac:dyDescent="0.25">
      <c r="A97" s="211"/>
      <c r="B97" s="211">
        <f>'Detailed 1'!I753</f>
        <v>1.4999999999999999E-2</v>
      </c>
      <c r="C97" s="211" t="s">
        <v>351</v>
      </c>
      <c r="D97" s="211"/>
      <c r="E97" s="211" t="s">
        <v>176</v>
      </c>
      <c r="F97" s="211">
        <v>0</v>
      </c>
    </row>
    <row r="98" spans="1:6" x14ac:dyDescent="0.25">
      <c r="A98" s="211"/>
      <c r="B98" s="211"/>
      <c r="C98" s="211"/>
      <c r="D98" s="211"/>
      <c r="E98" s="211"/>
      <c r="F98" s="211" t="s">
        <v>358</v>
      </c>
    </row>
    <row r="99" spans="1:6" x14ac:dyDescent="0.25">
      <c r="A99" s="211"/>
      <c r="B99" s="211"/>
      <c r="C99" s="211" t="s">
        <v>382</v>
      </c>
      <c r="D99" s="211"/>
      <c r="E99" s="211"/>
      <c r="F99" s="211">
        <v>3139.6</v>
      </c>
    </row>
    <row r="100" spans="1:6" x14ac:dyDescent="0.25">
      <c r="A100" s="211"/>
      <c r="B100" s="211"/>
      <c r="C100" s="211"/>
      <c r="D100" s="211"/>
      <c r="E100" s="211"/>
      <c r="F100" s="211" t="s">
        <v>358</v>
      </c>
    </row>
    <row r="101" spans="1:6" x14ac:dyDescent="0.25">
      <c r="A101" s="211"/>
      <c r="B101" s="211"/>
      <c r="C101" s="211" t="s">
        <v>383</v>
      </c>
      <c r="D101" s="211" t="s">
        <v>384</v>
      </c>
      <c r="E101" s="211"/>
      <c r="F101" s="211">
        <v>313.95999999999998</v>
      </c>
    </row>
    <row r="102" spans="1:6" x14ac:dyDescent="0.25">
      <c r="A102" s="211"/>
      <c r="B102" s="211"/>
      <c r="C102" s="211"/>
      <c r="D102" s="211" t="s">
        <v>385</v>
      </c>
      <c r="E102" s="211"/>
      <c r="F102" s="211">
        <v>323.73</v>
      </c>
    </row>
    <row r="103" spans="1:6" x14ac:dyDescent="0.25">
      <c r="A103" s="211"/>
      <c r="B103" s="211"/>
      <c r="C103" s="211"/>
      <c r="D103" s="211"/>
      <c r="E103" s="211"/>
      <c r="F103" s="211"/>
    </row>
    <row r="104" spans="1:6" x14ac:dyDescent="0.25">
      <c r="A104" s="273">
        <v>1.7</v>
      </c>
      <c r="B104" s="211"/>
      <c r="C104" s="211" t="s">
        <v>390</v>
      </c>
      <c r="D104" s="211" t="s">
        <v>384</v>
      </c>
      <c r="E104" s="211"/>
      <c r="F104" s="211">
        <v>302.2</v>
      </c>
    </row>
    <row r="105" spans="1:6" x14ac:dyDescent="0.25">
      <c r="A105" s="211"/>
      <c r="B105" s="211"/>
      <c r="C105" s="211"/>
      <c r="D105" s="211" t="s">
        <v>385</v>
      </c>
      <c r="E105" s="211"/>
      <c r="F105" s="211">
        <v>311.97000000000003</v>
      </c>
    </row>
    <row r="106" spans="1:6" x14ac:dyDescent="0.25">
      <c r="A106" s="211"/>
      <c r="B106" s="211"/>
      <c r="C106" s="211"/>
      <c r="D106" s="211"/>
      <c r="E106" s="211"/>
      <c r="F106" s="211"/>
    </row>
    <row r="107" spans="1:6" x14ac:dyDescent="0.25">
      <c r="A107" s="211"/>
      <c r="B107" s="211"/>
      <c r="C107" s="211"/>
      <c r="D107" s="211"/>
      <c r="E107" s="211"/>
      <c r="F107" s="211"/>
    </row>
    <row r="108" spans="1:6" ht="30" x14ac:dyDescent="0.25">
      <c r="A108" s="273">
        <v>1.4</v>
      </c>
      <c r="B108" s="211" t="s">
        <v>13</v>
      </c>
      <c r="C108" s="211" t="s">
        <v>393</v>
      </c>
      <c r="D108" s="211"/>
      <c r="E108" s="211"/>
      <c r="F108" s="211"/>
    </row>
    <row r="109" spans="1:6" x14ac:dyDescent="0.25">
      <c r="A109" s="211"/>
      <c r="B109" s="211"/>
      <c r="C109" s="211"/>
      <c r="D109" s="211"/>
      <c r="E109" s="211"/>
      <c r="F109" s="211"/>
    </row>
    <row r="110" spans="1:6" x14ac:dyDescent="0.25">
      <c r="A110" s="211">
        <v>10</v>
      </c>
      <c r="B110" s="211" t="s">
        <v>339</v>
      </c>
      <c r="C110" s="211" t="s">
        <v>379</v>
      </c>
      <c r="D110" s="211">
        <v>101.43</v>
      </c>
      <c r="E110" s="211" t="s">
        <v>339</v>
      </c>
      <c r="F110" s="211">
        <v>1014.3</v>
      </c>
    </row>
    <row r="111" spans="1:6" x14ac:dyDescent="0.25">
      <c r="A111" s="211">
        <v>10</v>
      </c>
      <c r="B111" s="211" t="s">
        <v>339</v>
      </c>
      <c r="C111" s="211" t="s">
        <v>381</v>
      </c>
      <c r="D111" s="211">
        <v>11.76</v>
      </c>
      <c r="E111" s="211" t="s">
        <v>339</v>
      </c>
      <c r="F111" s="211">
        <v>117.6</v>
      </c>
    </row>
    <row r="112" spans="1:6" x14ac:dyDescent="0.25">
      <c r="A112" s="211"/>
      <c r="B112" s="211" t="s">
        <v>176</v>
      </c>
      <c r="C112" s="211" t="s">
        <v>351</v>
      </c>
      <c r="D112" s="211"/>
      <c r="E112" s="211" t="s">
        <v>176</v>
      </c>
      <c r="F112" s="211">
        <v>0</v>
      </c>
    </row>
    <row r="113" spans="1:6" x14ac:dyDescent="0.25">
      <c r="A113" s="211"/>
      <c r="B113" s="211"/>
      <c r="C113" s="211"/>
      <c r="D113" s="211"/>
      <c r="E113" s="211"/>
      <c r="F113" s="211" t="s">
        <v>358</v>
      </c>
    </row>
    <row r="114" spans="1:6" x14ac:dyDescent="0.25">
      <c r="A114" s="211"/>
      <c r="B114" s="211"/>
      <c r="C114" s="211" t="s">
        <v>382</v>
      </c>
      <c r="D114" s="211"/>
      <c r="E114" s="211"/>
      <c r="F114" s="211">
        <v>1131.9000000000001</v>
      </c>
    </row>
    <row r="115" spans="1:6" x14ac:dyDescent="0.25">
      <c r="A115" s="211"/>
      <c r="B115" s="211"/>
      <c r="C115" s="211"/>
      <c r="D115" s="211"/>
      <c r="E115" s="211"/>
      <c r="F115" s="211" t="s">
        <v>358</v>
      </c>
    </row>
    <row r="116" spans="1:6" x14ac:dyDescent="0.25">
      <c r="A116" s="211"/>
      <c r="B116" s="211"/>
      <c r="C116" s="211"/>
      <c r="D116" s="211"/>
      <c r="E116" s="211"/>
      <c r="F116" s="211">
        <v>113.19</v>
      </c>
    </row>
    <row r="117" spans="1:6" x14ac:dyDescent="0.25">
      <c r="A117" s="273">
        <v>1.5</v>
      </c>
      <c r="B117" s="211"/>
      <c r="C117" s="211" t="s">
        <v>394</v>
      </c>
      <c r="D117" s="211" t="s">
        <v>384</v>
      </c>
      <c r="E117" s="211"/>
      <c r="F117" s="211">
        <v>101.43</v>
      </c>
    </row>
    <row r="118" spans="1:6" x14ac:dyDescent="0.25">
      <c r="A118" s="211"/>
      <c r="B118" s="211"/>
      <c r="C118" s="211"/>
      <c r="D118" s="211" t="s">
        <v>385</v>
      </c>
      <c r="E118" s="211"/>
      <c r="F118" s="211">
        <v>111.2</v>
      </c>
    </row>
    <row r="119" spans="1:6" x14ac:dyDescent="0.25">
      <c r="A119" s="211"/>
      <c r="B119" s="211"/>
      <c r="C119" s="211"/>
      <c r="D119" s="211" t="s">
        <v>395</v>
      </c>
      <c r="E119" s="211"/>
      <c r="F119" s="211">
        <v>120.97</v>
      </c>
    </row>
    <row r="120" spans="1:6" x14ac:dyDescent="0.25">
      <c r="A120" s="211" t="s">
        <v>396</v>
      </c>
      <c r="B120" s="211" t="s">
        <v>179</v>
      </c>
      <c r="C120" s="211" t="s">
        <v>397</v>
      </c>
      <c r="D120" s="211"/>
      <c r="E120" s="211"/>
      <c r="F120" s="211"/>
    </row>
    <row r="121" spans="1:6" x14ac:dyDescent="0.25">
      <c r="A121" s="211"/>
      <c r="B121" s="211"/>
      <c r="C121" s="211" t="s">
        <v>401</v>
      </c>
      <c r="D121" s="211"/>
      <c r="E121" s="211"/>
      <c r="F121" s="211"/>
    </row>
    <row r="122" spans="1:6" x14ac:dyDescent="0.25">
      <c r="A122" s="211"/>
      <c r="B122" s="211"/>
      <c r="C122" s="211" t="s">
        <v>358</v>
      </c>
      <c r="D122" s="211"/>
      <c r="E122" s="211"/>
      <c r="F122" s="211"/>
    </row>
    <row r="123" spans="1:6" x14ac:dyDescent="0.25">
      <c r="A123" s="211">
        <v>1</v>
      </c>
      <c r="B123" s="211" t="s">
        <v>339</v>
      </c>
      <c r="C123" s="211" t="s">
        <v>398</v>
      </c>
      <c r="D123" s="211">
        <v>1650.5</v>
      </c>
      <c r="E123" s="211" t="s">
        <v>339</v>
      </c>
      <c r="F123" s="211">
        <v>1650.5</v>
      </c>
    </row>
    <row r="124" spans="1:6" x14ac:dyDescent="0.25">
      <c r="A124" s="211">
        <v>1</v>
      </c>
      <c r="B124" s="211" t="s">
        <v>339</v>
      </c>
      <c r="C124" s="211" t="s">
        <v>399</v>
      </c>
      <c r="D124" s="211">
        <v>30.98</v>
      </c>
      <c r="E124" s="211" t="s">
        <v>339</v>
      </c>
      <c r="F124" s="211">
        <v>30.98</v>
      </c>
    </row>
    <row r="125" spans="1:6" x14ac:dyDescent="0.25">
      <c r="A125" s="211"/>
      <c r="B125" s="211" t="s">
        <v>176</v>
      </c>
      <c r="C125" s="211" t="s">
        <v>351</v>
      </c>
      <c r="D125" s="211" t="s">
        <v>13</v>
      </c>
      <c r="E125" s="211" t="s">
        <v>176</v>
      </c>
      <c r="F125" s="211">
        <v>0</v>
      </c>
    </row>
    <row r="126" spans="1:6" x14ac:dyDescent="0.25">
      <c r="A126" s="211"/>
      <c r="B126" s="211"/>
      <c r="C126" s="211" t="s">
        <v>400</v>
      </c>
      <c r="D126" s="211"/>
      <c r="E126" s="211"/>
      <c r="F126" s="211">
        <v>1681.48</v>
      </c>
    </row>
    <row r="127" spans="1:6" x14ac:dyDescent="0.25">
      <c r="A127" s="273">
        <v>2.6</v>
      </c>
      <c r="B127" s="211" t="s">
        <v>179</v>
      </c>
      <c r="C127" s="211" t="s">
        <v>402</v>
      </c>
      <c r="D127" s="211"/>
      <c r="E127" s="211"/>
      <c r="F127" s="211"/>
    </row>
    <row r="128" spans="1:6" x14ac:dyDescent="0.25">
      <c r="A128" s="211"/>
      <c r="B128" s="211"/>
      <c r="C128" s="211" t="s">
        <v>358</v>
      </c>
      <c r="D128" s="211"/>
      <c r="E128" s="211"/>
      <c r="F128" s="211"/>
    </row>
    <row r="129" spans="1:6" x14ac:dyDescent="0.25">
      <c r="A129" s="211">
        <v>1</v>
      </c>
      <c r="B129" s="211" t="s">
        <v>339</v>
      </c>
      <c r="C129" s="211" t="s">
        <v>403</v>
      </c>
      <c r="D129" s="211">
        <v>1129.17</v>
      </c>
      <c r="E129" s="211" t="s">
        <v>339</v>
      </c>
      <c r="F129" s="211">
        <v>1129.17</v>
      </c>
    </row>
    <row r="130" spans="1:6" x14ac:dyDescent="0.25">
      <c r="A130" s="211">
        <v>1</v>
      </c>
      <c r="B130" s="211" t="s">
        <v>339</v>
      </c>
      <c r="C130" s="211" t="s">
        <v>399</v>
      </c>
      <c r="D130" s="211">
        <v>35.28</v>
      </c>
      <c r="E130" s="211" t="s">
        <v>339</v>
      </c>
      <c r="F130" s="211">
        <v>35.28</v>
      </c>
    </row>
    <row r="131" spans="1:6" x14ac:dyDescent="0.25">
      <c r="A131" s="211"/>
      <c r="B131" s="211" t="s">
        <v>176</v>
      </c>
      <c r="C131" s="211" t="s">
        <v>351</v>
      </c>
      <c r="D131" s="211" t="s">
        <v>13</v>
      </c>
      <c r="E131" s="211" t="s">
        <v>176</v>
      </c>
      <c r="F131" s="211">
        <v>0</v>
      </c>
    </row>
    <row r="132" spans="1:6" x14ac:dyDescent="0.25">
      <c r="A132" s="211"/>
      <c r="B132" s="211"/>
      <c r="C132" s="211"/>
      <c r="D132" s="211"/>
      <c r="E132" s="211"/>
      <c r="F132" s="211" t="s">
        <v>358</v>
      </c>
    </row>
    <row r="133" spans="1:6" x14ac:dyDescent="0.25">
      <c r="A133" s="211"/>
      <c r="B133" s="211"/>
      <c r="C133" s="211" t="s">
        <v>400</v>
      </c>
      <c r="D133" s="211"/>
      <c r="E133" s="211"/>
      <c r="F133" s="211">
        <v>1164.45</v>
      </c>
    </row>
    <row r="134" spans="1:6" x14ac:dyDescent="0.25">
      <c r="A134" s="211"/>
      <c r="B134" s="211"/>
      <c r="C134" s="211"/>
      <c r="D134" s="211"/>
      <c r="E134" s="211"/>
      <c r="F134" s="211" t="s">
        <v>358</v>
      </c>
    </row>
    <row r="136" spans="1:6" ht="30" x14ac:dyDescent="0.25">
      <c r="A136" s="275">
        <v>2.2999999999999998</v>
      </c>
      <c r="C136" s="211" t="s">
        <v>404</v>
      </c>
      <c r="D136" s="211">
        <v>776.76</v>
      </c>
    </row>
    <row r="137" spans="1:6" ht="30" x14ac:dyDescent="0.25">
      <c r="A137" s="273">
        <v>2.4</v>
      </c>
      <c r="C137" s="211" t="s">
        <v>405</v>
      </c>
      <c r="D137" s="211">
        <v>855.76</v>
      </c>
    </row>
    <row r="139" spans="1:6" x14ac:dyDescent="0.25">
      <c r="A139" s="211" t="s">
        <v>406</v>
      </c>
      <c r="B139" s="211" t="s">
        <v>179</v>
      </c>
      <c r="C139" s="211" t="s">
        <v>407</v>
      </c>
      <c r="D139" s="211"/>
      <c r="E139" s="211"/>
      <c r="F139" s="211"/>
    </row>
    <row r="140" spans="1:6" x14ac:dyDescent="0.25">
      <c r="A140" s="211"/>
      <c r="B140" s="211"/>
      <c r="C140" s="211" t="s">
        <v>408</v>
      </c>
      <c r="D140" s="211"/>
      <c r="E140" s="211"/>
      <c r="F140" s="211"/>
    </row>
    <row r="141" spans="1:6" x14ac:dyDescent="0.25">
      <c r="A141" s="211"/>
      <c r="B141" s="211"/>
      <c r="C141" s="211" t="s">
        <v>358</v>
      </c>
      <c r="D141" s="211"/>
      <c r="E141" s="211"/>
      <c r="F141" s="211"/>
    </row>
    <row r="142" spans="1:6" x14ac:dyDescent="0.25">
      <c r="A142" s="211">
        <v>9</v>
      </c>
      <c r="B142" s="211" t="s">
        <v>339</v>
      </c>
      <c r="C142" s="211" t="s">
        <v>409</v>
      </c>
      <c r="D142" s="211">
        <v>1129.17</v>
      </c>
      <c r="E142" s="211" t="s">
        <v>339</v>
      </c>
      <c r="F142" s="211">
        <v>10162.530000000001</v>
      </c>
    </row>
    <row r="143" spans="1:6" x14ac:dyDescent="0.25">
      <c r="A143" s="211">
        <v>4.5</v>
      </c>
      <c r="B143" s="211" t="s">
        <v>339</v>
      </c>
      <c r="C143" s="211" t="s">
        <v>373</v>
      </c>
      <c r="D143" s="211">
        <v>3471.98</v>
      </c>
      <c r="E143" s="211" t="s">
        <v>339</v>
      </c>
      <c r="F143" s="211">
        <v>15623.91</v>
      </c>
    </row>
    <row r="144" spans="1:6" x14ac:dyDescent="0.25">
      <c r="A144" s="211">
        <v>1.8</v>
      </c>
      <c r="B144" s="211" t="s">
        <v>410</v>
      </c>
      <c r="C144" s="211" t="s">
        <v>411</v>
      </c>
      <c r="D144" s="211">
        <v>844.2</v>
      </c>
      <c r="E144" s="211" t="s">
        <v>410</v>
      </c>
      <c r="F144" s="211">
        <v>1519.56</v>
      </c>
    </row>
    <row r="145" spans="1:6" x14ac:dyDescent="0.25">
      <c r="A145" s="211">
        <v>17.7</v>
      </c>
      <c r="B145" s="211" t="s">
        <v>410</v>
      </c>
      <c r="C145" s="211" t="s">
        <v>173</v>
      </c>
      <c r="D145" s="211">
        <v>590.1</v>
      </c>
      <c r="E145" s="211" t="s">
        <v>410</v>
      </c>
      <c r="F145" s="211">
        <v>10444.77</v>
      </c>
    </row>
    <row r="146" spans="1:6" x14ac:dyDescent="0.25">
      <c r="A146" s="211">
        <v>14.1</v>
      </c>
      <c r="B146" s="211" t="s">
        <v>410</v>
      </c>
      <c r="C146" s="211" t="s">
        <v>174</v>
      </c>
      <c r="D146" s="211">
        <v>484.05</v>
      </c>
      <c r="E146" s="211" t="s">
        <v>410</v>
      </c>
      <c r="F146" s="211">
        <v>6825.11</v>
      </c>
    </row>
    <row r="147" spans="1:6" x14ac:dyDescent="0.25">
      <c r="A147" s="211"/>
      <c r="B147" s="211" t="s">
        <v>176</v>
      </c>
      <c r="C147" s="211" t="s">
        <v>351</v>
      </c>
      <c r="D147" s="211"/>
      <c r="E147" s="211" t="s">
        <v>176</v>
      </c>
      <c r="F147" s="211">
        <v>0</v>
      </c>
    </row>
    <row r="148" spans="1:6" x14ac:dyDescent="0.25">
      <c r="A148" s="211"/>
      <c r="B148" s="211"/>
      <c r="C148" s="211"/>
      <c r="D148" s="211"/>
      <c r="E148" s="211"/>
      <c r="F148" s="211">
        <v>44575.88</v>
      </c>
    </row>
    <row r="149" spans="1:6" x14ac:dyDescent="0.25">
      <c r="A149" s="211"/>
      <c r="B149" s="211"/>
      <c r="C149" s="211" t="s">
        <v>382</v>
      </c>
      <c r="D149" s="211"/>
      <c r="E149" s="211"/>
      <c r="F149" s="211" t="s">
        <v>358</v>
      </c>
    </row>
    <row r="150" spans="1:6" x14ac:dyDescent="0.25">
      <c r="A150" s="211"/>
      <c r="B150" s="211"/>
      <c r="C150" s="211"/>
      <c r="D150" s="211"/>
      <c r="E150" s="211"/>
      <c r="F150" s="211">
        <v>4457.59</v>
      </c>
    </row>
    <row r="151" spans="1:6" x14ac:dyDescent="0.25">
      <c r="A151" s="211"/>
      <c r="B151" s="211"/>
      <c r="C151" s="211" t="s">
        <v>412</v>
      </c>
      <c r="D151" s="211"/>
      <c r="E151" s="211"/>
      <c r="F151" s="211" t="s">
        <v>413</v>
      </c>
    </row>
    <row r="153" spans="1:6" x14ac:dyDescent="0.25">
      <c r="A153" s="211" t="s">
        <v>414</v>
      </c>
      <c r="B153" s="211" t="s">
        <v>179</v>
      </c>
      <c r="C153" s="211" t="s">
        <v>417</v>
      </c>
      <c r="D153" s="211"/>
      <c r="E153" s="211"/>
      <c r="F153" s="211"/>
    </row>
    <row r="154" spans="1:6" x14ac:dyDescent="0.25">
      <c r="A154" s="211"/>
      <c r="B154" s="211"/>
      <c r="C154" s="211" t="s">
        <v>415</v>
      </c>
      <c r="D154" s="211"/>
      <c r="E154" s="211"/>
      <c r="F154" s="211"/>
    </row>
    <row r="155" spans="1:6" x14ac:dyDescent="0.25">
      <c r="A155" s="211"/>
      <c r="B155" s="211"/>
      <c r="C155" s="211" t="s">
        <v>358</v>
      </c>
      <c r="D155" s="211"/>
      <c r="E155" s="211"/>
      <c r="F155" s="211"/>
    </row>
    <row r="156" spans="1:6" x14ac:dyDescent="0.25">
      <c r="A156" s="211">
        <v>9</v>
      </c>
      <c r="B156" s="211" t="s">
        <v>339</v>
      </c>
      <c r="C156" s="211" t="s">
        <v>416</v>
      </c>
      <c r="D156" s="211">
        <v>1532.17</v>
      </c>
      <c r="E156" s="211" t="s">
        <v>339</v>
      </c>
      <c r="F156" s="211">
        <v>13789.53</v>
      </c>
    </row>
    <row r="157" spans="1:6" x14ac:dyDescent="0.25">
      <c r="A157" s="211">
        <v>4.5</v>
      </c>
      <c r="B157" s="211" t="s">
        <v>339</v>
      </c>
      <c r="C157" s="211" t="s">
        <v>370</v>
      </c>
      <c r="D157" s="211">
        <v>6046.7</v>
      </c>
      <c r="E157" s="211" t="s">
        <v>339</v>
      </c>
      <c r="F157" s="211">
        <v>27210.15</v>
      </c>
    </row>
    <row r="158" spans="1:6" x14ac:dyDescent="0.25">
      <c r="A158" s="211">
        <v>1.8</v>
      </c>
      <c r="B158" s="211" t="s">
        <v>410</v>
      </c>
      <c r="C158" s="211" t="s">
        <v>411</v>
      </c>
      <c r="D158" s="211">
        <v>844.2</v>
      </c>
      <c r="E158" s="211" t="s">
        <v>410</v>
      </c>
      <c r="F158" s="211">
        <v>1519.56</v>
      </c>
    </row>
    <row r="159" spans="1:6" x14ac:dyDescent="0.25">
      <c r="A159" s="211">
        <v>17.7</v>
      </c>
      <c r="B159" s="211" t="s">
        <v>410</v>
      </c>
      <c r="C159" s="211" t="s">
        <v>173</v>
      </c>
      <c r="D159" s="211">
        <v>590.1</v>
      </c>
      <c r="E159" s="211" t="s">
        <v>410</v>
      </c>
      <c r="F159" s="211">
        <v>10444.77</v>
      </c>
    </row>
    <row r="160" spans="1:6" x14ac:dyDescent="0.25">
      <c r="A160" s="211">
        <v>14.1</v>
      </c>
      <c r="B160" s="211" t="s">
        <v>410</v>
      </c>
      <c r="C160" s="211" t="s">
        <v>174</v>
      </c>
      <c r="D160" s="211">
        <v>484.05</v>
      </c>
      <c r="E160" s="211" t="s">
        <v>410</v>
      </c>
      <c r="F160" s="211">
        <v>6825.11</v>
      </c>
    </row>
    <row r="161" spans="1:6" x14ac:dyDescent="0.25">
      <c r="A161" s="211"/>
      <c r="B161" s="211" t="s">
        <v>176</v>
      </c>
      <c r="C161" s="211" t="s">
        <v>351</v>
      </c>
      <c r="D161" s="211"/>
      <c r="E161" s="211" t="s">
        <v>176</v>
      </c>
      <c r="F161" s="211">
        <v>0</v>
      </c>
    </row>
    <row r="162" spans="1:6" x14ac:dyDescent="0.25">
      <c r="A162" s="211"/>
      <c r="B162" s="211"/>
      <c r="C162" s="211"/>
      <c r="D162" s="211"/>
      <c r="E162" s="211"/>
      <c r="F162" s="211">
        <v>59789.120000000003</v>
      </c>
    </row>
    <row r="163" spans="1:6" x14ac:dyDescent="0.25">
      <c r="A163" s="211"/>
      <c r="B163" s="211"/>
      <c r="C163" s="211" t="s">
        <v>382</v>
      </c>
      <c r="D163" s="211"/>
      <c r="E163" s="211"/>
      <c r="F163" s="211" t="s">
        <v>358</v>
      </c>
    </row>
    <row r="164" spans="1:6" x14ac:dyDescent="0.25">
      <c r="A164" s="211"/>
      <c r="B164" s="211"/>
      <c r="C164" s="211"/>
      <c r="D164" s="211"/>
      <c r="E164" s="211"/>
      <c r="F164" s="211">
        <v>5978.91</v>
      </c>
    </row>
    <row r="165" spans="1:6" x14ac:dyDescent="0.25">
      <c r="A165" s="211"/>
      <c r="B165" s="211"/>
      <c r="C165" s="211" t="s">
        <v>412</v>
      </c>
      <c r="D165" s="211"/>
      <c r="E165" s="211"/>
      <c r="F165" s="211" t="s">
        <v>413</v>
      </c>
    </row>
    <row r="166" spans="1:6" x14ac:dyDescent="0.25">
      <c r="A166" s="211" t="s">
        <v>418</v>
      </c>
      <c r="B166" s="211" t="s">
        <v>179</v>
      </c>
      <c r="C166" s="211" t="s">
        <v>421</v>
      </c>
      <c r="D166" s="211"/>
      <c r="E166" s="211"/>
      <c r="F166" s="211"/>
    </row>
    <row r="167" spans="1:6" x14ac:dyDescent="0.25">
      <c r="A167" s="211"/>
      <c r="B167" s="211"/>
      <c r="C167" s="211" t="s">
        <v>419</v>
      </c>
      <c r="D167" s="211"/>
      <c r="E167" s="211"/>
      <c r="F167" s="211"/>
    </row>
    <row r="168" spans="1:6" x14ac:dyDescent="0.25">
      <c r="A168" s="211">
        <v>9</v>
      </c>
      <c r="B168" s="211" t="s">
        <v>339</v>
      </c>
      <c r="C168" s="211" t="s">
        <v>420</v>
      </c>
      <c r="D168" s="211">
        <v>820.48</v>
      </c>
      <c r="E168" s="211" t="s">
        <v>339</v>
      </c>
      <c r="F168" s="211">
        <v>7384.32</v>
      </c>
    </row>
    <row r="169" spans="1:6" x14ac:dyDescent="0.25">
      <c r="A169" s="211">
        <v>4.5</v>
      </c>
      <c r="B169" s="211" t="s">
        <v>339</v>
      </c>
      <c r="C169" s="211" t="s">
        <v>376</v>
      </c>
      <c r="D169" s="211">
        <v>2828.3</v>
      </c>
      <c r="E169" s="211" t="s">
        <v>339</v>
      </c>
      <c r="F169" s="211">
        <v>12727.35</v>
      </c>
    </row>
    <row r="170" spans="1:6" x14ac:dyDescent="0.25">
      <c r="A170" s="211">
        <v>1.8</v>
      </c>
      <c r="B170" s="211" t="s">
        <v>410</v>
      </c>
      <c r="C170" s="211" t="s">
        <v>411</v>
      </c>
      <c r="D170" s="211">
        <v>844.2</v>
      </c>
      <c r="E170" s="211" t="s">
        <v>410</v>
      </c>
      <c r="F170" s="211">
        <v>1519.56</v>
      </c>
    </row>
    <row r="171" spans="1:6" x14ac:dyDescent="0.25">
      <c r="A171" s="211">
        <v>17.7</v>
      </c>
      <c r="B171" s="211" t="s">
        <v>410</v>
      </c>
      <c r="C171" s="211" t="s">
        <v>173</v>
      </c>
      <c r="D171" s="211">
        <v>590.1</v>
      </c>
      <c r="E171" s="211" t="s">
        <v>410</v>
      </c>
      <c r="F171" s="211">
        <v>10444.77</v>
      </c>
    </row>
    <row r="172" spans="1:6" x14ac:dyDescent="0.25">
      <c r="A172" s="211">
        <v>14.1</v>
      </c>
      <c r="B172" s="211" t="s">
        <v>410</v>
      </c>
      <c r="C172" s="211" t="s">
        <v>174</v>
      </c>
      <c r="D172" s="211">
        <v>484.05</v>
      </c>
      <c r="E172" s="211" t="s">
        <v>410</v>
      </c>
      <c r="F172" s="211">
        <v>6825.11</v>
      </c>
    </row>
    <row r="173" spans="1:6" x14ac:dyDescent="0.25">
      <c r="A173" s="211"/>
      <c r="B173" s="211" t="s">
        <v>176</v>
      </c>
      <c r="C173" s="211" t="s">
        <v>351</v>
      </c>
      <c r="D173" s="211"/>
      <c r="E173" s="211" t="s">
        <v>176</v>
      </c>
      <c r="F173" s="211">
        <v>0</v>
      </c>
    </row>
    <row r="174" spans="1:6" x14ac:dyDescent="0.25">
      <c r="A174" s="211"/>
      <c r="B174" s="211"/>
      <c r="C174" s="211"/>
      <c r="D174" s="211"/>
      <c r="E174" s="211"/>
      <c r="F174" s="211">
        <v>38901.11</v>
      </c>
    </row>
    <row r="175" spans="1:6" x14ac:dyDescent="0.25">
      <c r="A175" s="211"/>
      <c r="B175" s="211"/>
      <c r="C175" s="211" t="s">
        <v>382</v>
      </c>
      <c r="D175" s="211"/>
      <c r="E175" s="211"/>
      <c r="F175" s="211" t="s">
        <v>358</v>
      </c>
    </row>
    <row r="176" spans="1:6" x14ac:dyDescent="0.25">
      <c r="A176" s="211"/>
      <c r="B176" s="211"/>
      <c r="C176" s="211" t="s">
        <v>412</v>
      </c>
      <c r="D176" s="211"/>
      <c r="E176" s="211"/>
      <c r="F176" s="211">
        <v>3890.11</v>
      </c>
    </row>
    <row r="177" spans="1:6" ht="30" x14ac:dyDescent="0.25">
      <c r="A177" s="273">
        <v>6.5</v>
      </c>
      <c r="B177" s="211" t="s">
        <v>179</v>
      </c>
      <c r="C177" s="211" t="s">
        <v>422</v>
      </c>
      <c r="D177" s="211"/>
      <c r="E177" s="211"/>
      <c r="F177" s="211"/>
    </row>
    <row r="178" spans="1:6" x14ac:dyDescent="0.25">
      <c r="A178" s="211"/>
      <c r="B178" s="211"/>
      <c r="C178" s="211" t="s">
        <v>423</v>
      </c>
      <c r="D178" s="211"/>
      <c r="E178" s="211"/>
      <c r="F178" s="211"/>
    </row>
    <row r="179" spans="1:6" ht="30" x14ac:dyDescent="0.25">
      <c r="A179" s="211">
        <v>4800</v>
      </c>
      <c r="B179" s="211" t="s">
        <v>424</v>
      </c>
      <c r="C179" s="211" t="s">
        <v>423</v>
      </c>
      <c r="D179" s="211">
        <v>5635.73</v>
      </c>
      <c r="E179" s="211" t="s">
        <v>425</v>
      </c>
      <c r="F179" s="211">
        <v>27051.5</v>
      </c>
    </row>
    <row r="180" spans="1:6" x14ac:dyDescent="0.25">
      <c r="A180" s="211">
        <v>2.5</v>
      </c>
      <c r="B180" s="211" t="s">
        <v>339</v>
      </c>
      <c r="C180" s="211" t="s">
        <v>373</v>
      </c>
      <c r="D180" s="211">
        <v>3471.98</v>
      </c>
      <c r="E180" s="211" t="s">
        <v>339</v>
      </c>
      <c r="F180" s="211">
        <v>8679.9500000000007</v>
      </c>
    </row>
    <row r="181" spans="1:6" x14ac:dyDescent="0.25">
      <c r="A181" s="211">
        <v>3.5</v>
      </c>
      <c r="B181" s="211" t="s">
        <v>410</v>
      </c>
      <c r="C181" s="211" t="s">
        <v>426</v>
      </c>
      <c r="D181" s="211">
        <v>904.05</v>
      </c>
      <c r="E181" s="211" t="s">
        <v>410</v>
      </c>
      <c r="F181" s="211">
        <v>3164.18</v>
      </c>
    </row>
    <row r="182" spans="1:6" x14ac:dyDescent="0.25">
      <c r="A182" s="211">
        <v>10.6</v>
      </c>
      <c r="B182" s="211" t="s">
        <v>410</v>
      </c>
      <c r="C182" s="211" t="s">
        <v>411</v>
      </c>
      <c r="D182" s="211">
        <v>844.2</v>
      </c>
      <c r="E182" s="211" t="s">
        <v>410</v>
      </c>
      <c r="F182" s="211">
        <v>8948.52</v>
      </c>
    </row>
    <row r="183" spans="1:6" x14ac:dyDescent="0.25">
      <c r="A183" s="211">
        <v>7.1</v>
      </c>
      <c r="B183" s="211" t="s">
        <v>410</v>
      </c>
      <c r="C183" s="211" t="s">
        <v>173</v>
      </c>
      <c r="D183" s="211">
        <v>590.1</v>
      </c>
      <c r="E183" s="211" t="s">
        <v>410</v>
      </c>
      <c r="F183" s="211">
        <v>4189.71</v>
      </c>
    </row>
    <row r="184" spans="1:6" x14ac:dyDescent="0.25">
      <c r="A184" s="211">
        <v>21.2</v>
      </c>
      <c r="B184" s="211" t="s">
        <v>410</v>
      </c>
      <c r="C184" s="211" t="s">
        <v>174</v>
      </c>
      <c r="D184" s="211">
        <v>484.05</v>
      </c>
      <c r="E184" s="211" t="s">
        <v>410</v>
      </c>
      <c r="F184" s="211">
        <v>10261.86</v>
      </c>
    </row>
    <row r="185" spans="1:6" x14ac:dyDescent="0.25">
      <c r="A185" s="211"/>
      <c r="B185" s="211" t="s">
        <v>176</v>
      </c>
      <c r="C185" s="211" t="s">
        <v>351</v>
      </c>
      <c r="D185" s="211"/>
      <c r="E185" s="211" t="s">
        <v>176</v>
      </c>
      <c r="F185" s="211">
        <v>0</v>
      </c>
    </row>
    <row r="186" spans="1:6" x14ac:dyDescent="0.25">
      <c r="A186" s="211"/>
      <c r="B186" s="211"/>
      <c r="C186" s="211"/>
      <c r="D186" s="211"/>
      <c r="E186" s="211"/>
      <c r="F186" s="211" t="s">
        <v>358</v>
      </c>
    </row>
    <row r="187" spans="1:6" x14ac:dyDescent="0.25">
      <c r="A187" s="211"/>
      <c r="B187" s="211"/>
      <c r="C187" s="211" t="s">
        <v>382</v>
      </c>
      <c r="D187" s="211"/>
      <c r="E187" s="211"/>
      <c r="F187" s="211">
        <v>62295.72</v>
      </c>
    </row>
    <row r="188" spans="1:6" x14ac:dyDescent="0.25">
      <c r="A188" s="211"/>
      <c r="B188" s="211"/>
      <c r="C188" s="211"/>
      <c r="D188" s="211"/>
      <c r="E188" s="211"/>
      <c r="F188" s="211" t="s">
        <v>358</v>
      </c>
    </row>
    <row r="189" spans="1:6" x14ac:dyDescent="0.25">
      <c r="A189" s="211"/>
      <c r="B189" s="211"/>
      <c r="C189" s="211" t="s">
        <v>412</v>
      </c>
      <c r="D189" s="211"/>
      <c r="E189" s="211"/>
      <c r="F189" s="211">
        <v>6229.57</v>
      </c>
    </row>
    <row r="190" spans="1:6" x14ac:dyDescent="0.25">
      <c r="A190" s="211"/>
      <c r="B190" s="211"/>
      <c r="C190" s="211"/>
      <c r="D190" s="211"/>
      <c r="E190" s="211"/>
      <c r="F190" s="211" t="s">
        <v>413</v>
      </c>
    </row>
    <row r="191" spans="1:6" x14ac:dyDescent="0.25">
      <c r="A191" s="211"/>
      <c r="B191" s="211"/>
      <c r="C191" s="211" t="s">
        <v>427</v>
      </c>
      <c r="D191" s="211"/>
      <c r="E191" s="211"/>
      <c r="F191" s="211">
        <v>6300.97</v>
      </c>
    </row>
    <row r="192" spans="1:6" x14ac:dyDescent="0.25">
      <c r="A192" s="211"/>
      <c r="B192" s="211"/>
      <c r="C192" s="211" t="s">
        <v>428</v>
      </c>
      <c r="D192" s="211"/>
      <c r="E192" s="211"/>
      <c r="F192" s="211">
        <v>6445.03</v>
      </c>
    </row>
    <row r="193" spans="1:6" x14ac:dyDescent="0.25">
      <c r="A193" s="211"/>
      <c r="B193" s="211"/>
      <c r="C193" s="211" t="s">
        <v>429</v>
      </c>
      <c r="D193" s="211"/>
      <c r="E193" s="211"/>
      <c r="F193" s="211">
        <v>6589.09</v>
      </c>
    </row>
    <row r="194" spans="1:6" ht="30" x14ac:dyDescent="0.25">
      <c r="A194" s="272"/>
      <c r="B194" s="211"/>
      <c r="C194" s="211" t="s">
        <v>311</v>
      </c>
      <c r="D194" s="211"/>
      <c r="E194" s="211"/>
      <c r="F194" s="211"/>
    </row>
    <row r="195" spans="1:6" ht="30" x14ac:dyDescent="0.25">
      <c r="A195" s="272">
        <v>5</v>
      </c>
      <c r="B195" s="211" t="s">
        <v>430</v>
      </c>
      <c r="C195" s="211" t="s">
        <v>442</v>
      </c>
      <c r="D195" s="211">
        <v>1532.17</v>
      </c>
      <c r="E195" s="211"/>
      <c r="F195" s="211">
        <v>7660.85</v>
      </c>
    </row>
    <row r="196" spans="1:6" ht="30" x14ac:dyDescent="0.25">
      <c r="A196" s="272">
        <v>3.3</v>
      </c>
      <c r="B196" s="211" t="s">
        <v>430</v>
      </c>
      <c r="C196" s="211" t="s">
        <v>443</v>
      </c>
      <c r="D196" s="211">
        <v>1253.17</v>
      </c>
      <c r="E196" s="211"/>
      <c r="F196" s="211">
        <v>4135.46</v>
      </c>
    </row>
    <row r="197" spans="1:6" x14ac:dyDescent="0.25">
      <c r="A197" s="272">
        <v>4.79</v>
      </c>
      <c r="B197" s="211" t="s">
        <v>430</v>
      </c>
      <c r="C197" s="211" t="s">
        <v>444</v>
      </c>
      <c r="D197" s="211">
        <v>1650.5</v>
      </c>
      <c r="E197" s="211"/>
      <c r="F197" s="211">
        <v>7905.9</v>
      </c>
    </row>
    <row r="198" spans="1:6" x14ac:dyDescent="0.25">
      <c r="A198" s="272">
        <v>3.25</v>
      </c>
      <c r="B198" s="211" t="s">
        <v>26</v>
      </c>
      <c r="C198" s="211" t="s">
        <v>431</v>
      </c>
      <c r="D198" s="211">
        <v>5960</v>
      </c>
      <c r="E198" s="211"/>
      <c r="F198" s="211">
        <v>19370</v>
      </c>
    </row>
    <row r="199" spans="1:6" ht="30" x14ac:dyDescent="0.25">
      <c r="A199" s="272">
        <v>19.5</v>
      </c>
      <c r="B199" s="211" t="s">
        <v>175</v>
      </c>
      <c r="C199" s="211" t="s">
        <v>432</v>
      </c>
      <c r="D199" s="211">
        <v>42.8</v>
      </c>
      <c r="E199" s="211"/>
      <c r="F199" s="211">
        <v>834.6</v>
      </c>
    </row>
    <row r="200" spans="1:6" x14ac:dyDescent="0.25">
      <c r="A200" s="272">
        <v>3.5</v>
      </c>
      <c r="B200" s="211" t="s">
        <v>25</v>
      </c>
      <c r="C200" s="211" t="s">
        <v>433</v>
      </c>
      <c r="D200" s="211">
        <v>844.2</v>
      </c>
      <c r="E200" s="211">
        <v>0</v>
      </c>
      <c r="F200" s="211">
        <v>2954.7</v>
      </c>
    </row>
    <row r="201" spans="1:6" x14ac:dyDescent="0.25">
      <c r="A201" s="272">
        <v>21.2</v>
      </c>
      <c r="B201" s="211" t="s">
        <v>25</v>
      </c>
      <c r="C201" s="211" t="s">
        <v>434</v>
      </c>
      <c r="D201" s="211">
        <v>590.1</v>
      </c>
      <c r="E201" s="211"/>
      <c r="F201" s="211">
        <v>12510.12</v>
      </c>
    </row>
    <row r="202" spans="1:6" x14ac:dyDescent="0.25">
      <c r="A202" s="272">
        <v>35.299999999999997</v>
      </c>
      <c r="B202" s="211" t="s">
        <v>25</v>
      </c>
      <c r="C202" s="211" t="s">
        <v>435</v>
      </c>
      <c r="D202" s="211">
        <v>484.05</v>
      </c>
      <c r="E202" s="211"/>
      <c r="F202" s="211">
        <v>17086.97</v>
      </c>
    </row>
    <row r="203" spans="1:6" x14ac:dyDescent="0.25">
      <c r="A203" s="272"/>
      <c r="B203" s="211"/>
      <c r="C203" s="211" t="s">
        <v>436</v>
      </c>
      <c r="D203" s="211">
        <v>0</v>
      </c>
      <c r="E203" s="211"/>
      <c r="F203" s="211">
        <v>72458.600000000006</v>
      </c>
    </row>
    <row r="204" spans="1:6" x14ac:dyDescent="0.25">
      <c r="A204" s="272"/>
      <c r="B204" s="211"/>
      <c r="C204" s="211" t="s">
        <v>437</v>
      </c>
      <c r="D204" s="211">
        <v>0</v>
      </c>
      <c r="E204" s="211"/>
      <c r="F204" s="211">
        <v>7245.86</v>
      </c>
    </row>
    <row r="205" spans="1:6" x14ac:dyDescent="0.25">
      <c r="A205" s="272">
        <v>1</v>
      </c>
      <c r="B205" s="211" t="s">
        <v>430</v>
      </c>
      <c r="C205" s="211" t="s">
        <v>438</v>
      </c>
      <c r="D205" s="211">
        <v>85.37</v>
      </c>
      <c r="E205" s="211"/>
      <c r="F205" s="211">
        <v>85.37</v>
      </c>
    </row>
    <row r="206" spans="1:6" x14ac:dyDescent="0.25">
      <c r="A206" s="272"/>
      <c r="B206" s="211"/>
      <c r="C206" s="211" t="s">
        <v>439</v>
      </c>
      <c r="D206" s="211">
        <v>0</v>
      </c>
      <c r="E206" s="211"/>
      <c r="F206" s="211">
        <v>7331.23</v>
      </c>
    </row>
    <row r="207" spans="1:6" ht="30" x14ac:dyDescent="0.25">
      <c r="A207" s="272" t="s">
        <v>159</v>
      </c>
      <c r="B207" s="211"/>
      <c r="C207" s="211" t="s">
        <v>440</v>
      </c>
      <c r="D207" s="211" t="s">
        <v>159</v>
      </c>
      <c r="E207" s="211"/>
      <c r="F207" s="211">
        <v>36.659999999999997</v>
      </c>
    </row>
    <row r="208" spans="1:6" x14ac:dyDescent="0.25">
      <c r="A208" s="272"/>
      <c r="B208" s="211"/>
      <c r="C208" s="211" t="s">
        <v>441</v>
      </c>
      <c r="D208" s="211"/>
      <c r="E208" s="211"/>
      <c r="F208" s="211">
        <v>7367.89</v>
      </c>
    </row>
    <row r="209" spans="1:6" x14ac:dyDescent="0.25">
      <c r="A209" s="272"/>
      <c r="B209" s="211"/>
      <c r="C209" s="211"/>
      <c r="D209" s="211"/>
      <c r="E209" s="211"/>
      <c r="F209" s="211" t="s">
        <v>358</v>
      </c>
    </row>
    <row r="210" spans="1:6" x14ac:dyDescent="0.25">
      <c r="A210" s="272"/>
      <c r="B210" s="211"/>
      <c r="C210" s="211" t="s">
        <v>427</v>
      </c>
      <c r="D210" s="211"/>
      <c r="E210" s="211"/>
      <c r="F210" s="211">
        <v>7476.36</v>
      </c>
    </row>
    <row r="211" spans="1:6" x14ac:dyDescent="0.25">
      <c r="A211" s="272"/>
      <c r="B211" s="211"/>
      <c r="C211" s="211" t="s">
        <v>428</v>
      </c>
      <c r="D211" s="211"/>
      <c r="E211" s="211"/>
      <c r="F211" s="211">
        <v>7690.04</v>
      </c>
    </row>
    <row r="212" spans="1:6" x14ac:dyDescent="0.25">
      <c r="A212" s="272"/>
      <c r="B212" s="211"/>
      <c r="C212" s="211" t="s">
        <v>429</v>
      </c>
      <c r="D212" s="211"/>
      <c r="E212" s="211"/>
      <c r="F212" s="211">
        <v>7903.72</v>
      </c>
    </row>
    <row r="213" spans="1:6" x14ac:dyDescent="0.25">
      <c r="A213" s="272" t="s">
        <v>445</v>
      </c>
      <c r="B213" s="211" t="s">
        <v>446</v>
      </c>
      <c r="C213" s="211" t="s">
        <v>447</v>
      </c>
      <c r="D213" s="211"/>
      <c r="E213" s="211"/>
      <c r="F213" s="211"/>
    </row>
    <row r="214" spans="1:6" ht="30" x14ac:dyDescent="0.25">
      <c r="A214" s="272"/>
      <c r="B214" s="211"/>
      <c r="C214" s="211" t="s">
        <v>448</v>
      </c>
      <c r="D214" s="211"/>
      <c r="E214" s="211"/>
      <c r="F214" s="211"/>
    </row>
    <row r="215" spans="1:6" ht="30" x14ac:dyDescent="0.25">
      <c r="A215" s="211">
        <v>1</v>
      </c>
      <c r="B215" s="211" t="s">
        <v>449</v>
      </c>
      <c r="C215" s="211" t="s">
        <v>450</v>
      </c>
      <c r="D215" s="211">
        <v>51750</v>
      </c>
      <c r="E215" s="211" t="s">
        <v>26</v>
      </c>
      <c r="F215" s="211">
        <v>5175</v>
      </c>
    </row>
    <row r="216" spans="1:6" ht="30" x14ac:dyDescent="0.25">
      <c r="A216" s="272">
        <v>0.01</v>
      </c>
      <c r="B216" s="211" t="s">
        <v>449</v>
      </c>
      <c r="C216" s="211" t="s">
        <v>451</v>
      </c>
      <c r="D216" s="211">
        <v>50300</v>
      </c>
      <c r="E216" s="211" t="s">
        <v>26</v>
      </c>
      <c r="F216" s="211">
        <v>50.3</v>
      </c>
    </row>
    <row r="217" spans="1:6" x14ac:dyDescent="0.25">
      <c r="A217" s="272">
        <v>3.5</v>
      </c>
      <c r="B217" s="211" t="s">
        <v>172</v>
      </c>
      <c r="C217" s="211" t="s">
        <v>452</v>
      </c>
      <c r="D217" s="211">
        <v>784.35</v>
      </c>
      <c r="E217" s="211" t="s">
        <v>172</v>
      </c>
      <c r="F217" s="211">
        <v>2745.23</v>
      </c>
    </row>
    <row r="218" spans="1:6" x14ac:dyDescent="0.25">
      <c r="A218" s="272"/>
      <c r="B218" s="211" t="s">
        <v>176</v>
      </c>
      <c r="C218" s="211" t="s">
        <v>351</v>
      </c>
      <c r="D218" s="211"/>
      <c r="E218" s="211" t="s">
        <v>176</v>
      </c>
      <c r="F218" s="211">
        <v>0</v>
      </c>
    </row>
    <row r="219" spans="1:6" x14ac:dyDescent="0.25">
      <c r="A219" s="211"/>
      <c r="B219" s="211"/>
      <c r="C219" s="211"/>
      <c r="D219" s="211"/>
      <c r="E219" s="211"/>
      <c r="F219" s="211" t="s">
        <v>358</v>
      </c>
    </row>
    <row r="220" spans="1:6" x14ac:dyDescent="0.25">
      <c r="A220" s="211"/>
      <c r="B220" s="211"/>
      <c r="C220" s="211" t="s">
        <v>453</v>
      </c>
      <c r="D220" s="211"/>
      <c r="E220" s="211"/>
      <c r="F220" s="211">
        <v>7970.53</v>
      </c>
    </row>
    <row r="221" spans="1:6" x14ac:dyDescent="0.25">
      <c r="A221" s="211"/>
      <c r="B221" s="211"/>
      <c r="C221" s="211"/>
      <c r="D221" s="211"/>
      <c r="E221" s="211"/>
      <c r="F221" s="211" t="s">
        <v>358</v>
      </c>
    </row>
    <row r="222" spans="1:6" x14ac:dyDescent="0.25">
      <c r="A222" s="211"/>
      <c r="B222" s="211"/>
      <c r="C222" s="211" t="s">
        <v>454</v>
      </c>
      <c r="D222" s="211"/>
      <c r="E222" s="211"/>
      <c r="F222" s="211">
        <v>79705.3</v>
      </c>
    </row>
    <row r="224" spans="1:6" ht="30" x14ac:dyDescent="0.25">
      <c r="A224" s="211"/>
      <c r="B224" s="211"/>
      <c r="C224" s="211" t="s">
        <v>455</v>
      </c>
      <c r="D224" s="211"/>
      <c r="E224" s="211"/>
      <c r="F224" s="272"/>
    </row>
    <row r="225" spans="1:6" ht="45" x14ac:dyDescent="0.25">
      <c r="A225" s="211">
        <v>98.5</v>
      </c>
      <c r="B225" s="211" t="s">
        <v>342</v>
      </c>
      <c r="C225" s="211" t="s">
        <v>456</v>
      </c>
      <c r="D225" s="272">
        <v>5.04</v>
      </c>
      <c r="E225" s="211" t="s">
        <v>342</v>
      </c>
      <c r="F225" s="211">
        <v>496.44</v>
      </c>
    </row>
    <row r="226" spans="1:6" x14ac:dyDescent="0.25">
      <c r="A226" s="211">
        <v>0.3</v>
      </c>
      <c r="B226" s="211" t="s">
        <v>342</v>
      </c>
      <c r="C226" s="211" t="s">
        <v>457</v>
      </c>
      <c r="D226" s="211">
        <v>884.1</v>
      </c>
      <c r="E226" s="211" t="s">
        <v>317</v>
      </c>
      <c r="F226" s="211">
        <v>265.23</v>
      </c>
    </row>
    <row r="227" spans="1:6" x14ac:dyDescent="0.25">
      <c r="A227" s="211">
        <v>0.3</v>
      </c>
      <c r="B227" s="211" t="s">
        <v>342</v>
      </c>
      <c r="C227" s="211" t="s">
        <v>458</v>
      </c>
      <c r="D227" s="211">
        <v>590.1</v>
      </c>
      <c r="E227" s="211" t="s">
        <v>317</v>
      </c>
      <c r="F227" s="211">
        <v>177.03</v>
      </c>
    </row>
    <row r="228" spans="1:6" x14ac:dyDescent="0.25">
      <c r="A228" s="211"/>
      <c r="B228" s="211"/>
      <c r="C228" s="211" t="s">
        <v>459</v>
      </c>
      <c r="D228" s="211"/>
      <c r="E228" s="211"/>
      <c r="F228" s="211">
        <v>0.9</v>
      </c>
    </row>
    <row r="229" spans="1:6" x14ac:dyDescent="0.25">
      <c r="A229" s="211"/>
      <c r="B229" s="211"/>
      <c r="C229" s="211" t="s">
        <v>460</v>
      </c>
      <c r="D229" s="211"/>
      <c r="E229" s="211"/>
      <c r="F229" s="211">
        <v>939.6</v>
      </c>
    </row>
    <row r="230" spans="1:6" x14ac:dyDescent="0.25">
      <c r="A230" s="211"/>
      <c r="B230" s="211"/>
      <c r="C230" s="211" t="s">
        <v>461</v>
      </c>
      <c r="D230" s="211"/>
      <c r="E230" s="211"/>
      <c r="F230" s="211">
        <v>93.96</v>
      </c>
    </row>
    <row r="231" spans="1:6" x14ac:dyDescent="0.25">
      <c r="A231" s="211"/>
      <c r="B231" s="211"/>
      <c r="C231" s="211" t="s">
        <v>462</v>
      </c>
      <c r="D231" s="211"/>
      <c r="E231" s="211"/>
      <c r="F231" s="211">
        <v>31.32</v>
      </c>
    </row>
    <row r="232" spans="1:6" ht="30" x14ac:dyDescent="0.25">
      <c r="A232" s="211"/>
      <c r="B232" s="211" t="s">
        <v>463</v>
      </c>
      <c r="C232" s="211" t="s">
        <v>464</v>
      </c>
      <c r="D232" s="211">
        <v>772.13</v>
      </c>
      <c r="E232" s="211"/>
      <c r="F232" s="211"/>
    </row>
    <row r="233" spans="1:6" x14ac:dyDescent="0.25">
      <c r="A233" s="211"/>
      <c r="B233" s="211"/>
      <c r="C233" s="211"/>
      <c r="D233" s="211"/>
      <c r="E233" s="211"/>
      <c r="F233" s="211"/>
    </row>
    <row r="234" spans="1:6" ht="30" x14ac:dyDescent="0.25">
      <c r="A234" s="211"/>
      <c r="B234" s="211" t="s">
        <v>465</v>
      </c>
      <c r="C234" s="211" t="s">
        <v>466</v>
      </c>
      <c r="D234" s="211">
        <v>866.09</v>
      </c>
      <c r="E234" s="211"/>
      <c r="F234" s="211"/>
    </row>
    <row r="235" spans="1:6" x14ac:dyDescent="0.25">
      <c r="A235" s="211"/>
      <c r="B235" s="211"/>
      <c r="C235" s="211"/>
      <c r="D235" s="211"/>
      <c r="E235" s="211"/>
      <c r="F235" s="211"/>
    </row>
    <row r="236" spans="1:6" ht="30" x14ac:dyDescent="0.25">
      <c r="A236" s="211"/>
      <c r="B236" s="211" t="s">
        <v>467</v>
      </c>
      <c r="C236" s="211" t="s">
        <v>468</v>
      </c>
      <c r="D236" s="211">
        <v>1039.31</v>
      </c>
      <c r="E236" s="211"/>
      <c r="F236" s="211"/>
    </row>
    <row r="237" spans="1:6" x14ac:dyDescent="0.25">
      <c r="A237" s="211"/>
      <c r="B237" s="211"/>
      <c r="C237" s="211"/>
      <c r="D237" s="211"/>
      <c r="E237" s="211"/>
      <c r="F237" s="211"/>
    </row>
    <row r="238" spans="1:6" x14ac:dyDescent="0.25">
      <c r="A238" s="211"/>
      <c r="B238" s="211" t="s">
        <v>469</v>
      </c>
      <c r="C238" s="211" t="s">
        <v>470</v>
      </c>
      <c r="D238" s="211">
        <v>952.7</v>
      </c>
      <c r="E238" s="211"/>
      <c r="F238" s="211"/>
    </row>
    <row r="240" spans="1:6" x14ac:dyDescent="0.25">
      <c r="A240" s="211" t="s">
        <v>471</v>
      </c>
      <c r="B240" s="211" t="s">
        <v>179</v>
      </c>
      <c r="C240" s="211" t="s">
        <v>472</v>
      </c>
      <c r="D240" s="211"/>
      <c r="E240" s="211"/>
      <c r="F240" s="211"/>
    </row>
    <row r="241" spans="1:6" ht="30" x14ac:dyDescent="0.25">
      <c r="A241" s="211"/>
      <c r="B241" s="211"/>
      <c r="C241" s="211" t="s">
        <v>473</v>
      </c>
      <c r="D241" s="211"/>
      <c r="E241" s="211"/>
      <c r="F241" s="211"/>
    </row>
    <row r="242" spans="1:6" ht="30" x14ac:dyDescent="0.25">
      <c r="A242" s="211"/>
      <c r="B242" s="211"/>
      <c r="C242" s="211" t="s">
        <v>474</v>
      </c>
      <c r="D242" s="211"/>
      <c r="E242" s="211"/>
      <c r="F242" s="211"/>
    </row>
    <row r="243" spans="1:6" x14ac:dyDescent="0.25">
      <c r="A243" s="211"/>
      <c r="B243" s="211"/>
      <c r="C243" s="211" t="s">
        <v>475</v>
      </c>
      <c r="D243" s="211"/>
      <c r="E243" s="211"/>
      <c r="F243" s="211"/>
    </row>
    <row r="244" spans="1:6" x14ac:dyDescent="0.25">
      <c r="A244" s="211"/>
      <c r="B244" s="211"/>
      <c r="C244" s="211" t="s">
        <v>476</v>
      </c>
      <c r="D244" s="211"/>
      <c r="E244" s="211"/>
      <c r="F244" s="211"/>
    </row>
    <row r="245" spans="1:6" ht="30" x14ac:dyDescent="0.25">
      <c r="A245" s="211"/>
      <c r="B245" s="211"/>
      <c r="C245" s="211" t="s">
        <v>477</v>
      </c>
      <c r="D245" s="211"/>
      <c r="E245" s="211"/>
      <c r="F245" s="211"/>
    </row>
    <row r="246" spans="1:6" x14ac:dyDescent="0.25">
      <c r="A246" s="211"/>
      <c r="B246" s="211"/>
      <c r="C246" s="211" t="s">
        <v>478</v>
      </c>
      <c r="D246" s="211"/>
      <c r="E246" s="211"/>
      <c r="F246" s="211"/>
    </row>
    <row r="247" spans="1:6" x14ac:dyDescent="0.25">
      <c r="A247" s="211"/>
      <c r="B247" s="211"/>
      <c r="C247" s="211" t="s">
        <v>358</v>
      </c>
      <c r="D247" s="211" t="s">
        <v>358</v>
      </c>
      <c r="E247" s="211" t="s">
        <v>358</v>
      </c>
      <c r="F247" s="211"/>
    </row>
    <row r="248" spans="1:6" x14ac:dyDescent="0.25">
      <c r="A248" s="211">
        <v>13.46</v>
      </c>
      <c r="B248" s="211" t="s">
        <v>479</v>
      </c>
      <c r="C248" s="211" t="s">
        <v>480</v>
      </c>
      <c r="D248" s="211">
        <v>47.3</v>
      </c>
      <c r="E248" s="211" t="s">
        <v>479</v>
      </c>
      <c r="F248" s="211">
        <v>636.66</v>
      </c>
    </row>
    <row r="249" spans="1:6" x14ac:dyDescent="0.25">
      <c r="A249" s="211"/>
      <c r="B249" s="211"/>
      <c r="C249" s="211" t="s">
        <v>481</v>
      </c>
      <c r="D249" s="211"/>
      <c r="E249" s="211"/>
      <c r="F249" s="211"/>
    </row>
    <row r="250" spans="1:6" x14ac:dyDescent="0.25">
      <c r="A250" s="211">
        <v>4</v>
      </c>
      <c r="B250" s="211" t="s">
        <v>479</v>
      </c>
      <c r="C250" s="211" t="s">
        <v>482</v>
      </c>
      <c r="D250" s="211">
        <v>47.3</v>
      </c>
      <c r="E250" s="211" t="s">
        <v>479</v>
      </c>
      <c r="F250" s="211">
        <v>189.2</v>
      </c>
    </row>
    <row r="251" spans="1:6" x14ac:dyDescent="0.25">
      <c r="A251" s="211"/>
      <c r="B251" s="211"/>
      <c r="C251" s="211" t="s">
        <v>483</v>
      </c>
      <c r="D251" s="211"/>
      <c r="E251" s="211"/>
      <c r="F251" s="211"/>
    </row>
    <row r="252" spans="1:6" x14ac:dyDescent="0.25">
      <c r="A252" s="211"/>
      <c r="B252" s="211" t="s">
        <v>176</v>
      </c>
      <c r="C252" s="211" t="s">
        <v>484</v>
      </c>
      <c r="D252" s="211"/>
      <c r="E252" s="211" t="s">
        <v>176</v>
      </c>
      <c r="F252" s="211">
        <v>40</v>
      </c>
    </row>
    <row r="253" spans="1:6" x14ac:dyDescent="0.25">
      <c r="A253" s="211"/>
      <c r="B253" s="211"/>
      <c r="C253" s="211" t="s">
        <v>485</v>
      </c>
      <c r="D253" s="211"/>
      <c r="E253" s="211"/>
      <c r="F253" s="211" t="s">
        <v>358</v>
      </c>
    </row>
    <row r="254" spans="1:6" x14ac:dyDescent="0.25">
      <c r="A254" s="211"/>
      <c r="B254" s="211"/>
      <c r="C254" s="211" t="s">
        <v>486</v>
      </c>
      <c r="D254" s="211"/>
      <c r="E254" s="211"/>
      <c r="F254" s="211">
        <v>865.86</v>
      </c>
    </row>
    <row r="255" spans="1:6" x14ac:dyDescent="0.25">
      <c r="A255" s="211"/>
      <c r="B255" s="211"/>
      <c r="C255" s="211"/>
      <c r="D255" s="211"/>
      <c r="E255" s="211"/>
      <c r="F255" s="211" t="s">
        <v>358</v>
      </c>
    </row>
    <row r="256" spans="1:6" x14ac:dyDescent="0.25">
      <c r="A256" s="211"/>
      <c r="B256" s="211"/>
      <c r="C256" s="211" t="s">
        <v>487</v>
      </c>
      <c r="D256" s="211"/>
      <c r="E256" s="211"/>
      <c r="F256" s="211">
        <v>21.65</v>
      </c>
    </row>
    <row r="257" spans="1:6" x14ac:dyDescent="0.25">
      <c r="A257" s="211"/>
      <c r="B257" s="211"/>
      <c r="C257" s="211"/>
      <c r="D257" s="211"/>
      <c r="E257" s="211"/>
      <c r="F257" s="211" t="s">
        <v>358</v>
      </c>
    </row>
    <row r="258" spans="1:6" x14ac:dyDescent="0.25">
      <c r="A258" s="211"/>
      <c r="B258" s="211"/>
      <c r="C258" s="211" t="s">
        <v>488</v>
      </c>
      <c r="D258" s="211"/>
      <c r="E258" s="211"/>
      <c r="F258" s="211"/>
    </row>
    <row r="259" spans="1:6" x14ac:dyDescent="0.25">
      <c r="A259" s="211"/>
      <c r="B259" s="211"/>
      <c r="C259" s="211" t="s">
        <v>489</v>
      </c>
      <c r="D259" s="211"/>
      <c r="E259" s="211"/>
      <c r="F259" s="211"/>
    </row>
    <row r="260" spans="1:6" x14ac:dyDescent="0.25">
      <c r="A260" s="211"/>
      <c r="B260" s="211"/>
      <c r="C260" s="211" t="s">
        <v>490</v>
      </c>
      <c r="D260" s="211"/>
      <c r="E260" s="211"/>
      <c r="F260" s="211"/>
    </row>
    <row r="261" spans="1:6" x14ac:dyDescent="0.25">
      <c r="A261" s="211"/>
      <c r="B261" s="211"/>
      <c r="C261" s="211"/>
      <c r="D261" s="211"/>
      <c r="E261" s="211"/>
      <c r="F261" s="211"/>
    </row>
    <row r="262" spans="1:6" x14ac:dyDescent="0.25">
      <c r="A262" s="211">
        <v>19</v>
      </c>
      <c r="B262" s="211" t="s">
        <v>25</v>
      </c>
      <c r="C262" s="211" t="s">
        <v>491</v>
      </c>
      <c r="D262" s="272">
        <v>21.65</v>
      </c>
      <c r="E262" s="211" t="s">
        <v>492</v>
      </c>
      <c r="F262" s="211">
        <v>411.35</v>
      </c>
    </row>
    <row r="263" spans="1:6" x14ac:dyDescent="0.25">
      <c r="A263" s="211"/>
      <c r="B263" s="211"/>
      <c r="C263" s="211" t="s">
        <v>493</v>
      </c>
      <c r="D263" s="211"/>
      <c r="E263" s="211"/>
      <c r="F263" s="211"/>
    </row>
    <row r="264" spans="1:6" x14ac:dyDescent="0.25">
      <c r="A264" s="211">
        <v>0.12</v>
      </c>
      <c r="B264" s="211" t="s">
        <v>296</v>
      </c>
      <c r="C264" s="211" t="s">
        <v>494</v>
      </c>
      <c r="D264" s="211">
        <v>3100</v>
      </c>
      <c r="E264" s="211" t="s">
        <v>492</v>
      </c>
      <c r="F264" s="211">
        <v>372</v>
      </c>
    </row>
    <row r="265" spans="1:6" x14ac:dyDescent="0.25">
      <c r="A265" s="211">
        <v>98.5</v>
      </c>
      <c r="B265" s="211" t="s">
        <v>27</v>
      </c>
      <c r="C265" s="211" t="s">
        <v>495</v>
      </c>
      <c r="D265" s="211">
        <v>5.04</v>
      </c>
      <c r="E265" s="211" t="s">
        <v>492</v>
      </c>
      <c r="F265" s="211">
        <v>496.44</v>
      </c>
    </row>
    <row r="266" spans="1:6" x14ac:dyDescent="0.25">
      <c r="A266" s="211">
        <v>1</v>
      </c>
      <c r="B266" s="211" t="s">
        <v>176</v>
      </c>
      <c r="C266" s="211" t="s">
        <v>496</v>
      </c>
      <c r="D266" s="211">
        <v>11</v>
      </c>
      <c r="E266" s="211" t="s">
        <v>176</v>
      </c>
      <c r="F266" s="211">
        <v>11</v>
      </c>
    </row>
    <row r="267" spans="1:6" x14ac:dyDescent="0.25">
      <c r="A267" s="211">
        <v>3.8</v>
      </c>
      <c r="B267" s="211" t="s">
        <v>163</v>
      </c>
      <c r="C267" s="211" t="s">
        <v>497</v>
      </c>
      <c r="D267" s="211">
        <v>884.1</v>
      </c>
      <c r="E267" s="211" t="s">
        <v>317</v>
      </c>
      <c r="F267" s="211">
        <v>3359.58</v>
      </c>
    </row>
    <row r="268" spans="1:6" x14ac:dyDescent="0.25">
      <c r="A268" s="211">
        <v>5.4</v>
      </c>
      <c r="B268" s="211" t="s">
        <v>163</v>
      </c>
      <c r="C268" s="211" t="s">
        <v>498</v>
      </c>
      <c r="D268" s="211">
        <v>590.1</v>
      </c>
      <c r="E268" s="211" t="s">
        <v>317</v>
      </c>
      <c r="F268" s="211">
        <v>3186.54</v>
      </c>
    </row>
    <row r="269" spans="1:6" x14ac:dyDescent="0.25">
      <c r="A269" s="211">
        <v>1</v>
      </c>
      <c r="B269" s="211" t="s">
        <v>163</v>
      </c>
      <c r="C269" s="211" t="s">
        <v>499</v>
      </c>
      <c r="D269" s="211">
        <v>775.95</v>
      </c>
      <c r="E269" s="211" t="s">
        <v>317</v>
      </c>
      <c r="F269" s="211">
        <v>775.95</v>
      </c>
    </row>
    <row r="270" spans="1:6" x14ac:dyDescent="0.25">
      <c r="A270" s="211">
        <v>1</v>
      </c>
      <c r="B270" s="211" t="s">
        <v>176</v>
      </c>
      <c r="C270" s="211" t="s">
        <v>500</v>
      </c>
      <c r="D270" s="211">
        <v>10</v>
      </c>
      <c r="E270" s="211" t="s">
        <v>176</v>
      </c>
      <c r="F270" s="211">
        <v>10</v>
      </c>
    </row>
    <row r="271" spans="1:6" x14ac:dyDescent="0.25">
      <c r="A271" s="211">
        <v>19</v>
      </c>
      <c r="B271" s="211" t="s">
        <v>25</v>
      </c>
      <c r="C271" s="211" t="s">
        <v>501</v>
      </c>
      <c r="D271" s="211">
        <v>2</v>
      </c>
      <c r="E271" s="211" t="s">
        <v>25</v>
      </c>
      <c r="F271" s="211">
        <v>38</v>
      </c>
    </row>
    <row r="272" spans="1:6" x14ac:dyDescent="0.25">
      <c r="A272" s="211"/>
      <c r="B272" s="211"/>
      <c r="C272" s="211" t="s">
        <v>502</v>
      </c>
      <c r="D272" s="211"/>
      <c r="E272" s="211"/>
      <c r="F272" s="211" t="s">
        <v>358</v>
      </c>
    </row>
    <row r="273" spans="1:6" x14ac:dyDescent="0.25">
      <c r="A273" s="211"/>
      <c r="B273" s="211"/>
      <c r="C273" s="211" t="s">
        <v>177</v>
      </c>
      <c r="D273" s="211"/>
      <c r="E273" s="211"/>
      <c r="F273" s="211">
        <v>8660.93</v>
      </c>
    </row>
    <row r="274" spans="1:6" x14ac:dyDescent="0.25">
      <c r="A274" s="211"/>
      <c r="B274" s="211"/>
      <c r="C274" s="211"/>
      <c r="D274" s="211"/>
      <c r="E274" s="211"/>
      <c r="F274" s="211" t="s">
        <v>358</v>
      </c>
    </row>
    <row r="275" spans="1:6" x14ac:dyDescent="0.25">
      <c r="A275" s="211"/>
      <c r="B275" s="211"/>
      <c r="C275" s="211" t="s">
        <v>178</v>
      </c>
      <c r="D275" s="211"/>
      <c r="E275" s="211"/>
      <c r="F275" s="211">
        <v>866.09</v>
      </c>
    </row>
    <row r="276" spans="1:6" x14ac:dyDescent="0.25">
      <c r="A276" s="211" t="s">
        <v>503</v>
      </c>
      <c r="B276" s="211" t="s">
        <v>179</v>
      </c>
      <c r="C276" s="211" t="s">
        <v>504</v>
      </c>
      <c r="D276" s="211"/>
      <c r="E276" s="211"/>
      <c r="F276" s="211"/>
    </row>
    <row r="277" spans="1:6" x14ac:dyDescent="0.25">
      <c r="A277" s="211"/>
      <c r="B277" s="211"/>
      <c r="C277" s="211" t="s">
        <v>505</v>
      </c>
      <c r="D277" s="211"/>
      <c r="E277" s="211"/>
      <c r="F277" s="211"/>
    </row>
    <row r="278" spans="1:6" x14ac:dyDescent="0.25">
      <c r="A278" s="211"/>
      <c r="B278" s="211"/>
      <c r="C278" s="211" t="s">
        <v>358</v>
      </c>
      <c r="D278" s="211"/>
      <c r="E278" s="211"/>
      <c r="F278" s="211"/>
    </row>
    <row r="279" spans="1:6" x14ac:dyDescent="0.25">
      <c r="A279" s="211">
        <v>0.22</v>
      </c>
      <c r="B279" s="211" t="s">
        <v>339</v>
      </c>
      <c r="C279" s="211" t="s">
        <v>372</v>
      </c>
      <c r="D279" s="211">
        <v>3901.1</v>
      </c>
      <c r="E279" s="211" t="s">
        <v>339</v>
      </c>
      <c r="F279" s="211">
        <v>858.24</v>
      </c>
    </row>
    <row r="280" spans="1:6" x14ac:dyDescent="0.25">
      <c r="A280" s="211">
        <v>2.2000000000000002</v>
      </c>
      <c r="B280" s="211" t="s">
        <v>172</v>
      </c>
      <c r="C280" s="211" t="s">
        <v>426</v>
      </c>
      <c r="D280" s="211">
        <v>904.05</v>
      </c>
      <c r="E280" s="211" t="s">
        <v>172</v>
      </c>
      <c r="F280" s="211">
        <v>1988.91</v>
      </c>
    </row>
    <row r="281" spans="1:6" x14ac:dyDescent="0.25">
      <c r="A281" s="211">
        <v>0.5</v>
      </c>
      <c r="B281" s="211" t="s">
        <v>172</v>
      </c>
      <c r="C281" s="211" t="s">
        <v>506</v>
      </c>
      <c r="D281" s="211">
        <v>590.1</v>
      </c>
      <c r="E281" s="211" t="s">
        <v>172</v>
      </c>
      <c r="F281" s="211">
        <v>295.05</v>
      </c>
    </row>
    <row r="282" spans="1:6" x14ac:dyDescent="0.25">
      <c r="A282" s="211">
        <v>3.2</v>
      </c>
      <c r="B282" s="211" t="s">
        <v>172</v>
      </c>
      <c r="C282" s="211" t="s">
        <v>174</v>
      </c>
      <c r="D282" s="211">
        <v>484.05</v>
      </c>
      <c r="E282" s="211" t="s">
        <v>172</v>
      </c>
      <c r="F282" s="211">
        <v>1548.96</v>
      </c>
    </row>
    <row r="283" spans="1:6" x14ac:dyDescent="0.25">
      <c r="A283" s="211"/>
      <c r="B283" s="211" t="s">
        <v>176</v>
      </c>
      <c r="C283" s="211" t="s">
        <v>351</v>
      </c>
      <c r="D283" s="211" t="s">
        <v>13</v>
      </c>
      <c r="E283" s="211" t="s">
        <v>176</v>
      </c>
      <c r="F283" s="211">
        <v>0</v>
      </c>
    </row>
    <row r="284" spans="1:6" x14ac:dyDescent="0.25">
      <c r="A284" s="211"/>
      <c r="B284" s="211"/>
      <c r="C284" s="211" t="s">
        <v>177</v>
      </c>
      <c r="D284" s="211"/>
      <c r="E284" s="211"/>
      <c r="F284" s="211">
        <v>4691.16</v>
      </c>
    </row>
    <row r="285" spans="1:6" x14ac:dyDescent="0.25">
      <c r="A285" s="211"/>
      <c r="B285" s="211"/>
      <c r="C285" s="211" t="s">
        <v>178</v>
      </c>
      <c r="D285" s="211"/>
      <c r="E285" s="211"/>
      <c r="F285" s="211">
        <v>469.12</v>
      </c>
    </row>
    <row r="286" spans="1:6" x14ac:dyDescent="0.25">
      <c r="A286" s="211" t="s">
        <v>507</v>
      </c>
      <c r="B286" s="211" t="s">
        <v>179</v>
      </c>
      <c r="C286" s="211" t="s">
        <v>504</v>
      </c>
      <c r="D286" s="211"/>
      <c r="E286" s="211"/>
      <c r="F286" s="211"/>
    </row>
    <row r="287" spans="1:6" x14ac:dyDescent="0.25">
      <c r="A287" s="211"/>
      <c r="B287" s="211"/>
      <c r="C287" s="211" t="s">
        <v>508</v>
      </c>
      <c r="D287" s="211"/>
      <c r="E287" s="211"/>
      <c r="F287" s="211"/>
    </row>
    <row r="288" spans="1:6" x14ac:dyDescent="0.25">
      <c r="A288" s="211"/>
      <c r="B288" s="211"/>
      <c r="C288" s="211" t="s">
        <v>509</v>
      </c>
      <c r="D288" s="211"/>
      <c r="E288" s="211"/>
      <c r="F288" s="211"/>
    </row>
    <row r="289" spans="1:6" x14ac:dyDescent="0.25">
      <c r="A289" s="211"/>
      <c r="B289" s="211"/>
      <c r="C289" s="211" t="s">
        <v>511</v>
      </c>
      <c r="D289" s="211"/>
      <c r="E289" s="211"/>
      <c r="F289" s="211"/>
    </row>
    <row r="290" spans="1:6" x14ac:dyDescent="0.25">
      <c r="A290" s="211"/>
      <c r="B290" s="211"/>
      <c r="C290" s="211" t="s">
        <v>358</v>
      </c>
      <c r="D290" s="211"/>
      <c r="E290" s="211"/>
      <c r="F290" s="211"/>
    </row>
    <row r="291" spans="1:6" x14ac:dyDescent="0.25">
      <c r="A291" s="211">
        <v>0.24</v>
      </c>
      <c r="B291" s="211" t="s">
        <v>339</v>
      </c>
      <c r="C291" s="211" t="s">
        <v>510</v>
      </c>
      <c r="D291" s="211">
        <v>844.5</v>
      </c>
      <c r="E291" s="211" t="s">
        <v>339</v>
      </c>
      <c r="F291" s="211">
        <v>202.68</v>
      </c>
    </row>
    <row r="292" spans="1:6" x14ac:dyDescent="0.25">
      <c r="A292" s="272">
        <v>0.11700000000000001</v>
      </c>
      <c r="B292" s="211" t="s">
        <v>365</v>
      </c>
      <c r="C292" s="211" t="s">
        <v>366</v>
      </c>
      <c r="D292" s="211">
        <v>5960</v>
      </c>
      <c r="E292" s="211" t="s">
        <v>365</v>
      </c>
      <c r="F292" s="211">
        <v>697.32</v>
      </c>
    </row>
    <row r="293" spans="1:6" x14ac:dyDescent="0.25">
      <c r="A293" s="211">
        <v>0.5</v>
      </c>
      <c r="B293" s="211" t="s">
        <v>172</v>
      </c>
      <c r="C293" s="211" t="s">
        <v>426</v>
      </c>
      <c r="D293" s="211">
        <v>904.05</v>
      </c>
      <c r="E293" s="211" t="s">
        <v>172</v>
      </c>
      <c r="F293" s="211">
        <v>452.03</v>
      </c>
    </row>
    <row r="294" spans="1:6" x14ac:dyDescent="0.25">
      <c r="A294" s="211">
        <v>1.1000000000000001</v>
      </c>
      <c r="B294" s="211" t="s">
        <v>172</v>
      </c>
      <c r="C294" s="211" t="s">
        <v>506</v>
      </c>
      <c r="D294" s="211">
        <v>590.1</v>
      </c>
      <c r="E294" s="211" t="s">
        <v>172</v>
      </c>
      <c r="F294" s="211">
        <v>649.11</v>
      </c>
    </row>
    <row r="295" spans="1:6" x14ac:dyDescent="0.25">
      <c r="A295" s="211">
        <v>4.3</v>
      </c>
      <c r="B295" s="211" t="s">
        <v>172</v>
      </c>
      <c r="C295" s="211" t="s">
        <v>174</v>
      </c>
      <c r="D295" s="211">
        <v>484.05</v>
      </c>
      <c r="E295" s="211" t="s">
        <v>172</v>
      </c>
      <c r="F295" s="211">
        <v>2081.42</v>
      </c>
    </row>
    <row r="296" spans="1:6" x14ac:dyDescent="0.25">
      <c r="A296" s="211"/>
      <c r="B296" s="211" t="s">
        <v>176</v>
      </c>
      <c r="C296" s="211" t="s">
        <v>351</v>
      </c>
      <c r="D296" s="211"/>
      <c r="E296" s="211" t="s">
        <v>176</v>
      </c>
      <c r="F296" s="211">
        <v>0</v>
      </c>
    </row>
    <row r="297" spans="1:6" x14ac:dyDescent="0.25">
      <c r="A297" s="211"/>
      <c r="B297" s="211"/>
      <c r="C297" s="211" t="s">
        <v>177</v>
      </c>
      <c r="D297" s="211"/>
      <c r="E297" s="211"/>
      <c r="F297" s="211">
        <v>4082.56</v>
      </c>
    </row>
    <row r="298" spans="1:6" x14ac:dyDescent="0.25">
      <c r="A298" s="211"/>
      <c r="B298" s="211"/>
      <c r="C298" s="211" t="s">
        <v>178</v>
      </c>
      <c r="D298" s="211"/>
      <c r="E298" s="211"/>
      <c r="F298" s="211">
        <v>408.26</v>
      </c>
    </row>
    <row r="299" spans="1:6" ht="30" x14ac:dyDescent="0.25">
      <c r="A299" s="274">
        <v>9</v>
      </c>
      <c r="B299" s="211" t="s">
        <v>179</v>
      </c>
      <c r="C299" s="211" t="s">
        <v>512</v>
      </c>
      <c r="D299" s="211"/>
      <c r="E299" s="211"/>
      <c r="F299" s="211"/>
    </row>
    <row r="300" spans="1:6" x14ac:dyDescent="0.25">
      <c r="A300" s="211"/>
      <c r="B300" s="211"/>
      <c r="C300" s="211" t="s">
        <v>423</v>
      </c>
      <c r="D300" s="211"/>
      <c r="E300" s="211"/>
      <c r="F300" s="211"/>
    </row>
    <row r="301" spans="1:6" ht="30" x14ac:dyDescent="0.25">
      <c r="A301" s="211">
        <v>4800</v>
      </c>
      <c r="B301" s="211" t="s">
        <v>424</v>
      </c>
      <c r="C301" s="211" t="s">
        <v>423</v>
      </c>
      <c r="D301" s="211">
        <v>5635.73</v>
      </c>
      <c r="E301" s="211" t="s">
        <v>425</v>
      </c>
      <c r="F301" s="211">
        <v>27051.5</v>
      </c>
    </row>
    <row r="302" spans="1:6" x14ac:dyDescent="0.25">
      <c r="A302" s="211">
        <v>2.5</v>
      </c>
      <c r="B302" s="211" t="s">
        <v>339</v>
      </c>
      <c r="C302" s="211" t="s">
        <v>374</v>
      </c>
      <c r="D302" s="211">
        <v>3185.9</v>
      </c>
      <c r="E302" s="211" t="s">
        <v>339</v>
      </c>
      <c r="F302" s="211">
        <v>7964.75</v>
      </c>
    </row>
    <row r="303" spans="1:6" x14ac:dyDescent="0.25">
      <c r="A303" s="211">
        <v>3.5</v>
      </c>
      <c r="B303" s="211" t="s">
        <v>410</v>
      </c>
      <c r="C303" s="211" t="s">
        <v>426</v>
      </c>
      <c r="D303" s="211">
        <v>904.05</v>
      </c>
      <c r="E303" s="211" t="s">
        <v>410</v>
      </c>
      <c r="F303" s="211">
        <v>3164.18</v>
      </c>
    </row>
    <row r="304" spans="1:6" x14ac:dyDescent="0.25">
      <c r="A304" s="211">
        <v>10.6</v>
      </c>
      <c r="B304" s="211" t="s">
        <v>410</v>
      </c>
      <c r="C304" s="211" t="s">
        <v>411</v>
      </c>
      <c r="D304" s="211">
        <v>844.2</v>
      </c>
      <c r="E304" s="211" t="s">
        <v>410</v>
      </c>
      <c r="F304" s="211">
        <v>8948.52</v>
      </c>
    </row>
    <row r="305" spans="1:6" x14ac:dyDescent="0.25">
      <c r="A305" s="211">
        <v>7.1</v>
      </c>
      <c r="B305" s="211" t="s">
        <v>410</v>
      </c>
      <c r="C305" s="211" t="s">
        <v>173</v>
      </c>
      <c r="D305" s="211">
        <v>590.1</v>
      </c>
      <c r="E305" s="211" t="s">
        <v>410</v>
      </c>
      <c r="F305" s="211">
        <v>4189.71</v>
      </c>
    </row>
    <row r="306" spans="1:6" x14ac:dyDescent="0.25">
      <c r="A306" s="211">
        <v>21.2</v>
      </c>
      <c r="B306" s="211" t="s">
        <v>410</v>
      </c>
      <c r="C306" s="211" t="s">
        <v>174</v>
      </c>
      <c r="D306" s="211">
        <v>484.05</v>
      </c>
      <c r="E306" s="211" t="s">
        <v>410</v>
      </c>
      <c r="F306" s="211">
        <v>10261.86</v>
      </c>
    </row>
    <row r="307" spans="1:6" x14ac:dyDescent="0.25">
      <c r="A307" s="211"/>
      <c r="B307" s="211" t="s">
        <v>176</v>
      </c>
      <c r="C307" s="211" t="s">
        <v>351</v>
      </c>
      <c r="D307" s="211"/>
      <c r="E307" s="211" t="s">
        <v>176</v>
      </c>
      <c r="F307" s="211">
        <v>0</v>
      </c>
    </row>
    <row r="308" spans="1:6" x14ac:dyDescent="0.25">
      <c r="A308" s="211"/>
      <c r="B308" s="211"/>
      <c r="C308" s="211" t="s">
        <v>382</v>
      </c>
      <c r="D308" s="211"/>
      <c r="E308" s="211"/>
      <c r="F308" s="211">
        <v>61580.52</v>
      </c>
    </row>
    <row r="309" spans="1:6" x14ac:dyDescent="0.25">
      <c r="A309" s="211"/>
      <c r="B309" s="211"/>
      <c r="C309" s="211" t="s">
        <v>412</v>
      </c>
      <c r="D309" s="211"/>
      <c r="E309" s="211"/>
      <c r="F309" s="211">
        <v>6158.05</v>
      </c>
    </row>
    <row r="310" spans="1:6" x14ac:dyDescent="0.25">
      <c r="A310" s="211"/>
      <c r="B310" s="211"/>
      <c r="C310" s="211" t="s">
        <v>427</v>
      </c>
      <c r="D310" s="211"/>
      <c r="E310" s="211"/>
      <c r="F310" s="211">
        <v>6229.45</v>
      </c>
    </row>
    <row r="311" spans="1:6" x14ac:dyDescent="0.25">
      <c r="A311" s="211"/>
      <c r="B311" s="211"/>
      <c r="C311" s="211" t="s">
        <v>428</v>
      </c>
      <c r="D311" s="211"/>
      <c r="E311" s="211"/>
      <c r="F311" s="211">
        <v>6373.51</v>
      </c>
    </row>
    <row r="312" spans="1:6" x14ac:dyDescent="0.25">
      <c r="A312" s="211"/>
      <c r="B312" s="211"/>
      <c r="C312" s="211" t="s">
        <v>429</v>
      </c>
      <c r="D312" s="211"/>
      <c r="E312" s="211"/>
      <c r="F312" s="211">
        <v>6517.57</v>
      </c>
    </row>
    <row r="313" spans="1:6" x14ac:dyDescent="0.25">
      <c r="A313" s="211"/>
      <c r="B313" s="211"/>
      <c r="C313" s="211" t="s">
        <v>513</v>
      </c>
      <c r="D313" s="211"/>
      <c r="E313" s="211"/>
      <c r="F313" s="211">
        <v>6661.63</v>
      </c>
    </row>
    <row r="315" spans="1:6" x14ac:dyDescent="0.25">
      <c r="A315" s="211"/>
      <c r="B315" s="211" t="s">
        <v>514</v>
      </c>
      <c r="C315" s="211" t="s">
        <v>515</v>
      </c>
      <c r="D315" s="211"/>
      <c r="E315" s="211"/>
      <c r="F315" s="211"/>
    </row>
    <row r="316" spans="1:6" x14ac:dyDescent="0.25">
      <c r="A316" s="211">
        <v>1.1000000000000001</v>
      </c>
      <c r="B316" s="211" t="s">
        <v>339</v>
      </c>
      <c r="C316" s="211" t="s">
        <v>516</v>
      </c>
      <c r="D316" s="211">
        <v>6002.8</v>
      </c>
      <c r="E316" s="211" t="s">
        <v>339</v>
      </c>
      <c r="F316" s="211">
        <v>6603.08</v>
      </c>
    </row>
    <row r="317" spans="1:6" x14ac:dyDescent="0.25">
      <c r="A317" s="211">
        <v>1</v>
      </c>
      <c r="B317" s="211" t="s">
        <v>172</v>
      </c>
      <c r="C317" s="211" t="s">
        <v>426</v>
      </c>
      <c r="D317" s="211">
        <v>904.05</v>
      </c>
      <c r="E317" s="211" t="s">
        <v>410</v>
      </c>
      <c r="F317" s="211">
        <v>904.05</v>
      </c>
    </row>
    <row r="318" spans="1:6" x14ac:dyDescent="0.25">
      <c r="A318" s="211"/>
      <c r="B318" s="211" t="s">
        <v>176</v>
      </c>
      <c r="C318" s="211" t="s">
        <v>351</v>
      </c>
      <c r="D318" s="211" t="s">
        <v>13</v>
      </c>
      <c r="E318" s="211" t="s">
        <v>176</v>
      </c>
      <c r="F318" s="211">
        <v>0</v>
      </c>
    </row>
    <row r="319" spans="1:6" x14ac:dyDescent="0.25">
      <c r="A319" s="211"/>
      <c r="B319" s="211"/>
      <c r="C319" s="211"/>
      <c r="D319" s="211"/>
      <c r="E319" s="211"/>
      <c r="F319" s="211" t="s">
        <v>358</v>
      </c>
    </row>
    <row r="320" spans="1:6" x14ac:dyDescent="0.25">
      <c r="A320" s="211"/>
      <c r="B320" s="211"/>
      <c r="C320" s="211" t="s">
        <v>177</v>
      </c>
      <c r="D320" s="211"/>
      <c r="E320" s="211"/>
      <c r="F320" s="211">
        <v>7507.13</v>
      </c>
    </row>
    <row r="321" spans="1:6" x14ac:dyDescent="0.25">
      <c r="A321" s="211"/>
      <c r="B321" s="211"/>
      <c r="C321" s="211"/>
      <c r="D321" s="211"/>
      <c r="E321" s="211"/>
      <c r="F321" s="211" t="s">
        <v>358</v>
      </c>
    </row>
    <row r="322" spans="1:6" x14ac:dyDescent="0.25">
      <c r="A322" s="211"/>
      <c r="B322" s="211"/>
      <c r="C322" s="211" t="s">
        <v>178</v>
      </c>
      <c r="D322" s="211"/>
      <c r="E322" s="211"/>
      <c r="F322" s="211">
        <v>750.71</v>
      </c>
    </row>
    <row r="323" spans="1:6" x14ac:dyDescent="0.25">
      <c r="A323" s="211"/>
      <c r="B323" s="211"/>
      <c r="C323" s="211"/>
      <c r="D323" s="211"/>
      <c r="E323" s="211"/>
      <c r="F323" s="211" t="s">
        <v>413</v>
      </c>
    </row>
    <row r="324" spans="1:6" x14ac:dyDescent="0.25">
      <c r="A324" s="211"/>
      <c r="B324" s="211"/>
      <c r="C324" s="211" t="s">
        <v>427</v>
      </c>
      <c r="D324" s="211"/>
      <c r="E324" s="211">
        <v>7.85</v>
      </c>
      <c r="F324" s="211">
        <v>758.56</v>
      </c>
    </row>
    <row r="325" spans="1:6" x14ac:dyDescent="0.25">
      <c r="A325" s="211"/>
      <c r="B325" s="211"/>
      <c r="C325" s="211" t="s">
        <v>428</v>
      </c>
      <c r="D325" s="211"/>
      <c r="E325" s="211">
        <v>15.85</v>
      </c>
      <c r="F325" s="211">
        <v>774.41</v>
      </c>
    </row>
    <row r="326" spans="1:6" x14ac:dyDescent="0.25">
      <c r="A326" s="211"/>
      <c r="B326" s="211"/>
      <c r="C326" s="211" t="s">
        <v>429</v>
      </c>
      <c r="D326" s="211"/>
      <c r="E326" s="211"/>
      <c r="F326" s="211">
        <v>790.26</v>
      </c>
    </row>
    <row r="327" spans="1:6" x14ac:dyDescent="0.25">
      <c r="A327" s="211"/>
      <c r="B327" s="211"/>
      <c r="C327" s="211" t="s">
        <v>513</v>
      </c>
      <c r="D327" s="211"/>
      <c r="E327" s="211"/>
      <c r="F327" s="211">
        <v>806.11</v>
      </c>
    </row>
    <row r="329" spans="1:6" x14ac:dyDescent="0.25">
      <c r="A329" s="211" t="s">
        <v>517</v>
      </c>
      <c r="B329" s="211" t="s">
        <v>179</v>
      </c>
      <c r="C329" s="211" t="s">
        <v>518</v>
      </c>
      <c r="D329" s="211"/>
      <c r="E329" s="211"/>
      <c r="F329" s="211"/>
    </row>
    <row r="330" spans="1:6" x14ac:dyDescent="0.25">
      <c r="A330" s="211"/>
      <c r="B330" s="211"/>
      <c r="C330" s="211" t="s">
        <v>358</v>
      </c>
      <c r="D330" s="211"/>
      <c r="E330" s="211"/>
      <c r="F330" s="211"/>
    </row>
    <row r="331" spans="1:6" x14ac:dyDescent="0.25">
      <c r="A331" s="211">
        <v>0.1</v>
      </c>
      <c r="B331" s="211" t="s">
        <v>339</v>
      </c>
      <c r="C331" s="211" t="s">
        <v>371</v>
      </c>
      <c r="D331" s="211">
        <v>4616.3</v>
      </c>
      <c r="E331" s="211" t="s">
        <v>339</v>
      </c>
      <c r="F331" s="211">
        <v>461.63</v>
      </c>
    </row>
    <row r="332" spans="1:6" x14ac:dyDescent="0.25">
      <c r="A332" s="211">
        <v>1.1000000000000001</v>
      </c>
      <c r="B332" s="211" t="s">
        <v>410</v>
      </c>
      <c r="C332" s="211" t="s">
        <v>426</v>
      </c>
      <c r="D332" s="211">
        <v>904.05</v>
      </c>
      <c r="E332" s="211" t="s">
        <v>410</v>
      </c>
      <c r="F332" s="211">
        <v>994.46</v>
      </c>
    </row>
    <row r="333" spans="1:6" x14ac:dyDescent="0.25">
      <c r="A333" s="211">
        <v>1.1000000000000001</v>
      </c>
      <c r="B333" s="211" t="s">
        <v>410</v>
      </c>
      <c r="C333" s="211" t="s">
        <v>173</v>
      </c>
      <c r="D333" s="211">
        <v>590.1</v>
      </c>
      <c r="E333" s="211" t="s">
        <v>410</v>
      </c>
      <c r="F333" s="211">
        <v>649.11</v>
      </c>
    </row>
    <row r="334" spans="1:6" x14ac:dyDescent="0.25">
      <c r="A334" s="211">
        <v>1.1000000000000001</v>
      </c>
      <c r="B334" s="211" t="s">
        <v>410</v>
      </c>
      <c r="C334" s="211" t="s">
        <v>174</v>
      </c>
      <c r="D334" s="211">
        <v>484.05</v>
      </c>
      <c r="E334" s="211" t="s">
        <v>410</v>
      </c>
      <c r="F334" s="211">
        <v>532.46</v>
      </c>
    </row>
    <row r="335" spans="1:6" x14ac:dyDescent="0.25">
      <c r="A335" s="211"/>
      <c r="B335" s="211" t="s">
        <v>176</v>
      </c>
      <c r="C335" s="211" t="s">
        <v>351</v>
      </c>
      <c r="D335" s="211" t="s">
        <v>13</v>
      </c>
      <c r="E335" s="211" t="s">
        <v>176</v>
      </c>
      <c r="F335" s="211">
        <v>0</v>
      </c>
    </row>
    <row r="336" spans="1:6" x14ac:dyDescent="0.25">
      <c r="A336" s="211"/>
      <c r="B336" s="211"/>
      <c r="C336" s="211"/>
      <c r="D336" s="211"/>
      <c r="E336" s="211"/>
      <c r="F336" s="211" t="s">
        <v>358</v>
      </c>
    </row>
    <row r="337" spans="1:6" x14ac:dyDescent="0.25">
      <c r="A337" s="211"/>
      <c r="B337" s="211"/>
      <c r="C337" s="211" t="s">
        <v>177</v>
      </c>
      <c r="D337" s="211"/>
      <c r="E337" s="211"/>
      <c r="F337" s="211">
        <v>2637.66</v>
      </c>
    </row>
    <row r="338" spans="1:6" x14ac:dyDescent="0.25">
      <c r="A338" s="211"/>
      <c r="B338" s="211"/>
      <c r="C338" s="211"/>
      <c r="D338" s="211"/>
      <c r="E338" s="211"/>
      <c r="F338" s="211" t="s">
        <v>358</v>
      </c>
    </row>
    <row r="339" spans="1:6" x14ac:dyDescent="0.25">
      <c r="A339" s="211"/>
      <c r="B339" s="211"/>
      <c r="C339" s="211" t="s">
        <v>178</v>
      </c>
      <c r="D339" s="211"/>
      <c r="E339" s="211"/>
      <c r="F339" s="211">
        <v>263.77</v>
      </c>
    </row>
    <row r="340" spans="1:6" x14ac:dyDescent="0.25">
      <c r="A340" s="211"/>
      <c r="B340" s="211"/>
      <c r="C340" s="211"/>
      <c r="D340" s="211"/>
      <c r="E340" s="211"/>
      <c r="F340" s="211" t="s">
        <v>413</v>
      </c>
    </row>
    <row r="341" spans="1:6" x14ac:dyDescent="0.25">
      <c r="A341" s="211" t="s">
        <v>519</v>
      </c>
      <c r="B341" s="211" t="s">
        <v>179</v>
      </c>
      <c r="C341" s="211" t="s">
        <v>520</v>
      </c>
      <c r="D341" s="211"/>
      <c r="E341" s="211"/>
      <c r="F341" s="211"/>
    </row>
    <row r="342" spans="1:6" x14ac:dyDescent="0.25">
      <c r="A342" s="211"/>
      <c r="B342" s="211"/>
      <c r="C342" s="211" t="s">
        <v>358</v>
      </c>
      <c r="D342" s="211"/>
      <c r="E342" s="211"/>
      <c r="F342" s="211"/>
    </row>
    <row r="343" spans="1:6" x14ac:dyDescent="0.25">
      <c r="A343" s="211">
        <v>0.14000000000000001</v>
      </c>
      <c r="B343" s="211" t="s">
        <v>339</v>
      </c>
      <c r="C343" s="211" t="s">
        <v>372</v>
      </c>
      <c r="D343" s="211">
        <v>3901.1</v>
      </c>
      <c r="E343" s="211" t="s">
        <v>339</v>
      </c>
      <c r="F343" s="211">
        <v>546.15</v>
      </c>
    </row>
    <row r="344" spans="1:6" x14ac:dyDescent="0.25">
      <c r="A344" s="211">
        <v>1.1000000000000001</v>
      </c>
      <c r="B344" s="211" t="s">
        <v>410</v>
      </c>
      <c r="C344" s="211" t="s">
        <v>426</v>
      </c>
      <c r="D344" s="211">
        <v>904.05</v>
      </c>
      <c r="E344" s="211" t="s">
        <v>410</v>
      </c>
      <c r="F344" s="211">
        <v>994.46</v>
      </c>
    </row>
    <row r="345" spans="1:6" x14ac:dyDescent="0.25">
      <c r="A345" s="211">
        <v>0.5</v>
      </c>
      <c r="B345" s="211" t="s">
        <v>410</v>
      </c>
      <c r="C345" s="211" t="s">
        <v>173</v>
      </c>
      <c r="D345" s="211">
        <v>590.1</v>
      </c>
      <c r="E345" s="211" t="s">
        <v>410</v>
      </c>
      <c r="F345" s="211">
        <v>295.05</v>
      </c>
    </row>
    <row r="346" spans="1:6" x14ac:dyDescent="0.25">
      <c r="A346" s="211">
        <v>1.1000000000000001</v>
      </c>
      <c r="B346" s="211" t="s">
        <v>410</v>
      </c>
      <c r="C346" s="211" t="s">
        <v>174</v>
      </c>
      <c r="D346" s="211">
        <v>484.05</v>
      </c>
      <c r="E346" s="211" t="s">
        <v>410</v>
      </c>
      <c r="F346" s="211">
        <v>532.46</v>
      </c>
    </row>
    <row r="347" spans="1:6" x14ac:dyDescent="0.25">
      <c r="A347" s="211"/>
      <c r="B347" s="211" t="s">
        <v>176</v>
      </c>
      <c r="C347" s="211" t="s">
        <v>351</v>
      </c>
      <c r="D347" s="211" t="s">
        <v>13</v>
      </c>
      <c r="E347" s="211" t="s">
        <v>176</v>
      </c>
      <c r="F347" s="211">
        <v>0</v>
      </c>
    </row>
    <row r="348" spans="1:6" x14ac:dyDescent="0.25">
      <c r="A348" s="211"/>
      <c r="B348" s="211"/>
      <c r="C348" s="211" t="s">
        <v>177</v>
      </c>
      <c r="D348" s="211"/>
      <c r="E348" s="211"/>
      <c r="F348" s="211">
        <v>2368.12</v>
      </c>
    </row>
    <row r="349" spans="1:6" x14ac:dyDescent="0.25">
      <c r="A349" s="211"/>
      <c r="B349" s="211"/>
      <c r="C349" s="211"/>
      <c r="D349" s="211"/>
      <c r="E349" s="211"/>
      <c r="F349" s="211" t="s">
        <v>358</v>
      </c>
    </row>
    <row r="350" spans="1:6" x14ac:dyDescent="0.25">
      <c r="A350" s="211"/>
      <c r="B350" s="211"/>
      <c r="C350" s="211" t="s">
        <v>178</v>
      </c>
      <c r="D350" s="211"/>
      <c r="E350" s="211"/>
      <c r="F350" s="211">
        <v>236.81</v>
      </c>
    </row>
    <row r="351" spans="1:6" x14ac:dyDescent="0.25">
      <c r="A351" s="211" t="s">
        <v>521</v>
      </c>
      <c r="B351" s="211" t="s">
        <v>179</v>
      </c>
      <c r="C351" s="211" t="s">
        <v>522</v>
      </c>
      <c r="D351" s="211"/>
      <c r="E351" s="211"/>
      <c r="F351" s="211"/>
    </row>
    <row r="352" spans="1:6" x14ac:dyDescent="0.25">
      <c r="A352" s="211"/>
      <c r="B352" s="211"/>
      <c r="C352" s="211" t="s">
        <v>358</v>
      </c>
      <c r="D352" s="211"/>
      <c r="E352" s="211"/>
      <c r="F352" s="211"/>
    </row>
    <row r="353" spans="1:6" x14ac:dyDescent="0.25">
      <c r="A353" s="211">
        <v>0.14000000000000001</v>
      </c>
      <c r="B353" s="211" t="s">
        <v>339</v>
      </c>
      <c r="C353" s="211" t="s">
        <v>373</v>
      </c>
      <c r="D353" s="211">
        <v>3471.98</v>
      </c>
      <c r="E353" s="211" t="s">
        <v>339</v>
      </c>
      <c r="F353" s="211">
        <v>486.08</v>
      </c>
    </row>
    <row r="354" spans="1:6" x14ac:dyDescent="0.25">
      <c r="A354" s="211">
        <v>1.1000000000000001</v>
      </c>
      <c r="B354" s="211" t="s">
        <v>410</v>
      </c>
      <c r="C354" s="211" t="s">
        <v>426</v>
      </c>
      <c r="D354" s="211">
        <v>904.05</v>
      </c>
      <c r="E354" s="211" t="s">
        <v>410</v>
      </c>
      <c r="F354" s="211">
        <v>994.46</v>
      </c>
    </row>
    <row r="355" spans="1:6" x14ac:dyDescent="0.25">
      <c r="A355" s="211">
        <v>0.5</v>
      </c>
      <c r="B355" s="211" t="s">
        <v>410</v>
      </c>
      <c r="C355" s="211" t="s">
        <v>173</v>
      </c>
      <c r="D355" s="211">
        <v>590.1</v>
      </c>
      <c r="E355" s="211" t="s">
        <v>410</v>
      </c>
      <c r="F355" s="211">
        <v>295.05</v>
      </c>
    </row>
    <row r="356" spans="1:6" x14ac:dyDescent="0.25">
      <c r="A356" s="211">
        <v>1.1000000000000001</v>
      </c>
      <c r="B356" s="211" t="s">
        <v>410</v>
      </c>
      <c r="C356" s="211" t="s">
        <v>174</v>
      </c>
      <c r="D356" s="211">
        <v>484.05</v>
      </c>
      <c r="E356" s="211" t="s">
        <v>410</v>
      </c>
      <c r="F356" s="211">
        <v>532.46</v>
      </c>
    </row>
    <row r="357" spans="1:6" x14ac:dyDescent="0.25">
      <c r="A357" s="211"/>
      <c r="B357" s="211" t="s">
        <v>176</v>
      </c>
      <c r="C357" s="211" t="s">
        <v>351</v>
      </c>
      <c r="D357" s="211" t="s">
        <v>13</v>
      </c>
      <c r="E357" s="211" t="s">
        <v>176</v>
      </c>
      <c r="F357" s="211">
        <v>0</v>
      </c>
    </row>
    <row r="358" spans="1:6" x14ac:dyDescent="0.25">
      <c r="A358" s="211"/>
      <c r="B358" s="211"/>
      <c r="C358" s="211" t="s">
        <v>177</v>
      </c>
      <c r="D358" s="211"/>
      <c r="E358" s="211"/>
      <c r="F358" s="211">
        <v>2308.0500000000002</v>
      </c>
    </row>
    <row r="359" spans="1:6" x14ac:dyDescent="0.25">
      <c r="A359" s="211"/>
      <c r="B359" s="211"/>
      <c r="C359" s="211" t="s">
        <v>178</v>
      </c>
      <c r="D359" s="211"/>
      <c r="E359" s="211"/>
      <c r="F359" s="211">
        <v>230.81</v>
      </c>
    </row>
    <row r="360" spans="1:6" x14ac:dyDescent="0.25">
      <c r="A360" s="211"/>
      <c r="B360" s="211"/>
      <c r="C360" s="211"/>
      <c r="D360" s="211"/>
      <c r="E360" s="211"/>
      <c r="F360" s="211"/>
    </row>
    <row r="361" spans="1:6" x14ac:dyDescent="0.25">
      <c r="A361" s="211"/>
      <c r="B361" s="211" t="s">
        <v>514</v>
      </c>
      <c r="C361" s="211" t="s">
        <v>523</v>
      </c>
      <c r="D361" s="211"/>
      <c r="E361" s="211"/>
      <c r="F361" s="211"/>
    </row>
    <row r="362" spans="1:6" x14ac:dyDescent="0.25">
      <c r="A362" s="211"/>
      <c r="B362" s="211"/>
      <c r="C362" s="211" t="s">
        <v>358</v>
      </c>
      <c r="D362" s="211"/>
      <c r="E362" s="211"/>
      <c r="F362" s="211"/>
    </row>
    <row r="363" spans="1:6" x14ac:dyDescent="0.25">
      <c r="A363" s="211">
        <v>7.0000000000000007E-2</v>
      </c>
      <c r="B363" s="211" t="s">
        <v>339</v>
      </c>
      <c r="C363" s="211" t="s">
        <v>524</v>
      </c>
      <c r="D363" s="211">
        <v>1322</v>
      </c>
      <c r="E363" s="211" t="s">
        <v>339</v>
      </c>
      <c r="F363" s="211">
        <v>92.54</v>
      </c>
    </row>
    <row r="364" spans="1:6" x14ac:dyDescent="0.25">
      <c r="A364" s="211">
        <v>1.6</v>
      </c>
      <c r="B364" s="211" t="s">
        <v>410</v>
      </c>
      <c r="C364" s="211" t="s">
        <v>411</v>
      </c>
      <c r="D364" s="211">
        <v>844.2</v>
      </c>
      <c r="E364" s="211" t="s">
        <v>410</v>
      </c>
      <c r="F364" s="211">
        <v>1350.72</v>
      </c>
    </row>
    <row r="365" spans="1:6" x14ac:dyDescent="0.25">
      <c r="A365" s="211">
        <v>0.5</v>
      </c>
      <c r="B365" s="211" t="s">
        <v>410</v>
      </c>
      <c r="C365" s="211" t="s">
        <v>173</v>
      </c>
      <c r="D365" s="211">
        <v>590.1</v>
      </c>
      <c r="E365" s="211" t="s">
        <v>410</v>
      </c>
      <c r="F365" s="211">
        <v>295.05</v>
      </c>
    </row>
    <row r="366" spans="1:6" x14ac:dyDescent="0.25">
      <c r="A366" s="211">
        <v>2.7</v>
      </c>
      <c r="B366" s="211" t="s">
        <v>410</v>
      </c>
      <c r="C366" s="211" t="s">
        <v>174</v>
      </c>
      <c r="D366" s="211">
        <v>484.05</v>
      </c>
      <c r="E366" s="211" t="s">
        <v>410</v>
      </c>
      <c r="F366" s="211">
        <v>1306.94</v>
      </c>
    </row>
    <row r="367" spans="1:6" x14ac:dyDescent="0.25">
      <c r="A367" s="211"/>
      <c r="B367" s="211" t="s">
        <v>176</v>
      </c>
      <c r="C367" s="211" t="s">
        <v>525</v>
      </c>
      <c r="D367" s="211" t="s">
        <v>13</v>
      </c>
      <c r="E367" s="211" t="s">
        <v>176</v>
      </c>
      <c r="F367" s="211">
        <v>2.09</v>
      </c>
    </row>
    <row r="368" spans="1:6" x14ac:dyDescent="0.25">
      <c r="A368" s="211"/>
      <c r="B368" s="211"/>
      <c r="C368" s="211"/>
      <c r="D368" s="211"/>
      <c r="E368" s="211"/>
      <c r="F368" s="211" t="s">
        <v>358</v>
      </c>
    </row>
    <row r="369" spans="1:6" x14ac:dyDescent="0.25">
      <c r="A369" s="211"/>
      <c r="B369" s="211"/>
      <c r="C369" s="211" t="s">
        <v>526</v>
      </c>
      <c r="D369" s="211"/>
      <c r="E369" s="211"/>
      <c r="F369" s="211">
        <v>3047.34</v>
      </c>
    </row>
    <row r="370" spans="1:6" x14ac:dyDescent="0.25">
      <c r="A370" s="211"/>
      <c r="B370" s="211"/>
      <c r="C370" s="211"/>
      <c r="D370" s="211"/>
      <c r="E370" s="211"/>
      <c r="F370" s="211" t="s">
        <v>358</v>
      </c>
    </row>
    <row r="371" spans="1:6" x14ac:dyDescent="0.25">
      <c r="A371" s="211"/>
      <c r="B371" s="211"/>
      <c r="C371" s="211" t="s">
        <v>178</v>
      </c>
      <c r="D371" s="211"/>
      <c r="E371" s="211"/>
      <c r="F371" s="211">
        <v>30.47</v>
      </c>
    </row>
    <row r="372" spans="1:6" x14ac:dyDescent="0.25">
      <c r="A372" s="211"/>
      <c r="B372" s="211"/>
      <c r="C372" s="211"/>
      <c r="D372" s="211"/>
      <c r="E372" s="211"/>
      <c r="F372" s="211" t="s">
        <v>413</v>
      </c>
    </row>
    <row r="373" spans="1:6" ht="30" x14ac:dyDescent="0.25">
      <c r="B373" s="271" t="s">
        <v>179</v>
      </c>
      <c r="C373" s="271" t="s">
        <v>271</v>
      </c>
    </row>
    <row r="374" spans="1:6" x14ac:dyDescent="0.25">
      <c r="C374" s="271" t="s">
        <v>272</v>
      </c>
    </row>
    <row r="375" spans="1:6" x14ac:dyDescent="0.25">
      <c r="C375" s="271" t="s">
        <v>273</v>
      </c>
    </row>
    <row r="377" spans="1:6" x14ac:dyDescent="0.25">
      <c r="A377" s="276">
        <v>1.34</v>
      </c>
      <c r="B377" s="271" t="s">
        <v>175</v>
      </c>
      <c r="C377" s="271" t="s">
        <v>274</v>
      </c>
      <c r="D377" s="276">
        <v>73.099999999999994</v>
      </c>
      <c r="E377" s="271" t="s">
        <v>175</v>
      </c>
      <c r="F377" s="276">
        <v>97.953999999999994</v>
      </c>
    </row>
    <row r="378" spans="1:6" x14ac:dyDescent="0.25">
      <c r="A378" s="276">
        <v>0.5</v>
      </c>
      <c r="B378" s="271" t="s">
        <v>172</v>
      </c>
      <c r="C378" s="271" t="s">
        <v>275</v>
      </c>
      <c r="D378" s="211">
        <v>722.4</v>
      </c>
      <c r="E378" s="271" t="s">
        <v>172</v>
      </c>
      <c r="F378" s="276">
        <v>361.2</v>
      </c>
    </row>
    <row r="379" spans="1:6" x14ac:dyDescent="0.25">
      <c r="A379" s="276">
        <v>0.5</v>
      </c>
      <c r="B379" s="271" t="s">
        <v>172</v>
      </c>
      <c r="C379" s="271" t="s">
        <v>173</v>
      </c>
      <c r="D379" s="211">
        <v>590.1</v>
      </c>
      <c r="E379" s="271" t="s">
        <v>172</v>
      </c>
      <c r="F379" s="276">
        <v>295.05</v>
      </c>
    </row>
    <row r="380" spans="1:6" x14ac:dyDescent="0.25">
      <c r="A380" s="276">
        <v>0.8</v>
      </c>
      <c r="B380" s="271" t="s">
        <v>172</v>
      </c>
      <c r="C380" s="271" t="s">
        <v>174</v>
      </c>
      <c r="D380" s="211">
        <v>484.05</v>
      </c>
      <c r="E380" s="271" t="s">
        <v>172</v>
      </c>
      <c r="F380" s="276">
        <v>387.24</v>
      </c>
    </row>
    <row r="381" spans="1:6" x14ac:dyDescent="0.25">
      <c r="A381" s="276">
        <v>10</v>
      </c>
      <c r="B381" s="271" t="s">
        <v>170</v>
      </c>
      <c r="C381" s="271" t="s">
        <v>277</v>
      </c>
      <c r="D381" s="276">
        <v>3.83</v>
      </c>
      <c r="E381" s="271" t="s">
        <v>170</v>
      </c>
      <c r="F381" s="276">
        <v>38.299999999999997</v>
      </c>
    </row>
    <row r="382" spans="1:6" x14ac:dyDescent="0.25">
      <c r="B382" s="271" t="s">
        <v>176</v>
      </c>
      <c r="C382" s="271" t="s">
        <v>276</v>
      </c>
      <c r="D382" s="271" t="s">
        <v>13</v>
      </c>
      <c r="E382" s="271" t="s">
        <v>176</v>
      </c>
      <c r="F382" s="276">
        <v>4.33</v>
      </c>
    </row>
    <row r="383" spans="1:6" x14ac:dyDescent="0.25">
      <c r="F383" s="276"/>
    </row>
    <row r="384" spans="1:6" x14ac:dyDescent="0.25">
      <c r="C384" s="271" t="s">
        <v>177</v>
      </c>
      <c r="F384" s="276">
        <v>1184.0739999999998</v>
      </c>
    </row>
    <row r="385" spans="1:6" x14ac:dyDescent="0.25">
      <c r="F385" s="276"/>
    </row>
    <row r="386" spans="1:6" x14ac:dyDescent="0.25">
      <c r="C386" s="271" t="s">
        <v>178</v>
      </c>
      <c r="F386" s="276">
        <v>118.40739999999998</v>
      </c>
    </row>
    <row r="388" spans="1:6" x14ac:dyDescent="0.25">
      <c r="A388" s="211"/>
      <c r="B388" s="211"/>
      <c r="C388" s="211" t="s">
        <v>527</v>
      </c>
      <c r="D388" s="211"/>
      <c r="E388" s="211"/>
      <c r="F388" s="211"/>
    </row>
    <row r="389" spans="1:6" x14ac:dyDescent="0.25">
      <c r="A389" s="211"/>
      <c r="B389" s="211"/>
      <c r="C389" s="211"/>
      <c r="D389" s="211"/>
      <c r="E389" s="211"/>
      <c r="F389" s="211"/>
    </row>
    <row r="390" spans="1:6" x14ac:dyDescent="0.25">
      <c r="A390" s="211">
        <v>1.4</v>
      </c>
      <c r="B390" s="211" t="s">
        <v>528</v>
      </c>
      <c r="C390" s="211" t="s">
        <v>529</v>
      </c>
      <c r="D390" s="211">
        <v>292.7</v>
      </c>
      <c r="E390" s="211" t="s">
        <v>528</v>
      </c>
      <c r="F390" s="211">
        <v>409.78</v>
      </c>
    </row>
    <row r="391" spans="1:6" x14ac:dyDescent="0.25">
      <c r="A391" s="211">
        <v>1.5</v>
      </c>
      <c r="B391" s="211" t="s">
        <v>172</v>
      </c>
      <c r="C391" s="211" t="s">
        <v>530</v>
      </c>
      <c r="D391" s="211">
        <v>722.4</v>
      </c>
      <c r="E391" s="211" t="s">
        <v>172</v>
      </c>
      <c r="F391" s="211">
        <v>1083.5999999999999</v>
      </c>
    </row>
    <row r="392" spans="1:6" x14ac:dyDescent="0.25">
      <c r="A392" s="211">
        <v>10</v>
      </c>
      <c r="B392" s="211" t="s">
        <v>170</v>
      </c>
      <c r="C392" s="211" t="s">
        <v>531</v>
      </c>
      <c r="D392" s="211">
        <v>3.83</v>
      </c>
      <c r="E392" s="211" t="s">
        <v>170</v>
      </c>
      <c r="F392" s="211">
        <v>38.299999999999997</v>
      </c>
    </row>
    <row r="393" spans="1:6" x14ac:dyDescent="0.25">
      <c r="A393" s="211"/>
      <c r="B393" s="211"/>
      <c r="C393" s="211" t="s">
        <v>532</v>
      </c>
      <c r="D393" s="211" t="s">
        <v>533</v>
      </c>
      <c r="E393" s="211"/>
      <c r="F393" s="211">
        <v>4.33</v>
      </c>
    </row>
    <row r="394" spans="1:6" x14ac:dyDescent="0.25">
      <c r="A394" s="211"/>
      <c r="B394" s="211"/>
      <c r="C394" s="211" t="s">
        <v>177</v>
      </c>
      <c r="D394" s="211"/>
      <c r="E394" s="211"/>
      <c r="F394" s="211">
        <v>1536.01</v>
      </c>
    </row>
    <row r="395" spans="1:6" x14ac:dyDescent="0.25">
      <c r="A395" s="211"/>
      <c r="B395" s="211"/>
      <c r="C395" s="211" t="s">
        <v>178</v>
      </c>
      <c r="D395" s="211"/>
      <c r="E395" s="211"/>
      <c r="F395" s="211">
        <v>153.6</v>
      </c>
    </row>
    <row r="397" spans="1:6" x14ac:dyDescent="0.25">
      <c r="A397" s="211"/>
      <c r="B397" s="211"/>
      <c r="C397" s="211" t="s">
        <v>534</v>
      </c>
      <c r="D397" s="211"/>
      <c r="E397" s="211"/>
      <c r="F397" s="211"/>
    </row>
    <row r="398" spans="1:6" x14ac:dyDescent="0.25">
      <c r="A398" s="211"/>
      <c r="B398" s="211"/>
      <c r="C398" s="211" t="s">
        <v>535</v>
      </c>
      <c r="D398" s="211"/>
      <c r="E398" s="211"/>
      <c r="F398" s="211"/>
    </row>
    <row r="399" spans="1:6" x14ac:dyDescent="0.25">
      <c r="A399" s="211"/>
      <c r="B399" s="211"/>
      <c r="C399" s="211" t="s">
        <v>536</v>
      </c>
      <c r="D399" s="211"/>
      <c r="E399" s="211"/>
      <c r="F399" s="211"/>
    </row>
    <row r="400" spans="1:6" x14ac:dyDescent="0.25">
      <c r="A400" s="211"/>
      <c r="B400" s="211"/>
      <c r="C400" s="211"/>
      <c r="D400" s="211"/>
      <c r="E400" s="211"/>
      <c r="F400" s="211"/>
    </row>
    <row r="401" spans="1:6" x14ac:dyDescent="0.25">
      <c r="A401" s="211">
        <v>1.33</v>
      </c>
      <c r="B401" s="211" t="s">
        <v>537</v>
      </c>
      <c r="C401" s="211" t="s">
        <v>538</v>
      </c>
      <c r="D401" s="211">
        <v>236.6</v>
      </c>
      <c r="E401" s="211" t="s">
        <v>537</v>
      </c>
      <c r="F401" s="211">
        <v>314.68</v>
      </c>
    </row>
    <row r="402" spans="1:6" x14ac:dyDescent="0.25">
      <c r="A402" s="211">
        <v>0.7</v>
      </c>
      <c r="B402" s="211" t="s">
        <v>539</v>
      </c>
      <c r="C402" s="211" t="s">
        <v>275</v>
      </c>
      <c r="D402" s="211">
        <v>722.4</v>
      </c>
      <c r="E402" s="211" t="s">
        <v>539</v>
      </c>
      <c r="F402" s="211">
        <v>505.68</v>
      </c>
    </row>
    <row r="403" spans="1:6" x14ac:dyDescent="0.25">
      <c r="A403" s="211">
        <v>10</v>
      </c>
      <c r="B403" s="211" t="s">
        <v>170</v>
      </c>
      <c r="C403" s="211" t="s">
        <v>540</v>
      </c>
      <c r="D403" s="211">
        <v>8.93</v>
      </c>
      <c r="E403" s="211" t="s">
        <v>170</v>
      </c>
      <c r="F403" s="211">
        <v>89.3</v>
      </c>
    </row>
    <row r="404" spans="1:6" x14ac:dyDescent="0.25">
      <c r="A404" s="211"/>
      <c r="B404" s="211"/>
      <c r="C404" s="211" t="s">
        <v>532</v>
      </c>
      <c r="D404" s="211" t="s">
        <v>159</v>
      </c>
      <c r="E404" s="211"/>
      <c r="F404" s="211">
        <v>3.43</v>
      </c>
    </row>
    <row r="405" spans="1:6" x14ac:dyDescent="0.25">
      <c r="A405" s="211"/>
      <c r="B405" s="211"/>
      <c r="C405" s="211" t="s">
        <v>177</v>
      </c>
      <c r="D405" s="211"/>
      <c r="E405" s="211"/>
      <c r="F405" s="211">
        <v>913.09</v>
      </c>
    </row>
    <row r="406" spans="1:6" x14ac:dyDescent="0.25">
      <c r="A406" s="211"/>
      <c r="B406" s="211"/>
      <c r="C406" s="211"/>
      <c r="D406" s="211"/>
      <c r="E406" s="211"/>
      <c r="F406" s="211"/>
    </row>
    <row r="407" spans="1:6" x14ac:dyDescent="0.25">
      <c r="A407" s="211"/>
      <c r="B407" s="211"/>
      <c r="C407" s="211" t="s">
        <v>178</v>
      </c>
      <c r="D407" s="211"/>
      <c r="E407" s="211"/>
      <c r="F407" s="211">
        <v>91.31</v>
      </c>
    </row>
    <row r="408" spans="1:6" x14ac:dyDescent="0.25">
      <c r="A408" s="211"/>
      <c r="B408" s="211"/>
      <c r="C408" s="211"/>
      <c r="D408" s="211"/>
      <c r="E408" s="211"/>
      <c r="F408" s="211"/>
    </row>
    <row r="409" spans="1:6" x14ac:dyDescent="0.25">
      <c r="A409" s="211"/>
      <c r="B409" s="211"/>
      <c r="C409" s="211"/>
      <c r="D409" s="211"/>
      <c r="E409" s="211"/>
      <c r="F409" s="211"/>
    </row>
    <row r="410" spans="1:6" x14ac:dyDescent="0.25">
      <c r="A410" s="211"/>
      <c r="B410" s="211"/>
      <c r="C410" s="211" t="s">
        <v>534</v>
      </c>
      <c r="D410" s="211"/>
      <c r="E410" s="211"/>
      <c r="F410" s="211"/>
    </row>
    <row r="411" spans="1:6" x14ac:dyDescent="0.25">
      <c r="A411" s="211"/>
      <c r="B411" s="211"/>
      <c r="C411" s="211" t="s">
        <v>541</v>
      </c>
      <c r="D411" s="211"/>
      <c r="E411" s="211"/>
      <c r="F411" s="211"/>
    </row>
    <row r="412" spans="1:6" x14ac:dyDescent="0.25">
      <c r="A412" s="211"/>
      <c r="B412" s="211"/>
      <c r="C412" s="211" t="s">
        <v>536</v>
      </c>
      <c r="D412" s="211"/>
      <c r="E412" s="211"/>
      <c r="F412" s="211"/>
    </row>
    <row r="413" spans="1:6" x14ac:dyDescent="0.25">
      <c r="A413" s="211"/>
      <c r="B413" s="211"/>
      <c r="C413" s="211"/>
      <c r="D413" s="211"/>
      <c r="E413" s="211"/>
      <c r="F413" s="211"/>
    </row>
    <row r="414" spans="1:6" x14ac:dyDescent="0.25">
      <c r="A414" s="211">
        <v>1.1100000000000001</v>
      </c>
      <c r="B414" s="211" t="s">
        <v>537</v>
      </c>
      <c r="C414" s="211" t="s">
        <v>538</v>
      </c>
      <c r="D414" s="211">
        <v>225.4</v>
      </c>
      <c r="E414" s="211" t="s">
        <v>537</v>
      </c>
      <c r="F414" s="211">
        <v>250.19</v>
      </c>
    </row>
    <row r="415" spans="1:6" x14ac:dyDescent="0.25">
      <c r="A415" s="211">
        <v>0.7</v>
      </c>
      <c r="B415" s="211" t="s">
        <v>539</v>
      </c>
      <c r="C415" s="211" t="s">
        <v>275</v>
      </c>
      <c r="D415" s="211">
        <v>722.4</v>
      </c>
      <c r="E415" s="211" t="s">
        <v>539</v>
      </c>
      <c r="F415" s="211">
        <v>505.68</v>
      </c>
    </row>
    <row r="416" spans="1:6" x14ac:dyDescent="0.25">
      <c r="A416" s="211">
        <v>10</v>
      </c>
      <c r="B416" s="211" t="s">
        <v>170</v>
      </c>
      <c r="C416" s="211" t="s">
        <v>542</v>
      </c>
      <c r="D416" s="211">
        <v>8.3000000000000007</v>
      </c>
      <c r="E416" s="211" t="s">
        <v>170</v>
      </c>
      <c r="F416" s="211">
        <v>83</v>
      </c>
    </row>
    <row r="417" spans="1:6" x14ac:dyDescent="0.25">
      <c r="A417" s="211"/>
      <c r="B417" s="211"/>
      <c r="C417" s="211" t="s">
        <v>532</v>
      </c>
      <c r="D417" s="211" t="s">
        <v>159</v>
      </c>
      <c r="E417" s="211"/>
      <c r="F417" s="211">
        <v>2.8</v>
      </c>
    </row>
    <row r="418" spans="1:6" x14ac:dyDescent="0.25">
      <c r="A418" s="211"/>
      <c r="B418" s="211"/>
      <c r="C418" s="211" t="s">
        <v>177</v>
      </c>
      <c r="D418" s="211"/>
      <c r="E418" s="211"/>
      <c r="F418" s="211">
        <v>841.67</v>
      </c>
    </row>
    <row r="419" spans="1:6" x14ac:dyDescent="0.25">
      <c r="A419" s="211"/>
      <c r="B419" s="211"/>
      <c r="C419" s="211"/>
      <c r="D419" s="211"/>
      <c r="E419" s="211"/>
      <c r="F419" s="211"/>
    </row>
    <row r="420" spans="1:6" x14ac:dyDescent="0.25">
      <c r="A420" s="211"/>
      <c r="B420" s="211"/>
      <c r="C420" s="211" t="s">
        <v>178</v>
      </c>
      <c r="D420" s="211"/>
      <c r="E420" s="211"/>
      <c r="F420" s="211">
        <v>84.17</v>
      </c>
    </row>
    <row r="421" spans="1:6" x14ac:dyDescent="0.25">
      <c r="A421" s="211" t="s">
        <v>507</v>
      </c>
      <c r="B421" s="211" t="s">
        <v>179</v>
      </c>
      <c r="C421" s="211" t="s">
        <v>504</v>
      </c>
      <c r="D421" s="211"/>
      <c r="E421" s="211"/>
      <c r="F421" s="211"/>
    </row>
    <row r="422" spans="1:6" x14ac:dyDescent="0.25">
      <c r="A422" s="211"/>
      <c r="B422" s="211"/>
      <c r="C422" s="211" t="s">
        <v>508</v>
      </c>
      <c r="D422" s="211"/>
      <c r="E422" s="211"/>
      <c r="F422" s="211"/>
    </row>
    <row r="423" spans="1:6" x14ac:dyDescent="0.25">
      <c r="A423" s="211"/>
      <c r="B423" s="211"/>
      <c r="C423" s="211" t="s">
        <v>509</v>
      </c>
      <c r="D423" s="211"/>
      <c r="E423" s="211"/>
      <c r="F423" s="211"/>
    </row>
    <row r="424" spans="1:6" x14ac:dyDescent="0.25">
      <c r="A424" s="211"/>
      <c r="B424" s="211"/>
      <c r="C424" s="211" t="s">
        <v>511</v>
      </c>
      <c r="D424" s="211"/>
      <c r="E424" s="211"/>
      <c r="F424" s="211"/>
    </row>
    <row r="425" spans="1:6" x14ac:dyDescent="0.25">
      <c r="A425" s="211"/>
      <c r="B425" s="211"/>
      <c r="C425" s="211" t="s">
        <v>358</v>
      </c>
      <c r="D425" s="211"/>
      <c r="E425" s="211"/>
      <c r="F425" s="211"/>
    </row>
    <row r="426" spans="1:6" x14ac:dyDescent="0.25">
      <c r="A426" s="211">
        <v>0.24</v>
      </c>
      <c r="B426" s="211" t="s">
        <v>339</v>
      </c>
      <c r="C426" s="211" t="s">
        <v>510</v>
      </c>
      <c r="D426" s="211">
        <v>844.5</v>
      </c>
      <c r="E426" s="211" t="s">
        <v>339</v>
      </c>
      <c r="F426" s="211">
        <v>202.68</v>
      </c>
    </row>
    <row r="427" spans="1:6" x14ac:dyDescent="0.25">
      <c r="A427" s="272">
        <v>0.11700000000000001</v>
      </c>
      <c r="B427" s="211" t="s">
        <v>365</v>
      </c>
      <c r="C427" s="211" t="s">
        <v>366</v>
      </c>
      <c r="D427" s="211">
        <v>5960</v>
      </c>
      <c r="E427" s="211" t="s">
        <v>365</v>
      </c>
      <c r="F427" s="211">
        <v>697.32</v>
      </c>
    </row>
    <row r="428" spans="1:6" x14ac:dyDescent="0.25">
      <c r="A428" s="211">
        <v>0.5</v>
      </c>
      <c r="B428" s="211" t="s">
        <v>172</v>
      </c>
      <c r="C428" s="211" t="s">
        <v>426</v>
      </c>
      <c r="D428" s="211">
        <v>904.05</v>
      </c>
      <c r="E428" s="211" t="s">
        <v>172</v>
      </c>
      <c r="F428" s="211">
        <v>452.03</v>
      </c>
    </row>
    <row r="429" spans="1:6" x14ac:dyDescent="0.25">
      <c r="A429" s="211">
        <v>1.1000000000000001</v>
      </c>
      <c r="B429" s="211" t="s">
        <v>172</v>
      </c>
      <c r="C429" s="211" t="s">
        <v>506</v>
      </c>
      <c r="D429" s="211">
        <v>590.1</v>
      </c>
      <c r="E429" s="211" t="s">
        <v>172</v>
      </c>
      <c r="F429" s="211">
        <v>649.11</v>
      </c>
    </row>
    <row r="430" spans="1:6" x14ac:dyDescent="0.25">
      <c r="A430" s="211">
        <v>4.3</v>
      </c>
      <c r="B430" s="211" t="s">
        <v>172</v>
      </c>
      <c r="C430" s="211" t="s">
        <v>174</v>
      </c>
      <c r="D430" s="211">
        <v>484.05</v>
      </c>
      <c r="E430" s="211" t="s">
        <v>172</v>
      </c>
      <c r="F430" s="211">
        <v>2081.42</v>
      </c>
    </row>
    <row r="431" spans="1:6" x14ac:dyDescent="0.25">
      <c r="A431" s="211"/>
      <c r="B431" s="211" t="s">
        <v>176</v>
      </c>
      <c r="C431" s="211" t="s">
        <v>351</v>
      </c>
      <c r="D431" s="211"/>
      <c r="E431" s="211" t="s">
        <v>176</v>
      </c>
      <c r="F431" s="211">
        <v>0</v>
      </c>
    </row>
    <row r="432" spans="1:6" x14ac:dyDescent="0.25">
      <c r="A432" s="211"/>
      <c r="B432" s="211"/>
      <c r="C432" s="211"/>
      <c r="D432" s="211"/>
      <c r="E432" s="211"/>
      <c r="F432" s="211" t="s">
        <v>358</v>
      </c>
    </row>
    <row r="433" spans="1:6" x14ac:dyDescent="0.25">
      <c r="A433" s="211"/>
      <c r="B433" s="211"/>
      <c r="C433" s="211" t="s">
        <v>177</v>
      </c>
      <c r="D433" s="211"/>
      <c r="E433" s="211"/>
      <c r="F433" s="211">
        <v>4082.56</v>
      </c>
    </row>
    <row r="434" spans="1:6" x14ac:dyDescent="0.25">
      <c r="A434" s="211"/>
      <c r="B434" s="211"/>
      <c r="C434" s="211"/>
      <c r="D434" s="211"/>
      <c r="E434" s="211"/>
      <c r="F434" s="211" t="s">
        <v>358</v>
      </c>
    </row>
    <row r="435" spans="1:6" x14ac:dyDescent="0.25">
      <c r="A435" s="211"/>
      <c r="B435" s="211"/>
      <c r="C435" s="211" t="s">
        <v>178</v>
      </c>
      <c r="D435" s="211"/>
      <c r="E435" s="211"/>
      <c r="F435" s="211">
        <v>408.26</v>
      </c>
    </row>
    <row r="436" spans="1:6" x14ac:dyDescent="0.25">
      <c r="A436" s="211" t="s">
        <v>13</v>
      </c>
      <c r="B436" s="211"/>
      <c r="C436" s="211"/>
      <c r="D436" s="211"/>
      <c r="E436" s="211"/>
      <c r="F436" s="211"/>
    </row>
    <row r="437" spans="1:6" ht="30" x14ac:dyDescent="0.25">
      <c r="A437" s="273">
        <v>29.5</v>
      </c>
      <c r="B437" s="211" t="s">
        <v>179</v>
      </c>
      <c r="C437" s="211" t="s">
        <v>552</v>
      </c>
      <c r="D437" s="211"/>
      <c r="E437" s="211"/>
      <c r="F437" s="211"/>
    </row>
    <row r="438" spans="1:6" x14ac:dyDescent="0.25">
      <c r="A438" s="211"/>
      <c r="B438" s="211"/>
      <c r="C438" s="211" t="s">
        <v>553</v>
      </c>
      <c r="D438" s="211"/>
      <c r="E438" s="211"/>
      <c r="F438" s="211"/>
    </row>
    <row r="439" spans="1:6" x14ac:dyDescent="0.25">
      <c r="A439" s="211"/>
      <c r="B439" s="211"/>
      <c r="C439" s="211" t="s">
        <v>554</v>
      </c>
      <c r="D439" s="211"/>
      <c r="E439" s="211"/>
      <c r="F439" s="211"/>
    </row>
    <row r="440" spans="1:6" x14ac:dyDescent="0.25">
      <c r="A440" s="211"/>
      <c r="B440" s="211"/>
      <c r="C440" s="211" t="s">
        <v>358</v>
      </c>
      <c r="D440" s="211" t="s">
        <v>358</v>
      </c>
      <c r="E440" s="211"/>
      <c r="F440" s="211"/>
    </row>
    <row r="441" spans="1:6" x14ac:dyDescent="0.25">
      <c r="A441" s="211">
        <v>10</v>
      </c>
      <c r="B441" s="211" t="s">
        <v>543</v>
      </c>
      <c r="C441" s="211" t="s">
        <v>555</v>
      </c>
      <c r="D441" s="211">
        <v>363.34</v>
      </c>
      <c r="E441" s="211" t="s">
        <v>543</v>
      </c>
      <c r="F441" s="211">
        <v>3633.4</v>
      </c>
    </row>
    <row r="442" spans="1:6" x14ac:dyDescent="0.25">
      <c r="A442" s="211">
        <v>0.21</v>
      </c>
      <c r="B442" s="211" t="s">
        <v>339</v>
      </c>
      <c r="C442" s="211" t="s">
        <v>544</v>
      </c>
      <c r="D442" s="211">
        <v>4616.3</v>
      </c>
      <c r="E442" s="211" t="s">
        <v>339</v>
      </c>
      <c r="F442" s="211">
        <v>969.42</v>
      </c>
    </row>
    <row r="443" spans="1:6" x14ac:dyDescent="0.25">
      <c r="A443" s="211"/>
      <c r="B443" s="211"/>
      <c r="C443" s="211" t="s">
        <v>556</v>
      </c>
      <c r="D443" s="211" t="s">
        <v>13</v>
      </c>
      <c r="E443" s="211"/>
      <c r="F443" s="211" t="s">
        <v>13</v>
      </c>
    </row>
    <row r="444" spans="1:6" x14ac:dyDescent="0.25">
      <c r="A444" s="211">
        <v>1.1000000000000001</v>
      </c>
      <c r="B444" s="211" t="s">
        <v>172</v>
      </c>
      <c r="C444" s="211" t="s">
        <v>426</v>
      </c>
      <c r="D444" s="211">
        <v>904.05</v>
      </c>
      <c r="E444" s="211" t="s">
        <v>172</v>
      </c>
      <c r="F444" s="211">
        <v>994.46</v>
      </c>
    </row>
    <row r="445" spans="1:6" x14ac:dyDescent="0.25">
      <c r="A445" s="211">
        <v>1.1000000000000001</v>
      </c>
      <c r="B445" s="211" t="s">
        <v>172</v>
      </c>
      <c r="C445" s="211" t="s">
        <v>411</v>
      </c>
      <c r="D445" s="211">
        <v>844.2</v>
      </c>
      <c r="E445" s="211" t="s">
        <v>172</v>
      </c>
      <c r="F445" s="211">
        <v>928.62</v>
      </c>
    </row>
    <row r="446" spans="1:6" x14ac:dyDescent="0.25">
      <c r="A446" s="211">
        <v>2.2000000000000002</v>
      </c>
      <c r="B446" s="211" t="s">
        <v>172</v>
      </c>
      <c r="C446" s="211" t="s">
        <v>173</v>
      </c>
      <c r="D446" s="211">
        <v>590.1</v>
      </c>
      <c r="E446" s="211" t="s">
        <v>172</v>
      </c>
      <c r="F446" s="211">
        <v>1298.22</v>
      </c>
    </row>
    <row r="447" spans="1:6" x14ac:dyDescent="0.25">
      <c r="A447" s="211">
        <v>2.2000000000000002</v>
      </c>
      <c r="B447" s="211" t="s">
        <v>172</v>
      </c>
      <c r="C447" s="211" t="s">
        <v>174</v>
      </c>
      <c r="D447" s="211">
        <v>484.05</v>
      </c>
      <c r="E447" s="211" t="s">
        <v>172</v>
      </c>
      <c r="F447" s="211">
        <v>1064.9100000000001</v>
      </c>
    </row>
    <row r="448" spans="1:6" x14ac:dyDescent="0.25">
      <c r="A448" s="272">
        <v>20</v>
      </c>
      <c r="B448" s="211" t="s">
        <v>175</v>
      </c>
      <c r="C448" s="211" t="s">
        <v>366</v>
      </c>
      <c r="D448" s="211">
        <v>5960</v>
      </c>
      <c r="E448" s="211" t="s">
        <v>365</v>
      </c>
      <c r="F448" s="211">
        <v>119.2</v>
      </c>
    </row>
    <row r="449" spans="1:6" x14ac:dyDescent="0.25">
      <c r="A449" s="272">
        <v>2</v>
      </c>
      <c r="B449" s="211" t="s">
        <v>175</v>
      </c>
      <c r="C449" s="211" t="s">
        <v>557</v>
      </c>
      <c r="D449" s="211">
        <v>36.1</v>
      </c>
      <c r="E449" s="211" t="s">
        <v>175</v>
      </c>
      <c r="F449" s="211">
        <v>72.2</v>
      </c>
    </row>
    <row r="450" spans="1:6" x14ac:dyDescent="0.25">
      <c r="A450" s="211">
        <v>1.6</v>
      </c>
      <c r="B450" s="211" t="s">
        <v>172</v>
      </c>
      <c r="C450" s="211" t="s">
        <v>411</v>
      </c>
      <c r="D450" s="211">
        <v>844.2</v>
      </c>
      <c r="E450" s="211" t="s">
        <v>172</v>
      </c>
      <c r="F450" s="211">
        <v>1350.72</v>
      </c>
    </row>
    <row r="451" spans="1:6" x14ac:dyDescent="0.25">
      <c r="A451" s="211">
        <v>0.5</v>
      </c>
      <c r="B451" s="211" t="s">
        <v>172</v>
      </c>
      <c r="C451" s="211" t="s">
        <v>173</v>
      </c>
      <c r="D451" s="211">
        <v>590.1</v>
      </c>
      <c r="E451" s="211" t="s">
        <v>172</v>
      </c>
      <c r="F451" s="211">
        <v>295.05</v>
      </c>
    </row>
    <row r="452" spans="1:6" x14ac:dyDescent="0.25">
      <c r="A452" s="211">
        <v>1.1000000000000001</v>
      </c>
      <c r="B452" s="211" t="s">
        <v>172</v>
      </c>
      <c r="C452" s="211" t="s">
        <v>174</v>
      </c>
      <c r="D452" s="211">
        <v>484.05</v>
      </c>
      <c r="E452" s="211" t="s">
        <v>172</v>
      </c>
      <c r="F452" s="211">
        <v>532.46</v>
      </c>
    </row>
    <row r="453" spans="1:6" x14ac:dyDescent="0.25">
      <c r="A453" s="211"/>
      <c r="B453" s="211" t="s">
        <v>176</v>
      </c>
      <c r="C453" s="211" t="s">
        <v>351</v>
      </c>
      <c r="D453" s="211"/>
      <c r="E453" s="211" t="s">
        <v>176</v>
      </c>
      <c r="F453" s="211">
        <v>0</v>
      </c>
    </row>
    <row r="454" spans="1:6" x14ac:dyDescent="0.25">
      <c r="A454" s="211"/>
      <c r="B454" s="211"/>
      <c r="C454" s="211" t="s">
        <v>177</v>
      </c>
      <c r="D454" s="211"/>
      <c r="E454" s="211"/>
      <c r="F454" s="211">
        <v>11258.66</v>
      </c>
    </row>
    <row r="455" spans="1:6" x14ac:dyDescent="0.25">
      <c r="A455" s="211"/>
      <c r="B455" s="211"/>
      <c r="C455" s="211"/>
      <c r="D455" s="211"/>
      <c r="E455" s="211"/>
      <c r="F455" s="211" t="s">
        <v>358</v>
      </c>
    </row>
    <row r="456" spans="1:6" x14ac:dyDescent="0.25">
      <c r="A456" s="211"/>
      <c r="B456" s="211"/>
      <c r="C456" s="211" t="s">
        <v>178</v>
      </c>
      <c r="D456" s="211"/>
      <c r="E456" s="211"/>
      <c r="F456" s="211">
        <v>1125.8699999999999</v>
      </c>
    </row>
    <row r="457" spans="1:6" x14ac:dyDescent="0.25">
      <c r="A457" s="211"/>
      <c r="B457" s="211"/>
      <c r="C457" s="211"/>
      <c r="D457" s="211"/>
      <c r="E457" s="211"/>
      <c r="F457" s="211" t="s">
        <v>413</v>
      </c>
    </row>
    <row r="458" spans="1:6" x14ac:dyDescent="0.25">
      <c r="A458" s="273">
        <v>29.4</v>
      </c>
      <c r="B458" s="211" t="s">
        <v>179</v>
      </c>
      <c r="C458" s="211" t="s">
        <v>545</v>
      </c>
      <c r="D458" s="211"/>
      <c r="E458" s="211"/>
      <c r="F458" s="211"/>
    </row>
    <row r="459" spans="1:6" x14ac:dyDescent="0.25">
      <c r="A459" s="211"/>
      <c r="B459" s="211"/>
      <c r="C459" s="211" t="s">
        <v>546</v>
      </c>
      <c r="D459" s="211"/>
      <c r="E459" s="211"/>
      <c r="F459" s="211"/>
    </row>
    <row r="460" spans="1:6" x14ac:dyDescent="0.25">
      <c r="A460" s="211"/>
      <c r="B460" s="211"/>
      <c r="C460" s="211" t="s">
        <v>358</v>
      </c>
      <c r="D460" s="211"/>
      <c r="E460" s="211"/>
      <c r="F460" s="211"/>
    </row>
    <row r="461" spans="1:6" x14ac:dyDescent="0.25">
      <c r="A461" s="211">
        <v>1.86</v>
      </c>
      <c r="B461" s="211" t="s">
        <v>543</v>
      </c>
      <c r="C461" s="211" t="s">
        <v>547</v>
      </c>
      <c r="D461" s="211">
        <v>400</v>
      </c>
      <c r="E461" s="211" t="s">
        <v>543</v>
      </c>
      <c r="F461" s="211">
        <v>744</v>
      </c>
    </row>
    <row r="462" spans="1:6" x14ac:dyDescent="0.25">
      <c r="A462" s="211">
        <v>0.4</v>
      </c>
      <c r="B462" s="211" t="s">
        <v>175</v>
      </c>
      <c r="C462" s="211" t="s">
        <v>548</v>
      </c>
      <c r="D462" s="211">
        <v>36.1</v>
      </c>
      <c r="E462" s="211" t="s">
        <v>175</v>
      </c>
      <c r="F462" s="211">
        <v>14.44</v>
      </c>
    </row>
    <row r="463" spans="1:6" x14ac:dyDescent="0.25">
      <c r="A463" s="211">
        <v>0.02</v>
      </c>
      <c r="B463" s="211" t="s">
        <v>339</v>
      </c>
      <c r="C463" s="211" t="s">
        <v>549</v>
      </c>
      <c r="D463" s="211">
        <v>6046.7</v>
      </c>
      <c r="E463" s="211" t="s">
        <v>339</v>
      </c>
      <c r="F463" s="211">
        <v>120.93</v>
      </c>
    </row>
    <row r="464" spans="1:6" x14ac:dyDescent="0.25">
      <c r="A464" s="211">
        <v>1</v>
      </c>
      <c r="B464" s="211" t="s">
        <v>172</v>
      </c>
      <c r="C464" s="211" t="s">
        <v>426</v>
      </c>
      <c r="D464" s="211">
        <v>904.05</v>
      </c>
      <c r="E464" s="211" t="s">
        <v>172</v>
      </c>
      <c r="F464" s="211">
        <v>904.05</v>
      </c>
    </row>
    <row r="465" spans="1:6" x14ac:dyDescent="0.25">
      <c r="A465" s="211">
        <v>1</v>
      </c>
      <c r="B465" s="211" t="s">
        <v>172</v>
      </c>
      <c r="C465" s="211" t="s">
        <v>550</v>
      </c>
      <c r="D465" s="211">
        <v>590.1</v>
      </c>
      <c r="E465" s="211" t="s">
        <v>172</v>
      </c>
      <c r="F465" s="211">
        <v>590.1</v>
      </c>
    </row>
    <row r="466" spans="1:6" x14ac:dyDescent="0.25">
      <c r="A466" s="211"/>
      <c r="B466" s="211" t="s">
        <v>176</v>
      </c>
      <c r="C466" s="211" t="s">
        <v>351</v>
      </c>
      <c r="D466" s="211"/>
      <c r="E466" s="211" t="s">
        <v>176</v>
      </c>
      <c r="F466" s="211"/>
    </row>
    <row r="467" spans="1:6" x14ac:dyDescent="0.25">
      <c r="A467" s="211"/>
      <c r="B467" s="211"/>
      <c r="C467" s="211"/>
      <c r="D467" s="211"/>
      <c r="E467" s="211"/>
      <c r="F467" s="211" t="s">
        <v>358</v>
      </c>
    </row>
    <row r="468" spans="1:6" x14ac:dyDescent="0.25">
      <c r="A468" s="211"/>
      <c r="B468" s="211"/>
      <c r="C468" s="211" t="s">
        <v>551</v>
      </c>
      <c r="D468" s="211"/>
      <c r="E468" s="211"/>
      <c r="F468" s="211">
        <v>2373.52</v>
      </c>
    </row>
    <row r="469" spans="1:6" x14ac:dyDescent="0.25">
      <c r="A469" s="211"/>
      <c r="B469" s="211"/>
      <c r="C469" s="211"/>
      <c r="D469" s="211"/>
      <c r="E469" s="211"/>
      <c r="F469" s="211" t="s">
        <v>358</v>
      </c>
    </row>
    <row r="470" spans="1:6" x14ac:dyDescent="0.25">
      <c r="A470" s="211"/>
      <c r="B470" s="211"/>
      <c r="C470" s="211" t="s">
        <v>178</v>
      </c>
      <c r="D470" s="211"/>
      <c r="E470" s="211"/>
      <c r="F470" s="211">
        <v>1276.0899999999999</v>
      </c>
    </row>
    <row r="471" spans="1:6" x14ac:dyDescent="0.25">
      <c r="A471" s="211"/>
      <c r="B471" s="211"/>
      <c r="C471" s="211"/>
      <c r="D471" s="211"/>
      <c r="E471" s="211"/>
      <c r="F471" s="211" t="s">
        <v>413</v>
      </c>
    </row>
    <row r="473" spans="1:6" x14ac:dyDescent="0.25">
      <c r="A473" s="211"/>
      <c r="B473" s="211"/>
      <c r="C473" s="211" t="s">
        <v>558</v>
      </c>
      <c r="D473" s="211"/>
      <c r="E473" s="211" t="s">
        <v>559</v>
      </c>
      <c r="F473" s="211"/>
    </row>
    <row r="474" spans="1:6" x14ac:dyDescent="0.25">
      <c r="A474" s="211">
        <v>10</v>
      </c>
      <c r="B474" s="211" t="s">
        <v>543</v>
      </c>
      <c r="C474" s="211" t="s">
        <v>561</v>
      </c>
      <c r="D474" s="211">
        <v>421.3</v>
      </c>
      <c r="E474" s="211" t="s">
        <v>543</v>
      </c>
      <c r="F474" s="211">
        <v>4213</v>
      </c>
    </row>
    <row r="475" spans="1:6" x14ac:dyDescent="0.25">
      <c r="A475" s="211">
        <v>0.21</v>
      </c>
      <c r="B475" s="211" t="s">
        <v>339</v>
      </c>
      <c r="C475" s="211" t="s">
        <v>544</v>
      </c>
      <c r="D475" s="211">
        <v>4616.3</v>
      </c>
      <c r="E475" s="211" t="s">
        <v>339</v>
      </c>
      <c r="F475" s="211">
        <v>969.42</v>
      </c>
    </row>
    <row r="476" spans="1:6" x14ac:dyDescent="0.25">
      <c r="A476" s="211">
        <v>1.1000000000000001</v>
      </c>
      <c r="B476" s="211" t="s">
        <v>172</v>
      </c>
      <c r="C476" s="211" t="s">
        <v>426</v>
      </c>
      <c r="D476" s="211">
        <v>904.05</v>
      </c>
      <c r="E476" s="211" t="s">
        <v>172</v>
      </c>
      <c r="F476" s="211">
        <v>994.46</v>
      </c>
    </row>
    <row r="477" spans="1:6" x14ac:dyDescent="0.25">
      <c r="A477" s="211">
        <v>1.1000000000000001</v>
      </c>
      <c r="B477" s="211" t="s">
        <v>172</v>
      </c>
      <c r="C477" s="211" t="s">
        <v>411</v>
      </c>
      <c r="D477" s="211">
        <v>844.2</v>
      </c>
      <c r="E477" s="211" t="s">
        <v>172</v>
      </c>
      <c r="F477" s="211">
        <v>928.62</v>
      </c>
    </row>
    <row r="478" spans="1:6" x14ac:dyDescent="0.25">
      <c r="A478" s="211">
        <v>2.2000000000000002</v>
      </c>
      <c r="B478" s="211" t="s">
        <v>172</v>
      </c>
      <c r="C478" s="211" t="s">
        <v>173</v>
      </c>
      <c r="D478" s="211">
        <v>590.1</v>
      </c>
      <c r="E478" s="211" t="s">
        <v>172</v>
      </c>
      <c r="F478" s="211">
        <v>1298.22</v>
      </c>
    </row>
    <row r="479" spans="1:6" x14ac:dyDescent="0.25">
      <c r="A479" s="211">
        <v>2.2000000000000002</v>
      </c>
      <c r="B479" s="211" t="s">
        <v>172</v>
      </c>
      <c r="C479" s="211" t="s">
        <v>174</v>
      </c>
      <c r="D479" s="211">
        <v>484.05</v>
      </c>
      <c r="E479" s="211" t="s">
        <v>172</v>
      </c>
      <c r="F479" s="211">
        <v>1064.9100000000001</v>
      </c>
    </row>
    <row r="480" spans="1:6" x14ac:dyDescent="0.25">
      <c r="A480" s="272">
        <v>20</v>
      </c>
      <c r="B480" s="211" t="s">
        <v>175</v>
      </c>
      <c r="C480" s="211" t="s">
        <v>366</v>
      </c>
      <c r="D480" s="211">
        <v>5960</v>
      </c>
      <c r="E480" s="211" t="s">
        <v>365</v>
      </c>
      <c r="F480" s="211">
        <v>119.2</v>
      </c>
    </row>
    <row r="481" spans="1:6" x14ac:dyDescent="0.25">
      <c r="A481" s="272">
        <v>2</v>
      </c>
      <c r="B481" s="211" t="s">
        <v>175</v>
      </c>
      <c r="C481" s="211" t="s">
        <v>560</v>
      </c>
      <c r="D481" s="211">
        <v>36.1</v>
      </c>
      <c r="E481" s="211" t="s">
        <v>175</v>
      </c>
      <c r="F481" s="211">
        <v>72.2</v>
      </c>
    </row>
    <row r="482" spans="1:6" x14ac:dyDescent="0.25">
      <c r="A482" s="211">
        <v>1.6</v>
      </c>
      <c r="B482" s="211" t="s">
        <v>172</v>
      </c>
      <c r="C482" s="211" t="s">
        <v>411</v>
      </c>
      <c r="D482" s="211">
        <v>844.2</v>
      </c>
      <c r="E482" s="211" t="s">
        <v>172</v>
      </c>
      <c r="F482" s="211">
        <v>1350.72</v>
      </c>
    </row>
    <row r="483" spans="1:6" x14ac:dyDescent="0.25">
      <c r="A483" s="211">
        <v>0.5</v>
      </c>
      <c r="B483" s="211" t="s">
        <v>172</v>
      </c>
      <c r="C483" s="211" t="s">
        <v>173</v>
      </c>
      <c r="D483" s="211">
        <v>590.1</v>
      </c>
      <c r="E483" s="211" t="s">
        <v>172</v>
      </c>
      <c r="F483" s="211">
        <v>295.05</v>
      </c>
    </row>
    <row r="484" spans="1:6" x14ac:dyDescent="0.25">
      <c r="A484" s="211">
        <v>1.1000000000000001</v>
      </c>
      <c r="B484" s="211" t="s">
        <v>172</v>
      </c>
      <c r="C484" s="211" t="s">
        <v>174</v>
      </c>
      <c r="D484" s="211">
        <v>484.05</v>
      </c>
      <c r="E484" s="211" t="s">
        <v>172</v>
      </c>
      <c r="F484" s="211">
        <v>532.46</v>
      </c>
    </row>
    <row r="485" spans="1:6" x14ac:dyDescent="0.25">
      <c r="A485" s="211"/>
      <c r="B485" s="211" t="s">
        <v>176</v>
      </c>
      <c r="C485" s="211" t="s">
        <v>351</v>
      </c>
      <c r="D485" s="211"/>
      <c r="E485" s="211" t="s">
        <v>176</v>
      </c>
      <c r="F485" s="211">
        <v>0</v>
      </c>
    </row>
    <row r="486" spans="1:6" x14ac:dyDescent="0.25">
      <c r="A486" s="211"/>
      <c r="B486" s="211"/>
      <c r="C486" s="211"/>
      <c r="D486" s="211"/>
      <c r="E486" s="211"/>
      <c r="F486" s="211"/>
    </row>
    <row r="487" spans="1:6" x14ac:dyDescent="0.25">
      <c r="A487" s="211"/>
      <c r="B487" s="211"/>
      <c r="C487" s="211" t="s">
        <v>177</v>
      </c>
      <c r="D487" s="211"/>
      <c r="E487" s="211"/>
      <c r="F487" s="211">
        <v>11838.26</v>
      </c>
    </row>
    <row r="488" spans="1:6" x14ac:dyDescent="0.25">
      <c r="A488" s="211"/>
      <c r="B488" s="211"/>
      <c r="C488" s="211"/>
      <c r="D488" s="211"/>
      <c r="E488" s="211"/>
      <c r="F488" s="211" t="s">
        <v>358</v>
      </c>
    </row>
    <row r="489" spans="1:6" x14ac:dyDescent="0.25">
      <c r="A489" s="211"/>
      <c r="B489" s="211"/>
      <c r="C489" s="211" t="s">
        <v>178</v>
      </c>
      <c r="D489" s="211"/>
      <c r="E489" s="211"/>
      <c r="F489" s="211">
        <v>1183.83</v>
      </c>
    </row>
    <row r="490" spans="1:6" x14ac:dyDescent="0.25">
      <c r="A490" s="211"/>
      <c r="B490" s="211"/>
      <c r="C490" s="211"/>
      <c r="D490" s="211"/>
      <c r="E490" s="211"/>
      <c r="F490" s="211"/>
    </row>
    <row r="491" spans="1:6" ht="30" x14ac:dyDescent="0.25">
      <c r="A491" s="211" t="s">
        <v>562</v>
      </c>
      <c r="B491" s="211" t="s">
        <v>179</v>
      </c>
      <c r="C491" s="211" t="s">
        <v>563</v>
      </c>
      <c r="D491" s="211"/>
      <c r="E491" s="211"/>
      <c r="F491" s="211"/>
    </row>
    <row r="492" spans="1:6" ht="30" x14ac:dyDescent="0.25">
      <c r="A492" s="211"/>
      <c r="B492" s="211"/>
      <c r="C492" s="211" t="s">
        <v>564</v>
      </c>
      <c r="D492" s="211"/>
      <c r="E492" s="211"/>
      <c r="F492" s="211"/>
    </row>
    <row r="493" spans="1:6" ht="30" x14ac:dyDescent="0.25">
      <c r="A493" s="211"/>
      <c r="B493" s="211"/>
      <c r="C493" s="211" t="s">
        <v>565</v>
      </c>
      <c r="D493" s="211"/>
      <c r="E493" s="211"/>
      <c r="F493" s="211"/>
    </row>
    <row r="494" spans="1:6" ht="30" x14ac:dyDescent="0.25">
      <c r="A494" s="211"/>
      <c r="B494" s="211"/>
      <c r="C494" s="211" t="s">
        <v>566</v>
      </c>
      <c r="D494" s="211"/>
      <c r="E494" s="211"/>
      <c r="F494" s="211"/>
    </row>
    <row r="495" spans="1:6" ht="30" x14ac:dyDescent="0.25">
      <c r="A495" s="211"/>
      <c r="B495" s="211"/>
      <c r="C495" s="211" t="s">
        <v>567</v>
      </c>
      <c r="D495" s="211"/>
      <c r="E495" s="211"/>
      <c r="F495" s="211"/>
    </row>
    <row r="496" spans="1:6" ht="30" x14ac:dyDescent="0.25">
      <c r="A496" s="211"/>
      <c r="B496" s="211"/>
      <c r="C496" s="211" t="s">
        <v>568</v>
      </c>
      <c r="D496" s="211"/>
      <c r="E496" s="211"/>
      <c r="F496" s="211"/>
    </row>
    <row r="497" spans="1:6" ht="30" x14ac:dyDescent="0.25">
      <c r="A497" s="211"/>
      <c r="B497" s="211"/>
      <c r="C497" s="211" t="s">
        <v>569</v>
      </c>
      <c r="D497" s="211"/>
      <c r="E497" s="211"/>
      <c r="F497" s="211"/>
    </row>
    <row r="498" spans="1:6" ht="30" x14ac:dyDescent="0.25">
      <c r="A498" s="211"/>
      <c r="B498" s="211"/>
      <c r="C498" s="211" t="s">
        <v>570</v>
      </c>
      <c r="D498" s="211"/>
      <c r="E498" s="211"/>
      <c r="F498" s="211"/>
    </row>
    <row r="499" spans="1:6" ht="30" x14ac:dyDescent="0.25">
      <c r="A499" s="211"/>
      <c r="B499" s="211"/>
      <c r="C499" s="211" t="s">
        <v>571</v>
      </c>
      <c r="D499" s="211"/>
      <c r="E499" s="211"/>
      <c r="F499" s="211"/>
    </row>
    <row r="500" spans="1:6" ht="30" x14ac:dyDescent="0.25">
      <c r="A500" s="211"/>
      <c r="B500" s="211"/>
      <c r="C500" s="211" t="s">
        <v>572</v>
      </c>
      <c r="D500" s="211"/>
      <c r="E500" s="211"/>
      <c r="F500" s="211"/>
    </row>
    <row r="501" spans="1:6" ht="30" x14ac:dyDescent="0.25">
      <c r="A501" s="211"/>
      <c r="B501" s="211"/>
      <c r="C501" s="211" t="s">
        <v>573</v>
      </c>
      <c r="D501" s="211"/>
      <c r="E501" s="211"/>
      <c r="F501" s="211"/>
    </row>
    <row r="502" spans="1:6" ht="30" x14ac:dyDescent="0.25">
      <c r="A502" s="211"/>
      <c r="B502" s="211"/>
      <c r="C502" s="211" t="s">
        <v>574</v>
      </c>
      <c r="D502" s="211"/>
      <c r="E502" s="211"/>
      <c r="F502" s="211"/>
    </row>
    <row r="503" spans="1:6" ht="30" x14ac:dyDescent="0.25">
      <c r="A503" s="211"/>
      <c r="B503" s="211"/>
      <c r="C503" s="211" t="s">
        <v>575</v>
      </c>
      <c r="D503" s="211"/>
      <c r="E503" s="211"/>
      <c r="F503" s="211"/>
    </row>
    <row r="504" spans="1:6" x14ac:dyDescent="0.25">
      <c r="A504" s="211"/>
      <c r="B504" s="211"/>
      <c r="C504" s="211" t="s">
        <v>576</v>
      </c>
      <c r="D504" s="211"/>
      <c r="E504" s="211"/>
      <c r="F504" s="211"/>
    </row>
    <row r="505" spans="1:6" x14ac:dyDescent="0.25">
      <c r="A505" s="211"/>
      <c r="B505" s="211"/>
      <c r="C505" s="211"/>
      <c r="D505" s="211"/>
      <c r="E505" s="211"/>
      <c r="F505" s="211"/>
    </row>
    <row r="506" spans="1:6" x14ac:dyDescent="0.25">
      <c r="A506" s="211"/>
      <c r="B506" s="211"/>
      <c r="C506" s="211"/>
      <c r="D506" s="211"/>
      <c r="E506" s="211"/>
      <c r="F506" s="211"/>
    </row>
    <row r="507" spans="1:6" x14ac:dyDescent="0.25">
      <c r="A507" s="211"/>
      <c r="B507" s="211" t="s">
        <v>467</v>
      </c>
      <c r="C507" s="211" t="s">
        <v>577</v>
      </c>
      <c r="D507" s="211"/>
      <c r="E507" s="211"/>
      <c r="F507" s="211"/>
    </row>
    <row r="508" spans="1:6" x14ac:dyDescent="0.25">
      <c r="A508" s="211"/>
      <c r="B508" s="211"/>
      <c r="C508" s="211" t="s">
        <v>578</v>
      </c>
      <c r="D508" s="211"/>
      <c r="E508" s="211"/>
      <c r="F508" s="211"/>
    </row>
    <row r="509" spans="1:6" x14ac:dyDescent="0.25">
      <c r="A509" s="277">
        <v>3.8100000000000002E-2</v>
      </c>
      <c r="B509" s="211" t="s">
        <v>339</v>
      </c>
      <c r="C509" s="211" t="s">
        <v>579</v>
      </c>
      <c r="D509" s="211">
        <v>8029.8</v>
      </c>
      <c r="E509" s="211" t="s">
        <v>339</v>
      </c>
      <c r="F509" s="211">
        <v>305.94</v>
      </c>
    </row>
    <row r="510" spans="1:6" x14ac:dyDescent="0.25">
      <c r="A510" s="211">
        <v>5.01</v>
      </c>
      <c r="B510" s="211" t="s">
        <v>175</v>
      </c>
      <c r="C510" s="211" t="s">
        <v>580</v>
      </c>
      <c r="D510" s="211">
        <v>79705.3</v>
      </c>
      <c r="E510" s="211" t="s">
        <v>365</v>
      </c>
      <c r="F510" s="211">
        <v>399.32</v>
      </c>
    </row>
    <row r="511" spans="1:6" x14ac:dyDescent="0.25">
      <c r="A511" s="211">
        <v>3</v>
      </c>
      <c r="B511" s="211" t="s">
        <v>410</v>
      </c>
      <c r="C511" s="211" t="s">
        <v>581</v>
      </c>
      <c r="D511" s="211">
        <v>14.8</v>
      </c>
      <c r="E511" s="211" t="s">
        <v>410</v>
      </c>
      <c r="F511" s="211">
        <v>44.4</v>
      </c>
    </row>
    <row r="512" spans="1:6" x14ac:dyDescent="0.25">
      <c r="A512" s="211">
        <v>12</v>
      </c>
      <c r="B512" s="211" t="s">
        <v>410</v>
      </c>
      <c r="C512" s="211" t="s">
        <v>582</v>
      </c>
      <c r="D512" s="211">
        <v>2</v>
      </c>
      <c r="E512" s="211" t="s">
        <v>410</v>
      </c>
      <c r="F512" s="211">
        <v>24</v>
      </c>
    </row>
    <row r="513" spans="1:6" x14ac:dyDescent="0.25">
      <c r="A513" s="211">
        <v>2</v>
      </c>
      <c r="B513" s="211" t="s">
        <v>410</v>
      </c>
      <c r="C513" s="211" t="s">
        <v>583</v>
      </c>
      <c r="D513" s="211">
        <v>4.9000000000000004</v>
      </c>
      <c r="E513" s="211" t="s">
        <v>410</v>
      </c>
      <c r="F513" s="211">
        <v>9.8000000000000007</v>
      </c>
    </row>
    <row r="514" spans="1:6" x14ac:dyDescent="0.25">
      <c r="A514" s="211">
        <v>6</v>
      </c>
      <c r="B514" s="211" t="s">
        <v>410</v>
      </c>
      <c r="C514" s="211" t="s">
        <v>584</v>
      </c>
      <c r="D514" s="211">
        <v>4.45</v>
      </c>
      <c r="E514" s="211" t="s">
        <v>410</v>
      </c>
      <c r="F514" s="211">
        <v>26.7</v>
      </c>
    </row>
    <row r="515" spans="1:6" x14ac:dyDescent="0.25">
      <c r="A515" s="211">
        <v>1</v>
      </c>
      <c r="B515" s="211" t="s">
        <v>410</v>
      </c>
      <c r="C515" s="211" t="s">
        <v>585</v>
      </c>
      <c r="D515" s="211">
        <v>904.05</v>
      </c>
      <c r="E515" s="211" t="s">
        <v>410</v>
      </c>
      <c r="F515" s="211">
        <v>904.05</v>
      </c>
    </row>
    <row r="516" spans="1:6" x14ac:dyDescent="0.25">
      <c r="A516" s="211">
        <v>1</v>
      </c>
      <c r="B516" s="211" t="s">
        <v>410</v>
      </c>
      <c r="C516" s="211" t="s">
        <v>586</v>
      </c>
      <c r="D516" s="211">
        <v>590.1</v>
      </c>
      <c r="E516" s="211" t="s">
        <v>410</v>
      </c>
      <c r="F516" s="211">
        <v>590.1</v>
      </c>
    </row>
    <row r="517" spans="1:6" x14ac:dyDescent="0.25">
      <c r="A517" s="211">
        <v>1</v>
      </c>
      <c r="B517" s="211" t="s">
        <v>410</v>
      </c>
      <c r="C517" s="211" t="s">
        <v>587</v>
      </c>
      <c r="D517" s="211">
        <v>25</v>
      </c>
      <c r="E517" s="211" t="s">
        <v>410</v>
      </c>
      <c r="F517" s="211">
        <v>25</v>
      </c>
    </row>
    <row r="518" spans="1:6" x14ac:dyDescent="0.25">
      <c r="A518" s="211">
        <v>0.5</v>
      </c>
      <c r="B518" s="211" t="s">
        <v>410</v>
      </c>
      <c r="C518" s="211" t="s">
        <v>588</v>
      </c>
      <c r="D518" s="211">
        <v>484.05</v>
      </c>
      <c r="E518" s="211" t="s">
        <v>410</v>
      </c>
      <c r="F518" s="211">
        <v>242.03</v>
      </c>
    </row>
    <row r="519" spans="1:6" x14ac:dyDescent="0.25">
      <c r="A519" s="211"/>
      <c r="B519" s="211" t="s">
        <v>176</v>
      </c>
      <c r="C519" s="211" t="s">
        <v>589</v>
      </c>
      <c r="D519" s="211"/>
      <c r="E519" s="211" t="s">
        <v>176</v>
      </c>
      <c r="F519" s="211">
        <v>1.1299999999999999</v>
      </c>
    </row>
    <row r="520" spans="1:6" x14ac:dyDescent="0.25">
      <c r="A520" s="211"/>
      <c r="B520" s="211"/>
      <c r="C520" s="211"/>
      <c r="D520" s="211"/>
      <c r="E520" s="211"/>
      <c r="F520" s="211" t="s">
        <v>358</v>
      </c>
    </row>
    <row r="521" spans="1:6" x14ac:dyDescent="0.25">
      <c r="A521" s="211"/>
      <c r="B521" s="211"/>
      <c r="C521" s="211" t="s">
        <v>590</v>
      </c>
      <c r="D521" s="211"/>
      <c r="E521" s="211"/>
      <c r="F521" s="211">
        <v>2572.4699999999998</v>
      </c>
    </row>
    <row r="522" spans="1:6" ht="30" x14ac:dyDescent="0.25">
      <c r="B522" s="211"/>
      <c r="C522" s="211" t="s">
        <v>591</v>
      </c>
      <c r="D522" s="211">
        <v>3167</v>
      </c>
      <c r="E522" s="211" t="s">
        <v>543</v>
      </c>
    </row>
    <row r="524" spans="1:6" x14ac:dyDescent="0.25">
      <c r="A524" s="211" t="s">
        <v>592</v>
      </c>
      <c r="B524" s="211" t="s">
        <v>179</v>
      </c>
      <c r="C524" s="211" t="s">
        <v>593</v>
      </c>
      <c r="D524" s="211"/>
      <c r="E524" s="211"/>
      <c r="F524" s="211"/>
    </row>
    <row r="525" spans="1:6" ht="30" x14ac:dyDescent="0.25">
      <c r="A525" s="211"/>
      <c r="B525" s="211"/>
      <c r="C525" s="211" t="s">
        <v>594</v>
      </c>
      <c r="D525" s="211"/>
      <c r="E525" s="211"/>
      <c r="F525" s="211"/>
    </row>
    <row r="526" spans="1:6" x14ac:dyDescent="0.25">
      <c r="A526" s="211"/>
      <c r="B526" s="211"/>
      <c r="C526" s="211" t="s">
        <v>358</v>
      </c>
      <c r="D526" s="211"/>
      <c r="E526" s="211"/>
      <c r="F526" s="211"/>
    </row>
    <row r="527" spans="1:6" ht="30" x14ac:dyDescent="0.25">
      <c r="A527" s="211">
        <v>1</v>
      </c>
      <c r="B527" s="211" t="s">
        <v>175</v>
      </c>
      <c r="C527" s="211" t="s">
        <v>595</v>
      </c>
      <c r="D527" s="211">
        <v>62.1</v>
      </c>
      <c r="E527" s="211" t="s">
        <v>175</v>
      </c>
      <c r="F527" s="211">
        <v>62.1</v>
      </c>
    </row>
    <row r="528" spans="1:6" x14ac:dyDescent="0.25">
      <c r="A528" s="211"/>
      <c r="B528" s="211"/>
      <c r="C528" s="211"/>
      <c r="D528" s="211"/>
      <c r="E528" s="211"/>
      <c r="F528" s="211" t="s">
        <v>413</v>
      </c>
    </row>
    <row r="530" spans="1:6" x14ac:dyDescent="0.25">
      <c r="A530" s="211" t="s">
        <v>596</v>
      </c>
      <c r="B530" s="211" t="s">
        <v>179</v>
      </c>
      <c r="C530" s="211" t="s">
        <v>606</v>
      </c>
      <c r="D530" s="211"/>
      <c r="E530" s="211"/>
      <c r="F530" s="211"/>
    </row>
    <row r="531" spans="1:6" x14ac:dyDescent="0.25">
      <c r="A531" s="211"/>
      <c r="B531" s="211"/>
      <c r="C531" s="211" t="s">
        <v>597</v>
      </c>
      <c r="D531" s="211"/>
      <c r="E531" s="211"/>
      <c r="F531" s="211"/>
    </row>
    <row r="532" spans="1:6" x14ac:dyDescent="0.25">
      <c r="A532" s="211"/>
      <c r="B532" s="211"/>
      <c r="C532" s="211" t="s">
        <v>358</v>
      </c>
      <c r="D532" s="211" t="s">
        <v>358</v>
      </c>
      <c r="E532" s="211"/>
      <c r="F532" s="211"/>
    </row>
    <row r="533" spans="1:6" x14ac:dyDescent="0.25">
      <c r="A533" s="278">
        <v>0.53339999999999999</v>
      </c>
      <c r="B533" s="211" t="s">
        <v>170</v>
      </c>
      <c r="C533" s="211" t="s">
        <v>598</v>
      </c>
      <c r="D533" s="211">
        <v>208.8</v>
      </c>
      <c r="E533" s="211" t="s">
        <v>170</v>
      </c>
      <c r="F533" s="211">
        <v>111.37</v>
      </c>
    </row>
    <row r="534" spans="1:6" x14ac:dyDescent="0.25">
      <c r="A534" s="211">
        <v>4.24</v>
      </c>
      <c r="B534" s="211" t="s">
        <v>27</v>
      </c>
      <c r="C534" s="211" t="s">
        <v>599</v>
      </c>
      <c r="D534" s="211">
        <v>35.61</v>
      </c>
      <c r="E534" s="211" t="s">
        <v>27</v>
      </c>
      <c r="F534" s="211">
        <v>150.99</v>
      </c>
    </row>
    <row r="535" spans="1:6" x14ac:dyDescent="0.25">
      <c r="A535" s="211">
        <v>16</v>
      </c>
      <c r="B535" s="211" t="s">
        <v>28</v>
      </c>
      <c r="C535" s="211" t="s">
        <v>600</v>
      </c>
      <c r="D535" s="211">
        <v>1</v>
      </c>
      <c r="E535" s="211" t="s">
        <v>317</v>
      </c>
      <c r="F535" s="211">
        <v>16</v>
      </c>
    </row>
    <row r="536" spans="1:6" x14ac:dyDescent="0.25">
      <c r="A536" s="278">
        <v>0.53339999999999999</v>
      </c>
      <c r="B536" s="211" t="s">
        <v>170</v>
      </c>
      <c r="C536" s="211" t="s">
        <v>601</v>
      </c>
      <c r="D536" s="211">
        <v>195.42</v>
      </c>
      <c r="E536" s="211" t="s">
        <v>170</v>
      </c>
      <c r="F536" s="211">
        <v>104.24</v>
      </c>
    </row>
    <row r="537" spans="1:6" x14ac:dyDescent="0.25">
      <c r="A537" s="211"/>
      <c r="B537" s="211" t="s">
        <v>176</v>
      </c>
      <c r="C537" s="211" t="s">
        <v>602</v>
      </c>
      <c r="D537" s="211"/>
      <c r="E537" s="211" t="s">
        <v>176</v>
      </c>
      <c r="F537" s="211"/>
    </row>
    <row r="538" spans="1:6" x14ac:dyDescent="0.25">
      <c r="A538" s="211"/>
      <c r="B538" s="211"/>
      <c r="C538" s="211" t="s">
        <v>603</v>
      </c>
      <c r="D538" s="211"/>
      <c r="E538" s="211"/>
      <c r="F538" s="211"/>
    </row>
    <row r="539" spans="1:6" x14ac:dyDescent="0.25">
      <c r="A539" s="211"/>
      <c r="B539" s="211"/>
      <c r="C539" s="211" t="s">
        <v>604</v>
      </c>
      <c r="D539" s="211"/>
      <c r="E539" s="211"/>
      <c r="F539" s="211">
        <v>382.6</v>
      </c>
    </row>
    <row r="540" spans="1:6" x14ac:dyDescent="0.25">
      <c r="A540" s="211"/>
      <c r="B540" s="211"/>
      <c r="C540" s="211" t="s">
        <v>605</v>
      </c>
      <c r="D540" s="211"/>
      <c r="E540" s="211"/>
      <c r="F540" s="211">
        <v>717.4</v>
      </c>
    </row>
    <row r="541" spans="1:6" x14ac:dyDescent="0.25">
      <c r="A541" s="211"/>
      <c r="B541" s="211"/>
      <c r="C541" s="211"/>
      <c r="D541" s="211"/>
      <c r="E541" s="211"/>
      <c r="F541" s="211"/>
    </row>
    <row r="542" spans="1:6" ht="30" x14ac:dyDescent="0.25">
      <c r="A542" s="274">
        <v>57</v>
      </c>
      <c r="B542" s="211" t="s">
        <v>179</v>
      </c>
      <c r="C542" s="211" t="s">
        <v>617</v>
      </c>
      <c r="D542" s="211"/>
      <c r="E542" s="211"/>
      <c r="F542" s="211"/>
    </row>
    <row r="543" spans="1:6" ht="30" x14ac:dyDescent="0.25">
      <c r="A543" s="211"/>
      <c r="B543" s="211"/>
      <c r="C543" s="211" t="s">
        <v>607</v>
      </c>
      <c r="D543" s="211"/>
      <c r="E543" s="211"/>
      <c r="F543" s="211"/>
    </row>
    <row r="544" spans="1:6" x14ac:dyDescent="0.25">
      <c r="A544" s="211"/>
      <c r="B544" s="211"/>
      <c r="C544" s="211" t="s">
        <v>608</v>
      </c>
      <c r="D544" s="211"/>
      <c r="E544" s="211"/>
      <c r="F544" s="211"/>
    </row>
    <row r="545" spans="1:6" x14ac:dyDescent="0.25">
      <c r="A545" s="211"/>
      <c r="B545" s="211"/>
      <c r="C545" s="211" t="s">
        <v>358</v>
      </c>
      <c r="D545" s="211"/>
      <c r="E545" s="211"/>
      <c r="F545" s="211"/>
    </row>
    <row r="546" spans="1:6" ht="75" x14ac:dyDescent="0.25">
      <c r="A546" s="211">
        <v>1</v>
      </c>
      <c r="B546" s="211" t="s">
        <v>609</v>
      </c>
      <c r="C546" s="211" t="s">
        <v>610</v>
      </c>
      <c r="D546" s="211">
        <v>3060</v>
      </c>
      <c r="E546" s="211" t="s">
        <v>609</v>
      </c>
      <c r="F546" s="211">
        <v>3060</v>
      </c>
    </row>
    <row r="547" spans="1:6" x14ac:dyDescent="0.25">
      <c r="A547" s="211"/>
      <c r="B547" s="211"/>
      <c r="C547" s="211" t="s">
        <v>611</v>
      </c>
      <c r="D547" s="211"/>
      <c r="E547" s="211"/>
      <c r="F547" s="211"/>
    </row>
    <row r="548" spans="1:6" x14ac:dyDescent="0.25">
      <c r="A548" s="211">
        <v>1</v>
      </c>
      <c r="B548" s="211" t="s">
        <v>410</v>
      </c>
      <c r="C548" s="211" t="s">
        <v>426</v>
      </c>
      <c r="D548" s="211">
        <v>904.05</v>
      </c>
      <c r="E548" s="211" t="s">
        <v>410</v>
      </c>
      <c r="F548" s="211">
        <v>904.05</v>
      </c>
    </row>
    <row r="549" spans="1:6" x14ac:dyDescent="0.25">
      <c r="A549" s="211">
        <v>2</v>
      </c>
      <c r="B549" s="211" t="s">
        <v>410</v>
      </c>
      <c r="C549" s="211" t="s">
        <v>612</v>
      </c>
      <c r="D549" s="211">
        <v>784.35</v>
      </c>
      <c r="E549" s="211" t="s">
        <v>410</v>
      </c>
      <c r="F549" s="211">
        <v>1568.7</v>
      </c>
    </row>
    <row r="550" spans="1:6" x14ac:dyDescent="0.25">
      <c r="A550" s="211">
        <v>1</v>
      </c>
      <c r="B550" s="211" t="s">
        <v>410</v>
      </c>
      <c r="C550" s="211" t="s">
        <v>174</v>
      </c>
      <c r="D550" s="211">
        <v>484.05</v>
      </c>
      <c r="E550" s="211" t="s">
        <v>410</v>
      </c>
      <c r="F550" s="211">
        <v>484.05</v>
      </c>
    </row>
    <row r="551" spans="1:6" x14ac:dyDescent="0.25">
      <c r="A551" s="211"/>
      <c r="B551" s="211"/>
      <c r="C551" s="211" t="s">
        <v>613</v>
      </c>
      <c r="D551" s="211"/>
      <c r="E551" s="211"/>
      <c r="F551" s="211"/>
    </row>
    <row r="552" spans="1:6" x14ac:dyDescent="0.25">
      <c r="A552" s="211">
        <v>0.5</v>
      </c>
      <c r="B552" s="211" t="s">
        <v>410</v>
      </c>
      <c r="C552" s="211" t="s">
        <v>612</v>
      </c>
      <c r="D552" s="211">
        <v>784.35</v>
      </c>
      <c r="E552" s="211" t="s">
        <v>410</v>
      </c>
      <c r="F552" s="211">
        <v>392.18</v>
      </c>
    </row>
    <row r="553" spans="1:6" x14ac:dyDescent="0.25">
      <c r="A553" s="211">
        <v>0.5</v>
      </c>
      <c r="B553" s="211" t="s">
        <v>410</v>
      </c>
      <c r="C553" s="211" t="s">
        <v>173</v>
      </c>
      <c r="D553" s="211">
        <v>590.1</v>
      </c>
      <c r="E553" s="211" t="s">
        <v>410</v>
      </c>
      <c r="F553" s="211">
        <v>295.05</v>
      </c>
    </row>
    <row r="554" spans="1:6" x14ac:dyDescent="0.25">
      <c r="A554" s="211"/>
      <c r="B554" s="211"/>
      <c r="C554" s="211" t="s">
        <v>614</v>
      </c>
      <c r="D554" s="211">
        <v>0</v>
      </c>
      <c r="E554" s="211"/>
      <c r="F554" s="211">
        <v>-164</v>
      </c>
    </row>
    <row r="555" spans="1:6" x14ac:dyDescent="0.25">
      <c r="A555" s="211"/>
      <c r="B555" s="211"/>
      <c r="C555" s="211" t="s">
        <v>615</v>
      </c>
      <c r="D555" s="211"/>
      <c r="E555" s="211"/>
      <c r="F555" s="211">
        <v>134.1</v>
      </c>
    </row>
    <row r="556" spans="1:6" x14ac:dyDescent="0.25">
      <c r="A556" s="211"/>
      <c r="B556" s="211" t="s">
        <v>176</v>
      </c>
      <c r="C556" s="211" t="s">
        <v>351</v>
      </c>
      <c r="D556" s="211"/>
      <c r="E556" s="211" t="s">
        <v>176</v>
      </c>
      <c r="F556" s="211">
        <v>0.7</v>
      </c>
    </row>
    <row r="557" spans="1:6" x14ac:dyDescent="0.25">
      <c r="A557" s="211"/>
      <c r="B557" s="211"/>
      <c r="C557" s="211" t="s">
        <v>616</v>
      </c>
      <c r="D557" s="211"/>
      <c r="E557" s="211"/>
      <c r="F557" s="211"/>
    </row>
    <row r="558" spans="1:6" x14ac:dyDescent="0.25">
      <c r="A558" s="211"/>
      <c r="B558" s="211"/>
      <c r="C558" s="211"/>
      <c r="D558" s="211"/>
      <c r="E558" s="211"/>
      <c r="F558" s="211">
        <v>6674.83</v>
      </c>
    </row>
    <row r="559" spans="1:6" x14ac:dyDescent="0.25">
      <c r="A559" s="211"/>
      <c r="B559" s="211"/>
      <c r="C559" s="211" t="s">
        <v>618</v>
      </c>
      <c r="D559" s="211"/>
      <c r="E559" s="211"/>
      <c r="F559" s="211"/>
    </row>
    <row r="560" spans="1:6" x14ac:dyDescent="0.25">
      <c r="A560" s="211"/>
      <c r="B560" s="211"/>
      <c r="C560" s="211" t="s">
        <v>619</v>
      </c>
      <c r="D560" s="211"/>
      <c r="E560" s="211"/>
      <c r="F560" s="211"/>
    </row>
    <row r="561" spans="1:6" x14ac:dyDescent="0.25">
      <c r="A561" s="211"/>
      <c r="B561" s="211"/>
      <c r="C561" s="211" t="s">
        <v>620</v>
      </c>
      <c r="D561" s="211"/>
      <c r="E561" s="211"/>
      <c r="F561" s="211"/>
    </row>
    <row r="562" spans="1:6" x14ac:dyDescent="0.25">
      <c r="A562" s="211">
        <v>0.1</v>
      </c>
      <c r="B562" s="211" t="s">
        <v>25</v>
      </c>
      <c r="C562" s="211" t="s">
        <v>621</v>
      </c>
      <c r="D562" s="211">
        <v>798</v>
      </c>
      <c r="E562" s="211" t="s">
        <v>317</v>
      </c>
      <c r="F562" s="211">
        <v>79.8</v>
      </c>
    </row>
    <row r="563" spans="1:6" x14ac:dyDescent="0.25">
      <c r="A563" s="211">
        <v>0.1</v>
      </c>
      <c r="B563" s="211" t="s">
        <v>622</v>
      </c>
      <c r="C563" s="211" t="s">
        <v>623</v>
      </c>
      <c r="D563" s="211">
        <v>590.1</v>
      </c>
      <c r="E563" s="211" t="s">
        <v>317</v>
      </c>
      <c r="F563" s="211">
        <v>59.01</v>
      </c>
    </row>
    <row r="564" spans="1:6" ht="30" x14ac:dyDescent="0.25">
      <c r="A564" s="211">
        <v>10</v>
      </c>
      <c r="B564" s="211" t="s">
        <v>624</v>
      </c>
      <c r="C564" s="211" t="s">
        <v>625</v>
      </c>
      <c r="D564" s="211">
        <v>18.3</v>
      </c>
      <c r="E564" s="211" t="s">
        <v>626</v>
      </c>
      <c r="F564" s="211">
        <v>1.83</v>
      </c>
    </row>
    <row r="565" spans="1:6" x14ac:dyDescent="0.25">
      <c r="A565" s="211">
        <v>0.25</v>
      </c>
      <c r="B565" s="211" t="s">
        <v>25</v>
      </c>
      <c r="C565" s="211" t="s">
        <v>627</v>
      </c>
      <c r="D565" s="211">
        <v>3.57</v>
      </c>
      <c r="E565" s="211" t="s">
        <v>317</v>
      </c>
      <c r="F565" s="211">
        <v>1</v>
      </c>
    </row>
    <row r="566" spans="1:6" ht="30" x14ac:dyDescent="0.25">
      <c r="A566" s="211"/>
      <c r="B566" s="211"/>
      <c r="C566" s="211"/>
      <c r="D566" s="211" t="s">
        <v>628</v>
      </c>
      <c r="E566" s="211"/>
      <c r="F566" s="211">
        <v>141.63999999999999</v>
      </c>
    </row>
    <row r="567" spans="1:6" x14ac:dyDescent="0.25">
      <c r="A567" s="211"/>
      <c r="B567" s="211"/>
      <c r="C567" s="211"/>
      <c r="D567" s="211"/>
      <c r="E567" s="211"/>
      <c r="F567" s="211"/>
    </row>
    <row r="568" spans="1:6" ht="30" x14ac:dyDescent="0.25">
      <c r="A568" s="211"/>
      <c r="B568" s="211"/>
      <c r="C568" s="211" t="s">
        <v>629</v>
      </c>
      <c r="D568" s="211" t="s">
        <v>630</v>
      </c>
      <c r="E568" s="211" t="s">
        <v>630</v>
      </c>
      <c r="F568" s="211" t="s">
        <v>631</v>
      </c>
    </row>
    <row r="569" spans="1:6" x14ac:dyDescent="0.25">
      <c r="A569" s="211"/>
      <c r="B569" s="211"/>
      <c r="C569" s="211"/>
      <c r="D569" s="211">
        <v>331</v>
      </c>
      <c r="E569" s="211">
        <v>331</v>
      </c>
      <c r="F569" s="211">
        <v>283</v>
      </c>
    </row>
    <row r="570" spans="1:6" x14ac:dyDescent="0.25">
      <c r="A570" s="211"/>
      <c r="B570" s="211"/>
      <c r="C570" s="211" t="s">
        <v>632</v>
      </c>
      <c r="D570" s="211">
        <v>141.63999999999999</v>
      </c>
      <c r="E570" s="211">
        <v>141.63999999999999</v>
      </c>
      <c r="F570" s="211">
        <v>141.63999999999999</v>
      </c>
    </row>
    <row r="571" spans="1:6" x14ac:dyDescent="0.25">
      <c r="A571" s="211"/>
      <c r="B571" s="211"/>
      <c r="C571" s="211" t="s">
        <v>633</v>
      </c>
      <c r="D571" s="211">
        <v>472.64</v>
      </c>
      <c r="E571" s="211">
        <v>472.64</v>
      </c>
      <c r="F571" s="211">
        <v>424.64</v>
      </c>
    </row>
    <row r="572" spans="1:6" x14ac:dyDescent="0.25">
      <c r="A572" s="211"/>
      <c r="B572" s="211"/>
      <c r="C572" s="211"/>
      <c r="D572" s="211">
        <v>473</v>
      </c>
      <c r="E572" s="211">
        <v>473</v>
      </c>
      <c r="F572" s="211">
        <v>425</v>
      </c>
    </row>
    <row r="573" spans="1:6" x14ac:dyDescent="0.25">
      <c r="A573" s="273"/>
      <c r="B573" s="211" t="s">
        <v>179</v>
      </c>
      <c r="C573" s="211" t="s">
        <v>634</v>
      </c>
      <c r="D573" s="211"/>
      <c r="E573" s="211"/>
      <c r="F573" s="211"/>
    </row>
    <row r="574" spans="1:6" ht="30" x14ac:dyDescent="0.25">
      <c r="A574" s="211"/>
      <c r="B574" s="211"/>
      <c r="C574" s="211" t="s">
        <v>641</v>
      </c>
      <c r="D574" s="211"/>
      <c r="E574" s="211"/>
      <c r="F574" s="211"/>
    </row>
    <row r="575" spans="1:6" x14ac:dyDescent="0.25">
      <c r="A575" s="211"/>
      <c r="B575" s="211"/>
      <c r="C575" s="211" t="s">
        <v>635</v>
      </c>
      <c r="D575" s="211"/>
      <c r="E575" s="211"/>
      <c r="F575" s="211"/>
    </row>
    <row r="576" spans="1:6" x14ac:dyDescent="0.25">
      <c r="A576" s="211"/>
      <c r="B576" s="211"/>
      <c r="C576" s="211" t="s">
        <v>636</v>
      </c>
      <c r="D576" s="211"/>
      <c r="E576" s="211"/>
      <c r="F576" s="211"/>
    </row>
    <row r="577" spans="1:6" ht="90" x14ac:dyDescent="0.25">
      <c r="A577" s="211">
        <v>1</v>
      </c>
      <c r="B577" s="211" t="s">
        <v>410</v>
      </c>
      <c r="C577" s="211" t="s">
        <v>637</v>
      </c>
      <c r="D577" s="211">
        <v>1656</v>
      </c>
      <c r="E577" s="211" t="s">
        <v>410</v>
      </c>
      <c r="F577" s="211">
        <v>1656</v>
      </c>
    </row>
    <row r="578" spans="1:6" x14ac:dyDescent="0.25">
      <c r="A578" s="211">
        <v>1</v>
      </c>
      <c r="B578" s="211" t="s">
        <v>410</v>
      </c>
      <c r="C578" s="211" t="s">
        <v>638</v>
      </c>
      <c r="D578" s="211">
        <v>-167</v>
      </c>
      <c r="E578" s="211" t="s">
        <v>410</v>
      </c>
      <c r="F578" s="211">
        <v>-167</v>
      </c>
    </row>
    <row r="579" spans="1:6" x14ac:dyDescent="0.25">
      <c r="A579" s="211">
        <v>1</v>
      </c>
      <c r="B579" s="211" t="s">
        <v>410</v>
      </c>
      <c r="C579" s="211" t="s">
        <v>639</v>
      </c>
      <c r="D579" s="211">
        <v>250</v>
      </c>
      <c r="E579" s="211" t="s">
        <v>410</v>
      </c>
      <c r="F579" s="211">
        <v>250</v>
      </c>
    </row>
    <row r="580" spans="1:6" x14ac:dyDescent="0.25">
      <c r="A580" s="211">
        <v>0.5</v>
      </c>
      <c r="B580" s="211" t="s">
        <v>410</v>
      </c>
      <c r="C580" s="211" t="s">
        <v>612</v>
      </c>
      <c r="D580" s="211">
        <v>784.35</v>
      </c>
      <c r="E580" s="211" t="s">
        <v>410</v>
      </c>
      <c r="F580" s="211">
        <v>392.18</v>
      </c>
    </row>
    <row r="581" spans="1:6" x14ac:dyDescent="0.25">
      <c r="A581" s="211">
        <v>1</v>
      </c>
      <c r="B581" s="211" t="s">
        <v>410</v>
      </c>
      <c r="C581" s="211" t="s">
        <v>173</v>
      </c>
      <c r="D581" s="211">
        <v>590.1</v>
      </c>
      <c r="E581" s="211" t="s">
        <v>410</v>
      </c>
      <c r="F581" s="211">
        <v>590.1</v>
      </c>
    </row>
    <row r="582" spans="1:6" x14ac:dyDescent="0.25">
      <c r="A582" s="211">
        <v>0.5</v>
      </c>
      <c r="B582" s="211" t="s">
        <v>410</v>
      </c>
      <c r="C582" s="211" t="s">
        <v>426</v>
      </c>
      <c r="D582" s="211">
        <v>904.05</v>
      </c>
      <c r="E582" s="211" t="s">
        <v>410</v>
      </c>
      <c r="F582" s="211">
        <v>452.03</v>
      </c>
    </row>
    <row r="583" spans="1:6" x14ac:dyDescent="0.25">
      <c r="A583" s="211"/>
      <c r="B583" s="211" t="s">
        <v>176</v>
      </c>
      <c r="C583" s="211" t="s">
        <v>640</v>
      </c>
      <c r="D583" s="211"/>
      <c r="E583" s="211" t="s">
        <v>176</v>
      </c>
      <c r="F583" s="211">
        <v>0.82</v>
      </c>
    </row>
    <row r="584" spans="1:6" x14ac:dyDescent="0.25">
      <c r="A584" s="211"/>
      <c r="B584" s="211"/>
      <c r="C584" s="211"/>
      <c r="D584" s="211"/>
      <c r="E584" s="211"/>
      <c r="F584" s="211" t="s">
        <v>358</v>
      </c>
    </row>
    <row r="585" spans="1:6" x14ac:dyDescent="0.25">
      <c r="A585" s="211"/>
      <c r="B585" s="211"/>
      <c r="C585" s="211" t="s">
        <v>616</v>
      </c>
      <c r="D585" s="211"/>
      <c r="E585" s="211"/>
      <c r="F585" s="211">
        <v>3174.13</v>
      </c>
    </row>
    <row r="586" spans="1:6" x14ac:dyDescent="0.25">
      <c r="A586" s="211"/>
      <c r="B586" s="211"/>
      <c r="C586" s="211"/>
      <c r="D586" s="211"/>
      <c r="E586" s="211"/>
      <c r="F586" s="211" t="s">
        <v>358</v>
      </c>
    </row>
    <row r="587" spans="1:6" ht="30" x14ac:dyDescent="0.25">
      <c r="A587" s="274">
        <v>52</v>
      </c>
      <c r="B587" s="211" t="s">
        <v>179</v>
      </c>
      <c r="C587" s="211" t="s">
        <v>642</v>
      </c>
      <c r="D587" s="211"/>
      <c r="E587" s="211"/>
      <c r="F587" s="211"/>
    </row>
    <row r="588" spans="1:6" x14ac:dyDescent="0.25">
      <c r="A588" s="211"/>
      <c r="B588" s="211"/>
      <c r="C588" s="211" t="s">
        <v>643</v>
      </c>
      <c r="D588" s="211"/>
      <c r="E588" s="211"/>
      <c r="F588" s="211"/>
    </row>
    <row r="589" spans="1:6" x14ac:dyDescent="0.25">
      <c r="A589" s="211"/>
      <c r="B589" s="211"/>
      <c r="C589" s="211" t="s">
        <v>644</v>
      </c>
      <c r="D589" s="211"/>
      <c r="E589" s="211"/>
      <c r="F589" s="211"/>
    </row>
    <row r="590" spans="1:6" ht="30" x14ac:dyDescent="0.25">
      <c r="A590" s="211"/>
      <c r="B590" s="211"/>
      <c r="C590" s="211" t="s">
        <v>645</v>
      </c>
      <c r="D590" s="211"/>
      <c r="E590" s="211"/>
      <c r="F590" s="211"/>
    </row>
    <row r="591" spans="1:6" ht="30" x14ac:dyDescent="0.25">
      <c r="A591" s="211"/>
      <c r="B591" s="211"/>
      <c r="C591" s="211" t="s">
        <v>646</v>
      </c>
      <c r="D591" s="211"/>
      <c r="E591" s="211"/>
      <c r="F591" s="211"/>
    </row>
    <row r="592" spans="1:6" ht="30" x14ac:dyDescent="0.25">
      <c r="A592" s="211"/>
      <c r="B592" s="211"/>
      <c r="C592" s="211" t="s">
        <v>647</v>
      </c>
      <c r="D592" s="211"/>
      <c r="E592" s="211"/>
      <c r="F592" s="211"/>
    </row>
    <row r="593" spans="1:6" ht="30" x14ac:dyDescent="0.25">
      <c r="A593" s="211"/>
      <c r="B593" s="211"/>
      <c r="C593" s="211" t="s">
        <v>648</v>
      </c>
      <c r="D593" s="211"/>
      <c r="E593" s="211"/>
      <c r="F593" s="211"/>
    </row>
    <row r="594" spans="1:6" x14ac:dyDescent="0.25">
      <c r="A594" s="211"/>
      <c r="B594" s="211"/>
      <c r="C594" s="211" t="s">
        <v>649</v>
      </c>
      <c r="D594" s="211"/>
      <c r="E594" s="211"/>
      <c r="F594" s="211"/>
    </row>
    <row r="595" spans="1:6" x14ac:dyDescent="0.25">
      <c r="A595" s="211"/>
      <c r="B595" s="211"/>
      <c r="C595" s="211" t="s">
        <v>413</v>
      </c>
      <c r="D595" s="211" t="s">
        <v>413</v>
      </c>
      <c r="E595" s="211"/>
      <c r="F595" s="211"/>
    </row>
    <row r="596" spans="1:6" x14ac:dyDescent="0.25">
      <c r="A596" s="211"/>
      <c r="B596" s="211" t="s">
        <v>179</v>
      </c>
      <c r="C596" s="211" t="s">
        <v>650</v>
      </c>
      <c r="D596" s="211"/>
      <c r="E596" s="211"/>
      <c r="F596" s="211"/>
    </row>
    <row r="597" spans="1:6" x14ac:dyDescent="0.25">
      <c r="A597" s="211"/>
      <c r="B597" s="211"/>
      <c r="C597" s="211" t="s">
        <v>651</v>
      </c>
      <c r="D597" s="211"/>
      <c r="E597" s="211"/>
      <c r="F597" s="211"/>
    </row>
    <row r="598" spans="1:6" x14ac:dyDescent="0.25">
      <c r="A598" s="211"/>
      <c r="B598" s="211" t="s">
        <v>467</v>
      </c>
      <c r="C598" s="211" t="s">
        <v>652</v>
      </c>
      <c r="D598" s="211"/>
      <c r="E598" s="211"/>
      <c r="F598" s="211"/>
    </row>
    <row r="599" spans="1:6" x14ac:dyDescent="0.25">
      <c r="A599" s="211"/>
      <c r="B599" s="211"/>
      <c r="C599" s="211" t="s">
        <v>358</v>
      </c>
      <c r="D599" s="211"/>
      <c r="E599" s="211"/>
      <c r="F599" s="211"/>
    </row>
    <row r="600" spans="1:6" x14ac:dyDescent="0.25">
      <c r="A600" s="211">
        <v>1</v>
      </c>
      <c r="B600" s="211" t="s">
        <v>27</v>
      </c>
      <c r="C600" s="211" t="s">
        <v>653</v>
      </c>
      <c r="D600" s="211">
        <v>26</v>
      </c>
      <c r="E600" s="211" t="s">
        <v>27</v>
      </c>
      <c r="F600" s="211">
        <v>26</v>
      </c>
    </row>
    <row r="601" spans="1:6" x14ac:dyDescent="0.25">
      <c r="A601" s="211">
        <v>1</v>
      </c>
      <c r="B601" s="211" t="s">
        <v>176</v>
      </c>
      <c r="C601" s="211" t="s">
        <v>654</v>
      </c>
      <c r="D601" s="211">
        <v>18.2</v>
      </c>
      <c r="E601" s="211" t="s">
        <v>176</v>
      </c>
      <c r="F601" s="211">
        <v>18.2</v>
      </c>
    </row>
    <row r="602" spans="1:6" x14ac:dyDescent="0.25">
      <c r="A602" s="211">
        <v>1</v>
      </c>
      <c r="B602" s="211" t="s">
        <v>27</v>
      </c>
      <c r="C602" s="211" t="s">
        <v>336</v>
      </c>
      <c r="D602" s="211">
        <v>167.01</v>
      </c>
      <c r="E602" s="211" t="s">
        <v>27</v>
      </c>
      <c r="F602" s="211">
        <v>167.01</v>
      </c>
    </row>
    <row r="603" spans="1:6" x14ac:dyDescent="0.25">
      <c r="A603" s="211"/>
      <c r="B603" s="211"/>
      <c r="C603" s="211"/>
      <c r="D603" s="211" t="s">
        <v>13</v>
      </c>
      <c r="E603" s="211"/>
      <c r="F603" s="211" t="s">
        <v>358</v>
      </c>
    </row>
    <row r="604" spans="1:6" x14ac:dyDescent="0.25">
      <c r="A604" s="211"/>
      <c r="B604" s="211"/>
      <c r="C604" s="211" t="s">
        <v>337</v>
      </c>
      <c r="D604" s="211"/>
      <c r="E604" s="211"/>
      <c r="F604" s="211">
        <v>211.21</v>
      </c>
    </row>
    <row r="605" spans="1:6" x14ac:dyDescent="0.25">
      <c r="A605" s="211"/>
      <c r="B605" s="211"/>
      <c r="C605" s="211" t="s">
        <v>13</v>
      </c>
      <c r="D605" s="211" t="s">
        <v>13</v>
      </c>
      <c r="E605" s="211"/>
      <c r="F605" s="211" t="s">
        <v>413</v>
      </c>
    </row>
    <row r="606" spans="1:6" x14ac:dyDescent="0.25">
      <c r="A606" s="211"/>
      <c r="B606" s="211" t="s">
        <v>465</v>
      </c>
      <c r="C606" s="211" t="s">
        <v>655</v>
      </c>
      <c r="D606" s="211"/>
      <c r="E606" s="211"/>
      <c r="F606" s="211"/>
    </row>
    <row r="607" spans="1:6" x14ac:dyDescent="0.25">
      <c r="A607" s="211"/>
      <c r="B607" s="211"/>
      <c r="C607" s="211" t="s">
        <v>358</v>
      </c>
      <c r="D607" s="211"/>
      <c r="E607" s="211"/>
      <c r="F607" s="211"/>
    </row>
    <row r="608" spans="1:6" x14ac:dyDescent="0.25">
      <c r="A608" s="211">
        <v>1</v>
      </c>
      <c r="B608" s="211" t="s">
        <v>27</v>
      </c>
      <c r="C608" s="211" t="s">
        <v>656</v>
      </c>
      <c r="D608" s="211">
        <v>35</v>
      </c>
      <c r="E608" s="211" t="s">
        <v>27</v>
      </c>
      <c r="F608" s="211">
        <v>35</v>
      </c>
    </row>
    <row r="609" spans="1:6" x14ac:dyDescent="0.25">
      <c r="A609" s="211">
        <v>1</v>
      </c>
      <c r="B609" s="211" t="s">
        <v>176</v>
      </c>
      <c r="C609" s="211" t="s">
        <v>657</v>
      </c>
      <c r="D609" s="211">
        <v>14</v>
      </c>
      <c r="E609" s="211" t="s">
        <v>176</v>
      </c>
      <c r="F609" s="211">
        <v>14</v>
      </c>
    </row>
    <row r="610" spans="1:6" x14ac:dyDescent="0.25">
      <c r="A610" s="211">
        <v>1</v>
      </c>
      <c r="B610" s="211" t="s">
        <v>27</v>
      </c>
      <c r="C610" s="211" t="s">
        <v>336</v>
      </c>
      <c r="D610" s="211">
        <v>167</v>
      </c>
      <c r="E610" s="211" t="s">
        <v>27</v>
      </c>
      <c r="F610" s="211">
        <v>167</v>
      </c>
    </row>
    <row r="611" spans="1:6" x14ac:dyDescent="0.25">
      <c r="A611" s="211"/>
      <c r="B611" s="211"/>
      <c r="C611" s="211"/>
      <c r="D611" s="211" t="s">
        <v>13</v>
      </c>
      <c r="E611" s="211"/>
      <c r="F611" s="211" t="s">
        <v>358</v>
      </c>
    </row>
    <row r="612" spans="1:6" x14ac:dyDescent="0.25">
      <c r="A612" s="211"/>
      <c r="B612" s="211"/>
      <c r="C612" s="211" t="s">
        <v>337</v>
      </c>
      <c r="D612" s="211"/>
      <c r="E612" s="211"/>
      <c r="F612" s="211">
        <v>216</v>
      </c>
    </row>
    <row r="613" spans="1:6" x14ac:dyDescent="0.25">
      <c r="A613" s="211"/>
      <c r="B613" s="211"/>
      <c r="C613" s="211"/>
      <c r="D613" s="211" t="s">
        <v>13</v>
      </c>
      <c r="E613" s="211"/>
      <c r="F613" s="211" t="s">
        <v>413</v>
      </c>
    </row>
    <row r="614" spans="1:6" x14ac:dyDescent="0.25">
      <c r="A614" s="211"/>
      <c r="B614" s="211" t="s">
        <v>446</v>
      </c>
      <c r="C614" s="211" t="s">
        <v>658</v>
      </c>
      <c r="D614" s="211"/>
      <c r="E614" s="211"/>
      <c r="F614" s="211"/>
    </row>
    <row r="615" spans="1:6" x14ac:dyDescent="0.25">
      <c r="A615" s="211"/>
      <c r="B615" s="211"/>
      <c r="C615" s="211" t="s">
        <v>358</v>
      </c>
      <c r="D615" s="211"/>
      <c r="E615" s="211"/>
      <c r="F615" s="211"/>
    </row>
    <row r="616" spans="1:6" x14ac:dyDescent="0.25">
      <c r="A616" s="211">
        <v>1</v>
      </c>
      <c r="B616" s="211" t="s">
        <v>27</v>
      </c>
      <c r="C616" s="211" t="s">
        <v>659</v>
      </c>
      <c r="D616" s="211">
        <v>52</v>
      </c>
      <c r="E616" s="211" t="s">
        <v>27</v>
      </c>
      <c r="F616" s="211">
        <v>52</v>
      </c>
    </row>
    <row r="617" spans="1:6" x14ac:dyDescent="0.25">
      <c r="A617" s="211">
        <v>1</v>
      </c>
      <c r="B617" s="211" t="s">
        <v>176</v>
      </c>
      <c r="C617" s="211" t="s">
        <v>335</v>
      </c>
      <c r="D617" s="211">
        <v>10.4</v>
      </c>
      <c r="E617" s="211" t="s">
        <v>176</v>
      </c>
      <c r="F617" s="211">
        <v>10.4</v>
      </c>
    </row>
    <row r="618" spans="1:6" x14ac:dyDescent="0.25">
      <c r="A618" s="211">
        <v>1</v>
      </c>
      <c r="B618" s="211" t="s">
        <v>27</v>
      </c>
      <c r="C618" s="211" t="s">
        <v>336</v>
      </c>
      <c r="D618" s="211">
        <v>170.83</v>
      </c>
      <c r="E618" s="211" t="s">
        <v>27</v>
      </c>
      <c r="F618" s="211">
        <v>170.83</v>
      </c>
    </row>
    <row r="619" spans="1:6" x14ac:dyDescent="0.25">
      <c r="A619" s="211"/>
      <c r="B619" s="211"/>
      <c r="C619" s="211"/>
      <c r="D619" s="211" t="s">
        <v>13</v>
      </c>
      <c r="E619" s="211"/>
      <c r="F619" s="211" t="s">
        <v>358</v>
      </c>
    </row>
    <row r="620" spans="1:6" x14ac:dyDescent="0.25">
      <c r="A620" s="211"/>
      <c r="B620" s="211"/>
      <c r="C620" s="211" t="s">
        <v>337</v>
      </c>
      <c r="D620" s="211"/>
      <c r="E620" s="211"/>
      <c r="F620" s="211">
        <v>233.23</v>
      </c>
    </row>
    <row r="621" spans="1:6" x14ac:dyDescent="0.25">
      <c r="A621" s="211"/>
      <c r="B621" s="211"/>
      <c r="C621" s="211"/>
      <c r="D621" s="211" t="s">
        <v>13</v>
      </c>
      <c r="E621" s="211"/>
      <c r="F621" s="211" t="s">
        <v>413</v>
      </c>
    </row>
    <row r="622" spans="1:6" ht="15.75" x14ac:dyDescent="0.25">
      <c r="A622" s="270"/>
      <c r="B622" s="270"/>
      <c r="C622" s="279" t="s">
        <v>660</v>
      </c>
      <c r="D622" s="270"/>
      <c r="E622" s="280"/>
      <c r="F622" s="270"/>
    </row>
    <row r="623" spans="1:6" x14ac:dyDescent="0.25">
      <c r="A623" s="270"/>
      <c r="B623" s="270"/>
      <c r="C623" s="270"/>
      <c r="D623" s="270"/>
      <c r="E623" s="280"/>
      <c r="F623" s="270"/>
    </row>
    <row r="624" spans="1:6" ht="31.5" x14ac:dyDescent="0.25">
      <c r="A624" s="270"/>
      <c r="B624" s="270"/>
      <c r="C624" s="279" t="s">
        <v>661</v>
      </c>
      <c r="D624" s="270"/>
      <c r="E624" s="280"/>
      <c r="F624" s="270"/>
    </row>
    <row r="625" spans="1:6" x14ac:dyDescent="0.25">
      <c r="A625" s="270"/>
      <c r="B625" s="270"/>
      <c r="C625" s="270"/>
      <c r="D625" s="270"/>
      <c r="E625" s="280"/>
      <c r="F625" s="270"/>
    </row>
    <row r="626" spans="1:6" ht="210" x14ac:dyDescent="0.25">
      <c r="A626" s="270"/>
      <c r="B626" s="270"/>
      <c r="C626" s="269" t="s">
        <v>662</v>
      </c>
      <c r="D626" s="270"/>
      <c r="E626" s="280"/>
      <c r="F626" s="270"/>
    </row>
    <row r="627" spans="1:6" ht="30" x14ac:dyDescent="0.25">
      <c r="A627" s="269">
        <v>90</v>
      </c>
      <c r="B627" s="269" t="s">
        <v>27</v>
      </c>
      <c r="C627" s="270" t="s">
        <v>663</v>
      </c>
      <c r="D627" s="269">
        <v>15.5</v>
      </c>
      <c r="E627" s="269" t="s">
        <v>664</v>
      </c>
      <c r="F627" s="269">
        <v>1395</v>
      </c>
    </row>
    <row r="628" spans="1:6" ht="30" x14ac:dyDescent="0.25">
      <c r="A628" s="269">
        <v>45</v>
      </c>
      <c r="B628" s="269" t="s">
        <v>27</v>
      </c>
      <c r="C628" s="269" t="s">
        <v>665</v>
      </c>
      <c r="D628" s="269">
        <v>19.100000000000001</v>
      </c>
      <c r="E628" s="269" t="s">
        <v>666</v>
      </c>
      <c r="F628" s="269">
        <v>859.5</v>
      </c>
    </row>
    <row r="629" spans="1:6" x14ac:dyDescent="0.25">
      <c r="A629" s="269">
        <v>20</v>
      </c>
      <c r="B629" s="269" t="s">
        <v>163</v>
      </c>
      <c r="C629" s="269" t="s">
        <v>667</v>
      </c>
      <c r="D629" s="269">
        <v>3</v>
      </c>
      <c r="E629" s="269" t="s">
        <v>163</v>
      </c>
      <c r="F629" s="269">
        <v>60</v>
      </c>
    </row>
    <row r="630" spans="1:6" ht="15.75" x14ac:dyDescent="0.25">
      <c r="A630" s="269">
        <v>150</v>
      </c>
      <c r="B630" s="269" t="s">
        <v>163</v>
      </c>
      <c r="C630" s="269" t="s">
        <v>668</v>
      </c>
      <c r="D630" s="281">
        <v>287</v>
      </c>
      <c r="E630" s="269" t="s">
        <v>669</v>
      </c>
      <c r="F630" s="269">
        <v>43.05</v>
      </c>
    </row>
    <row r="631" spans="1:6" x14ac:dyDescent="0.25">
      <c r="A631" s="269">
        <v>10</v>
      </c>
      <c r="B631" s="269" t="s">
        <v>163</v>
      </c>
      <c r="C631" s="269" t="s">
        <v>670</v>
      </c>
      <c r="D631" s="269">
        <v>1.28</v>
      </c>
      <c r="E631" s="269" t="s">
        <v>163</v>
      </c>
      <c r="F631" s="269">
        <v>12.8</v>
      </c>
    </row>
    <row r="632" spans="1:6" ht="15.75" x14ac:dyDescent="0.25">
      <c r="A632" s="269">
        <v>10</v>
      </c>
      <c r="B632" s="269" t="s">
        <v>163</v>
      </c>
      <c r="C632" s="269" t="s">
        <v>671</v>
      </c>
      <c r="D632" s="282">
        <v>41.2</v>
      </c>
      <c r="E632" s="269" t="s">
        <v>672</v>
      </c>
      <c r="F632" s="269">
        <v>34.33</v>
      </c>
    </row>
    <row r="633" spans="1:6" x14ac:dyDescent="0.25">
      <c r="A633" s="283">
        <v>1.4999999999999999E-2</v>
      </c>
      <c r="B633" s="269" t="s">
        <v>170</v>
      </c>
      <c r="C633" s="269" t="s">
        <v>673</v>
      </c>
      <c r="D633" s="269">
        <v>630</v>
      </c>
      <c r="E633" s="269" t="s">
        <v>170</v>
      </c>
      <c r="F633" s="269">
        <v>9.4499999999999993</v>
      </c>
    </row>
    <row r="634" spans="1:6" x14ac:dyDescent="0.25">
      <c r="A634" s="269">
        <v>10</v>
      </c>
      <c r="B634" s="269" t="s">
        <v>163</v>
      </c>
      <c r="C634" s="269" t="s">
        <v>674</v>
      </c>
      <c r="D634" s="269">
        <v>16.05</v>
      </c>
      <c r="E634" s="269" t="s">
        <v>163</v>
      </c>
      <c r="F634" s="269">
        <v>160.5</v>
      </c>
    </row>
    <row r="635" spans="1:6" x14ac:dyDescent="0.25">
      <c r="A635" s="269">
        <v>10</v>
      </c>
      <c r="B635" s="269" t="s">
        <v>163</v>
      </c>
      <c r="C635" s="269" t="s">
        <v>675</v>
      </c>
      <c r="D635" s="269">
        <v>13.6</v>
      </c>
      <c r="E635" s="269" t="s">
        <v>163</v>
      </c>
      <c r="F635" s="269">
        <v>136</v>
      </c>
    </row>
    <row r="636" spans="1:6" ht="30" x14ac:dyDescent="0.25">
      <c r="A636" s="269">
        <v>1</v>
      </c>
      <c r="B636" s="269" t="s">
        <v>676</v>
      </c>
      <c r="C636" s="269" t="s">
        <v>677</v>
      </c>
      <c r="D636" s="269">
        <v>68.8</v>
      </c>
      <c r="E636" s="269" t="s">
        <v>676</v>
      </c>
      <c r="F636" s="269">
        <v>68.8</v>
      </c>
    </row>
    <row r="637" spans="1:6" ht="15.75" x14ac:dyDescent="0.25">
      <c r="A637" s="269">
        <v>72</v>
      </c>
      <c r="B637" s="269" t="s">
        <v>163</v>
      </c>
      <c r="C637" s="269" t="s">
        <v>678</v>
      </c>
      <c r="D637" s="284">
        <v>47.7</v>
      </c>
      <c r="E637" s="269" t="s">
        <v>676</v>
      </c>
      <c r="F637" s="269">
        <v>23.85</v>
      </c>
    </row>
    <row r="638" spans="1:6" x14ac:dyDescent="0.25">
      <c r="A638" s="285">
        <v>0.16666666666666666</v>
      </c>
      <c r="B638" s="269" t="s">
        <v>679</v>
      </c>
      <c r="C638" s="269" t="s">
        <v>431</v>
      </c>
      <c r="D638" s="286">
        <v>298</v>
      </c>
      <c r="E638" s="269" t="s">
        <v>679</v>
      </c>
      <c r="F638" s="269">
        <v>49.67</v>
      </c>
    </row>
    <row r="639" spans="1:6" ht="15.75" x14ac:dyDescent="0.25">
      <c r="A639" s="269">
        <v>10</v>
      </c>
      <c r="B639" s="269" t="s">
        <v>163</v>
      </c>
      <c r="C639" s="269" t="s">
        <v>680</v>
      </c>
      <c r="D639" s="282">
        <v>13.8</v>
      </c>
      <c r="E639" s="269" t="s">
        <v>163</v>
      </c>
      <c r="F639" s="269">
        <v>138</v>
      </c>
    </row>
    <row r="640" spans="1:6" ht="30" x14ac:dyDescent="0.25">
      <c r="A640" s="269">
        <v>1</v>
      </c>
      <c r="B640" s="269" t="s">
        <v>163</v>
      </c>
      <c r="C640" s="269" t="s">
        <v>681</v>
      </c>
      <c r="D640" s="282">
        <v>16.5</v>
      </c>
      <c r="E640" s="269" t="s">
        <v>163</v>
      </c>
      <c r="F640" s="269">
        <v>16.5</v>
      </c>
    </row>
    <row r="641" spans="1:6" ht="30" x14ac:dyDescent="0.25">
      <c r="A641" s="269">
        <v>0.1</v>
      </c>
      <c r="B641" s="269" t="s">
        <v>170</v>
      </c>
      <c r="C641" s="269" t="s">
        <v>682</v>
      </c>
      <c r="D641" s="269">
        <v>630</v>
      </c>
      <c r="E641" s="269" t="s">
        <v>170</v>
      </c>
      <c r="F641" s="269">
        <v>63</v>
      </c>
    </row>
    <row r="642" spans="1:6" ht="45" x14ac:dyDescent="0.25">
      <c r="A642" s="269">
        <v>45</v>
      </c>
      <c r="B642" s="269" t="s">
        <v>27</v>
      </c>
      <c r="C642" s="270" t="s">
        <v>683</v>
      </c>
      <c r="D642" s="269">
        <v>15.5</v>
      </c>
      <c r="E642" s="269" t="s">
        <v>684</v>
      </c>
      <c r="F642" s="269">
        <v>697.5</v>
      </c>
    </row>
    <row r="643" spans="1:6" x14ac:dyDescent="0.25">
      <c r="A643" s="285">
        <v>0.5</v>
      </c>
      <c r="B643" s="269" t="s">
        <v>685</v>
      </c>
      <c r="C643" s="270" t="s">
        <v>686</v>
      </c>
      <c r="D643" s="269">
        <v>225.4</v>
      </c>
      <c r="E643" s="269" t="s">
        <v>685</v>
      </c>
      <c r="F643" s="269">
        <v>112.7</v>
      </c>
    </row>
    <row r="644" spans="1:6" ht="30" x14ac:dyDescent="0.25">
      <c r="A644" s="269">
        <v>10</v>
      </c>
      <c r="B644" s="269" t="s">
        <v>687</v>
      </c>
      <c r="C644" s="269" t="s">
        <v>688</v>
      </c>
      <c r="D644" s="269"/>
      <c r="E644" s="269" t="s">
        <v>159</v>
      </c>
      <c r="F644" s="269">
        <v>4392.67</v>
      </c>
    </row>
    <row r="645" spans="1:6" x14ac:dyDescent="0.25">
      <c r="A645" s="269" t="s">
        <v>159</v>
      </c>
      <c r="B645" s="269"/>
      <c r="C645" s="269" t="s">
        <v>689</v>
      </c>
      <c r="D645" s="269"/>
      <c r="E645" s="269" t="s">
        <v>159</v>
      </c>
      <c r="F645" s="269">
        <v>27.68</v>
      </c>
    </row>
    <row r="646" spans="1:6" ht="15.75" x14ac:dyDescent="0.25">
      <c r="A646" s="269"/>
      <c r="B646" s="269"/>
      <c r="C646" s="287" t="s">
        <v>690</v>
      </c>
      <c r="D646" s="269"/>
      <c r="E646" s="269"/>
      <c r="F646" s="288">
        <v>8301</v>
      </c>
    </row>
    <row r="647" spans="1:6" ht="15.75" x14ac:dyDescent="0.25">
      <c r="A647" s="269"/>
      <c r="B647" s="269"/>
      <c r="C647" s="289" t="s">
        <v>691</v>
      </c>
      <c r="D647" s="269"/>
      <c r="E647" s="269"/>
      <c r="F647" s="290">
        <v>830.1</v>
      </c>
    </row>
    <row r="648" spans="1:6" ht="31.5" x14ac:dyDescent="0.25">
      <c r="A648" s="269"/>
      <c r="C648" s="290" t="s">
        <v>692</v>
      </c>
      <c r="D648" s="269"/>
      <c r="E648" s="269"/>
      <c r="F648" s="270"/>
    </row>
    <row r="649" spans="1:6" ht="15.75" x14ac:dyDescent="0.25">
      <c r="A649" s="269"/>
      <c r="C649" s="290" t="s">
        <v>693</v>
      </c>
      <c r="D649" s="269"/>
      <c r="E649" s="269"/>
      <c r="F649" s="270"/>
    </row>
    <row r="650" spans="1:6" x14ac:dyDescent="0.25">
      <c r="A650" s="269">
        <v>1</v>
      </c>
      <c r="B650" s="269" t="s">
        <v>163</v>
      </c>
      <c r="C650" s="269" t="s">
        <v>694</v>
      </c>
      <c r="D650" s="269">
        <v>817</v>
      </c>
      <c r="E650" s="269" t="s">
        <v>163</v>
      </c>
      <c r="F650" s="269">
        <v>817</v>
      </c>
    </row>
    <row r="651" spans="1:6" x14ac:dyDescent="0.25">
      <c r="A651" s="269">
        <v>2</v>
      </c>
      <c r="B651" s="269" t="s">
        <v>163</v>
      </c>
      <c r="C651" s="269" t="s">
        <v>695</v>
      </c>
      <c r="D651" s="269">
        <v>712</v>
      </c>
      <c r="E651" s="269" t="s">
        <v>163</v>
      </c>
      <c r="F651" s="269">
        <v>1424</v>
      </c>
    </row>
    <row r="652" spans="1:6" x14ac:dyDescent="0.25">
      <c r="A652" s="269">
        <v>3</v>
      </c>
      <c r="B652" s="269" t="s">
        <v>163</v>
      </c>
      <c r="C652" s="269" t="s">
        <v>696</v>
      </c>
      <c r="D652" s="269">
        <v>708</v>
      </c>
      <c r="E652" s="269" t="s">
        <v>163</v>
      </c>
      <c r="F652" s="269">
        <v>2124</v>
      </c>
    </row>
    <row r="653" spans="1:6" x14ac:dyDescent="0.25">
      <c r="A653" s="269">
        <v>4</v>
      </c>
      <c r="B653" s="269" t="s">
        <v>163</v>
      </c>
      <c r="C653" s="269" t="s">
        <v>697</v>
      </c>
      <c r="D653" s="269">
        <v>556</v>
      </c>
      <c r="E653" s="269" t="s">
        <v>163</v>
      </c>
      <c r="F653" s="269">
        <v>2224</v>
      </c>
    </row>
    <row r="654" spans="1:6" ht="15.75" x14ac:dyDescent="0.25">
      <c r="A654" s="269"/>
      <c r="B654" s="269"/>
      <c r="C654" s="269"/>
      <c r="D654" s="269"/>
      <c r="E654" s="269"/>
      <c r="F654" s="291">
        <v>6589</v>
      </c>
    </row>
    <row r="655" spans="1:6" ht="45" x14ac:dyDescent="0.25">
      <c r="A655" s="211"/>
      <c r="B655" s="211"/>
      <c r="C655" s="211" t="s">
        <v>704</v>
      </c>
      <c r="D655" s="211"/>
      <c r="E655" s="211"/>
      <c r="F655" s="211">
        <v>4392.67</v>
      </c>
    </row>
    <row r="656" spans="1:6" x14ac:dyDescent="0.25">
      <c r="A656" s="211"/>
      <c r="B656" s="211"/>
      <c r="C656" s="211"/>
      <c r="D656" s="211"/>
      <c r="E656" s="211"/>
      <c r="F656" s="211"/>
    </row>
    <row r="657" spans="1:6" ht="30" x14ac:dyDescent="0.25">
      <c r="A657" s="211"/>
      <c r="B657" s="211"/>
      <c r="C657" s="211" t="s">
        <v>698</v>
      </c>
      <c r="D657" s="211"/>
      <c r="E657" s="211"/>
      <c r="F657" s="211"/>
    </row>
    <row r="658" spans="1:6" x14ac:dyDescent="0.25">
      <c r="A658" s="211"/>
      <c r="B658" s="211"/>
      <c r="C658" s="211"/>
      <c r="D658" s="211"/>
      <c r="E658" s="211"/>
      <c r="F658" s="211"/>
    </row>
    <row r="659" spans="1:6" ht="210" x14ac:dyDescent="0.25">
      <c r="A659" s="211"/>
      <c r="B659" s="211"/>
      <c r="C659" s="211" t="s">
        <v>699</v>
      </c>
      <c r="D659" s="211"/>
      <c r="E659" s="211"/>
      <c r="F659" s="211"/>
    </row>
    <row r="660" spans="1:6" x14ac:dyDescent="0.25">
      <c r="A660" s="211"/>
      <c r="B660" s="211"/>
      <c r="C660" s="211" t="s">
        <v>700</v>
      </c>
      <c r="D660" s="211"/>
      <c r="E660" s="211"/>
      <c r="F660" s="211">
        <v>8273.32</v>
      </c>
    </row>
    <row r="661" spans="1:6" x14ac:dyDescent="0.25">
      <c r="A661" s="211"/>
      <c r="B661" s="211"/>
      <c r="C661" s="211" t="s">
        <v>701</v>
      </c>
      <c r="D661" s="211"/>
      <c r="E661" s="211"/>
      <c r="F661" s="211">
        <v>136</v>
      </c>
    </row>
    <row r="662" spans="1:6" ht="30" x14ac:dyDescent="0.25">
      <c r="A662" s="211"/>
      <c r="B662" s="211"/>
      <c r="C662" s="211" t="s">
        <v>705</v>
      </c>
      <c r="D662" s="211"/>
      <c r="E662" s="211"/>
      <c r="F662" s="211">
        <v>165</v>
      </c>
    </row>
    <row r="663" spans="1:6" x14ac:dyDescent="0.25">
      <c r="A663" s="211"/>
      <c r="B663" s="211"/>
      <c r="C663" s="211" t="s">
        <v>602</v>
      </c>
      <c r="D663" s="211"/>
      <c r="E663" s="211"/>
      <c r="F663" s="211">
        <v>29.68</v>
      </c>
    </row>
    <row r="664" spans="1:6" x14ac:dyDescent="0.25">
      <c r="A664" s="211"/>
      <c r="B664" s="211"/>
      <c r="C664" s="211" t="s">
        <v>702</v>
      </c>
      <c r="D664" s="211"/>
      <c r="E664" s="211"/>
      <c r="F664" s="211">
        <v>8332</v>
      </c>
    </row>
    <row r="665" spans="1:6" x14ac:dyDescent="0.25">
      <c r="A665" s="211"/>
      <c r="B665" s="211"/>
      <c r="C665" s="211" t="s">
        <v>703</v>
      </c>
      <c r="D665" s="211"/>
      <c r="E665" s="211"/>
      <c r="F665" s="211">
        <v>833.2</v>
      </c>
    </row>
    <row r="668" spans="1:6" ht="30" x14ac:dyDescent="0.25">
      <c r="A668" s="211"/>
      <c r="B668" s="211"/>
      <c r="C668" s="211" t="s">
        <v>706</v>
      </c>
      <c r="D668" s="211"/>
      <c r="E668" s="211"/>
      <c r="F668" s="211"/>
    </row>
    <row r="669" spans="1:6" x14ac:dyDescent="0.25">
      <c r="A669" s="211"/>
      <c r="B669" s="211"/>
      <c r="C669" s="211"/>
      <c r="D669" s="211"/>
      <c r="E669" s="211"/>
      <c r="F669" s="211"/>
    </row>
    <row r="670" spans="1:6" ht="195" x14ac:dyDescent="0.25">
      <c r="A670" s="211"/>
      <c r="B670" s="211"/>
      <c r="C670" s="211" t="s">
        <v>707</v>
      </c>
      <c r="D670" s="211"/>
      <c r="E670" s="211"/>
      <c r="F670" s="211"/>
    </row>
    <row r="671" spans="1:6" ht="30" x14ac:dyDescent="0.25">
      <c r="A671" s="211">
        <v>90</v>
      </c>
      <c r="B671" s="211" t="s">
        <v>27</v>
      </c>
      <c r="C671" s="211" t="s">
        <v>663</v>
      </c>
      <c r="D671" s="211">
        <v>15.5</v>
      </c>
      <c r="E671" s="211" t="s">
        <v>27</v>
      </c>
      <c r="F671" s="211">
        <v>1395</v>
      </c>
    </row>
    <row r="672" spans="1:6" ht="30" x14ac:dyDescent="0.25">
      <c r="A672" s="211">
        <v>45</v>
      </c>
      <c r="B672" s="211" t="s">
        <v>27</v>
      </c>
      <c r="C672" s="211" t="s">
        <v>665</v>
      </c>
      <c r="D672" s="211">
        <v>19.100000000000001</v>
      </c>
      <c r="E672" s="211" t="s">
        <v>27</v>
      </c>
      <c r="F672" s="211">
        <v>859.5</v>
      </c>
    </row>
    <row r="673" spans="1:6" x14ac:dyDescent="0.25">
      <c r="A673" s="211">
        <v>20</v>
      </c>
      <c r="B673" s="211" t="s">
        <v>163</v>
      </c>
      <c r="C673" s="211" t="s">
        <v>667</v>
      </c>
      <c r="D673" s="211">
        <v>3</v>
      </c>
      <c r="E673" s="211" t="s">
        <v>672</v>
      </c>
      <c r="F673" s="211">
        <v>60</v>
      </c>
    </row>
    <row r="674" spans="1:6" x14ac:dyDescent="0.25">
      <c r="A674" s="211">
        <v>10</v>
      </c>
      <c r="B674" s="211" t="s">
        <v>163</v>
      </c>
      <c r="C674" s="211" t="s">
        <v>670</v>
      </c>
      <c r="D674" s="211">
        <v>1.28</v>
      </c>
      <c r="E674" s="211" t="s">
        <v>672</v>
      </c>
      <c r="F674" s="211">
        <v>12.8</v>
      </c>
    </row>
    <row r="675" spans="1:6" x14ac:dyDescent="0.25">
      <c r="A675" s="211">
        <v>1</v>
      </c>
      <c r="B675" s="211" t="s">
        <v>163</v>
      </c>
      <c r="C675" s="211" t="s">
        <v>708</v>
      </c>
      <c r="D675" s="211">
        <v>63.1</v>
      </c>
      <c r="E675" s="211" t="s">
        <v>163</v>
      </c>
      <c r="F675" s="211">
        <v>63.1</v>
      </c>
    </row>
    <row r="676" spans="1:6" x14ac:dyDescent="0.25">
      <c r="A676" s="272">
        <v>1.4999999999999999E-2</v>
      </c>
      <c r="B676" s="211" t="s">
        <v>170</v>
      </c>
      <c r="C676" s="211" t="s">
        <v>709</v>
      </c>
      <c r="D676" s="211">
        <v>630</v>
      </c>
      <c r="E676" s="211" t="s">
        <v>170</v>
      </c>
      <c r="F676" s="211">
        <v>9.4499999999999993</v>
      </c>
    </row>
    <row r="677" spans="1:6" ht="30" x14ac:dyDescent="0.25">
      <c r="A677" s="211">
        <v>15</v>
      </c>
      <c r="B677" s="211" t="s">
        <v>163</v>
      </c>
      <c r="C677" s="211" t="s">
        <v>710</v>
      </c>
      <c r="D677" s="211">
        <v>39.950000000000003</v>
      </c>
      <c r="E677" s="211" t="s">
        <v>163</v>
      </c>
      <c r="F677" s="211">
        <v>599.25</v>
      </c>
    </row>
    <row r="678" spans="1:6" x14ac:dyDescent="0.25">
      <c r="A678" s="211">
        <v>15</v>
      </c>
      <c r="B678" s="211" t="s">
        <v>163</v>
      </c>
      <c r="C678" s="211" t="s">
        <v>708</v>
      </c>
      <c r="D678" s="211">
        <v>63.1</v>
      </c>
      <c r="E678" s="211" t="s">
        <v>163</v>
      </c>
      <c r="F678" s="211">
        <v>946.5</v>
      </c>
    </row>
    <row r="679" spans="1:6" x14ac:dyDescent="0.25">
      <c r="A679" s="272">
        <v>0.22500000000000001</v>
      </c>
      <c r="B679" s="211" t="s">
        <v>170</v>
      </c>
      <c r="C679" s="211" t="s">
        <v>709</v>
      </c>
      <c r="D679" s="211">
        <v>630</v>
      </c>
      <c r="E679" s="211" t="s">
        <v>711</v>
      </c>
      <c r="F679" s="211">
        <v>141.75</v>
      </c>
    </row>
    <row r="680" spans="1:6" x14ac:dyDescent="0.25">
      <c r="A680" s="211">
        <v>1.25</v>
      </c>
      <c r="B680" s="211" t="s">
        <v>679</v>
      </c>
      <c r="C680" s="211" t="s">
        <v>431</v>
      </c>
      <c r="D680" s="211">
        <v>298</v>
      </c>
      <c r="E680" s="211" t="s">
        <v>679</v>
      </c>
      <c r="F680" s="211">
        <v>372.5</v>
      </c>
    </row>
    <row r="681" spans="1:6" ht="45" x14ac:dyDescent="0.25">
      <c r="A681" s="211">
        <v>45</v>
      </c>
      <c r="B681" s="211" t="s">
        <v>170</v>
      </c>
      <c r="C681" s="211" t="s">
        <v>683</v>
      </c>
      <c r="D681" s="211">
        <v>15.5</v>
      </c>
      <c r="E681" s="211" t="s">
        <v>27</v>
      </c>
      <c r="F681" s="211">
        <v>697.5</v>
      </c>
    </row>
    <row r="682" spans="1:6" x14ac:dyDescent="0.25">
      <c r="A682" s="211"/>
      <c r="B682" s="211"/>
      <c r="C682" s="211" t="s">
        <v>688</v>
      </c>
      <c r="D682" s="211"/>
      <c r="E682" s="211"/>
      <c r="F682" s="211">
        <v>4392.67</v>
      </c>
    </row>
    <row r="683" spans="1:6" x14ac:dyDescent="0.25">
      <c r="A683" s="211"/>
      <c r="B683" s="211"/>
      <c r="C683" s="211" t="s">
        <v>602</v>
      </c>
      <c r="D683" s="211"/>
      <c r="E683" s="211"/>
      <c r="F683" s="211">
        <v>27.48</v>
      </c>
    </row>
    <row r="684" spans="1:6" x14ac:dyDescent="0.25">
      <c r="A684" s="211"/>
      <c r="B684" s="211"/>
      <c r="C684" s="211" t="s">
        <v>712</v>
      </c>
      <c r="D684" s="211"/>
      <c r="E684" s="211"/>
      <c r="F684" s="211">
        <v>9577.5</v>
      </c>
    </row>
    <row r="685" spans="1:6" x14ac:dyDescent="0.25">
      <c r="A685" s="211"/>
      <c r="B685" s="211"/>
      <c r="C685" s="211" t="s">
        <v>713</v>
      </c>
      <c r="D685" s="211"/>
      <c r="E685" s="211"/>
      <c r="F685" s="211">
        <v>638.5</v>
      </c>
    </row>
    <row r="686" spans="1:6" x14ac:dyDescent="0.25">
      <c r="A686" s="211"/>
      <c r="B686" s="211"/>
      <c r="C686" s="211" t="s">
        <v>688</v>
      </c>
      <c r="D686" s="211"/>
      <c r="E686" s="211"/>
      <c r="F686" s="211"/>
    </row>
    <row r="687" spans="1:6" x14ac:dyDescent="0.25">
      <c r="A687" s="211">
        <v>1</v>
      </c>
      <c r="B687" s="211" t="s">
        <v>163</v>
      </c>
      <c r="C687" s="211" t="s">
        <v>694</v>
      </c>
      <c r="D687" s="211">
        <v>817</v>
      </c>
      <c r="E687" s="211" t="s">
        <v>163</v>
      </c>
      <c r="F687" s="211">
        <v>817</v>
      </c>
    </row>
    <row r="688" spans="1:6" x14ac:dyDescent="0.25">
      <c r="A688" s="211">
        <v>2</v>
      </c>
      <c r="B688" s="211" t="s">
        <v>163</v>
      </c>
      <c r="C688" s="211" t="s">
        <v>695</v>
      </c>
      <c r="D688" s="211">
        <v>712</v>
      </c>
      <c r="E688" s="211" t="s">
        <v>163</v>
      </c>
      <c r="F688" s="211">
        <v>1424</v>
      </c>
    </row>
    <row r="689" spans="1:6" x14ac:dyDescent="0.25">
      <c r="A689" s="211">
        <v>3</v>
      </c>
      <c r="B689" s="211" t="s">
        <v>163</v>
      </c>
      <c r="C689" s="211" t="s">
        <v>696</v>
      </c>
      <c r="D689" s="211">
        <v>708</v>
      </c>
      <c r="E689" s="211" t="s">
        <v>163</v>
      </c>
      <c r="F689" s="211">
        <v>2124</v>
      </c>
    </row>
    <row r="690" spans="1:6" x14ac:dyDescent="0.25">
      <c r="A690" s="211">
        <v>4</v>
      </c>
      <c r="B690" s="211" t="s">
        <v>163</v>
      </c>
      <c r="C690" s="211" t="s">
        <v>697</v>
      </c>
      <c r="D690" s="211">
        <v>556</v>
      </c>
      <c r="E690" s="211" t="s">
        <v>163</v>
      </c>
      <c r="F690" s="211">
        <v>2224</v>
      </c>
    </row>
    <row r="691" spans="1:6" ht="195" x14ac:dyDescent="0.25">
      <c r="A691" s="211"/>
      <c r="B691" s="211"/>
      <c r="C691" s="211" t="s">
        <v>719</v>
      </c>
      <c r="D691" s="211"/>
      <c r="E691" s="211"/>
      <c r="F691" s="211"/>
    </row>
    <row r="692" spans="1:6" x14ac:dyDescent="0.25">
      <c r="A692" s="211"/>
      <c r="B692" s="211"/>
      <c r="C692" s="211" t="s">
        <v>700</v>
      </c>
      <c r="D692" s="211"/>
      <c r="E692" s="211"/>
      <c r="F692" s="211">
        <v>8273.32</v>
      </c>
    </row>
    <row r="693" spans="1:6" x14ac:dyDescent="0.25">
      <c r="A693" s="211"/>
      <c r="B693" s="211"/>
      <c r="C693" s="211" t="s">
        <v>714</v>
      </c>
      <c r="D693" s="211"/>
      <c r="E693" s="211"/>
      <c r="F693" s="211">
        <v>138</v>
      </c>
    </row>
    <row r="694" spans="1:6" x14ac:dyDescent="0.25">
      <c r="A694" s="211"/>
      <c r="B694" s="211"/>
      <c r="C694" s="211" t="s">
        <v>715</v>
      </c>
      <c r="D694" s="211"/>
      <c r="E694" s="211"/>
      <c r="F694" s="211">
        <v>63</v>
      </c>
    </row>
    <row r="695" spans="1:6" ht="45" x14ac:dyDescent="0.25">
      <c r="A695" s="211"/>
      <c r="B695" s="211"/>
      <c r="C695" s="211" t="s">
        <v>716</v>
      </c>
      <c r="D695" s="211"/>
      <c r="E695" s="211"/>
      <c r="F695" s="211">
        <v>699</v>
      </c>
    </row>
    <row r="696" spans="1:6" ht="30" x14ac:dyDescent="0.25">
      <c r="A696" s="211"/>
      <c r="B696" s="211"/>
      <c r="C696" s="211" t="s">
        <v>717</v>
      </c>
      <c r="D696" s="211"/>
      <c r="E696" s="211"/>
      <c r="F696" s="211">
        <v>378</v>
      </c>
    </row>
    <row r="697" spans="1:6" x14ac:dyDescent="0.25">
      <c r="A697" s="211"/>
      <c r="B697" s="211"/>
      <c r="C697" s="211" t="s">
        <v>718</v>
      </c>
      <c r="D697" s="211"/>
      <c r="E697" s="211"/>
      <c r="F697" s="211">
        <v>24.68</v>
      </c>
    </row>
    <row r="698" spans="1:6" x14ac:dyDescent="0.25">
      <c r="A698" s="211"/>
      <c r="B698" s="211"/>
      <c r="C698" s="211" t="s">
        <v>702</v>
      </c>
      <c r="D698" s="211"/>
      <c r="E698" s="211"/>
      <c r="F698" s="211">
        <v>9174</v>
      </c>
    </row>
    <row r="699" spans="1:6" x14ac:dyDescent="0.25">
      <c r="A699" s="211"/>
      <c r="B699" s="211"/>
      <c r="C699" s="211" t="s">
        <v>703</v>
      </c>
      <c r="D699" s="211"/>
      <c r="E699" s="211"/>
      <c r="F699" s="211">
        <v>917.4</v>
      </c>
    </row>
    <row r="700" spans="1:6" x14ac:dyDescent="0.25">
      <c r="A700" s="211"/>
      <c r="B700" s="211"/>
      <c r="C700" s="211" t="s">
        <v>721</v>
      </c>
      <c r="D700" s="211"/>
      <c r="E700" s="211"/>
      <c r="F700" s="211"/>
    </row>
    <row r="701" spans="1:6" ht="30" x14ac:dyDescent="0.25">
      <c r="A701" s="211">
        <v>1</v>
      </c>
      <c r="B701" s="211" t="s">
        <v>163</v>
      </c>
      <c r="C701" s="211" t="s">
        <v>722</v>
      </c>
      <c r="D701" s="211">
        <v>1265</v>
      </c>
      <c r="E701" s="211" t="s">
        <v>163</v>
      </c>
      <c r="F701" s="211">
        <v>1265</v>
      </c>
    </row>
    <row r="702" spans="1:6" ht="30" x14ac:dyDescent="0.25">
      <c r="A702" s="211">
        <v>1</v>
      </c>
      <c r="B702" s="211" t="s">
        <v>163</v>
      </c>
      <c r="C702" s="211" t="s">
        <v>723</v>
      </c>
      <c r="D702" s="211">
        <v>172.2</v>
      </c>
      <c r="E702" s="211" t="s">
        <v>163</v>
      </c>
      <c r="F702" s="211">
        <v>172.2</v>
      </c>
    </row>
    <row r="703" spans="1:6" x14ac:dyDescent="0.25">
      <c r="A703" s="211"/>
      <c r="B703" s="211"/>
      <c r="C703" s="211" t="s">
        <v>720</v>
      </c>
      <c r="D703" s="211"/>
      <c r="E703" s="211"/>
      <c r="F703" s="211">
        <v>1438</v>
      </c>
    </row>
    <row r="704" spans="1:6" ht="90" x14ac:dyDescent="0.25">
      <c r="A704" s="211"/>
      <c r="B704" s="211"/>
      <c r="C704" s="211" t="s">
        <v>724</v>
      </c>
      <c r="D704" s="211"/>
      <c r="E704" s="211"/>
      <c r="F704" s="211"/>
    </row>
    <row r="705" spans="1:6" x14ac:dyDescent="0.25">
      <c r="A705" s="211"/>
      <c r="B705" s="211"/>
      <c r="C705" s="211"/>
      <c r="D705" s="211"/>
      <c r="E705" s="211"/>
      <c r="F705" s="211"/>
    </row>
    <row r="706" spans="1:6" x14ac:dyDescent="0.25">
      <c r="A706" s="211">
        <v>1</v>
      </c>
      <c r="B706" s="211" t="s">
        <v>27</v>
      </c>
      <c r="C706" s="211" t="s">
        <v>725</v>
      </c>
      <c r="D706" s="211">
        <v>914.1</v>
      </c>
      <c r="E706" s="211" t="s">
        <v>726</v>
      </c>
      <c r="F706" s="211">
        <v>9.14</v>
      </c>
    </row>
    <row r="707" spans="1:6" x14ac:dyDescent="0.25">
      <c r="A707" s="211"/>
      <c r="B707" s="211"/>
      <c r="C707" s="211" t="s">
        <v>727</v>
      </c>
      <c r="D707" s="211"/>
      <c r="E707" s="211"/>
      <c r="F707" s="211">
        <v>506.4</v>
      </c>
    </row>
    <row r="708" spans="1:6" x14ac:dyDescent="0.25">
      <c r="A708" s="211"/>
      <c r="B708" s="211"/>
      <c r="C708" s="211" t="s">
        <v>728</v>
      </c>
      <c r="D708" s="211"/>
      <c r="E708" s="211"/>
      <c r="F708" s="211">
        <v>5.26</v>
      </c>
    </row>
    <row r="709" spans="1:6" ht="30" x14ac:dyDescent="0.25">
      <c r="A709" s="211"/>
      <c r="B709" s="211"/>
      <c r="C709" s="211" t="s">
        <v>729</v>
      </c>
      <c r="D709" s="211" t="s">
        <v>730</v>
      </c>
      <c r="E709" s="211"/>
      <c r="F709" s="211">
        <v>520.79999999999995</v>
      </c>
    </row>
    <row r="710" spans="1:6" x14ac:dyDescent="0.25">
      <c r="A710" s="211">
        <v>1</v>
      </c>
      <c r="B710" s="211" t="s">
        <v>163</v>
      </c>
      <c r="C710" s="211" t="s">
        <v>731</v>
      </c>
      <c r="D710" s="211">
        <v>712</v>
      </c>
      <c r="E710" s="211" t="s">
        <v>163</v>
      </c>
      <c r="F710" s="211">
        <v>712</v>
      </c>
    </row>
    <row r="711" spans="1:6" x14ac:dyDescent="0.25">
      <c r="A711" s="211">
        <v>1</v>
      </c>
      <c r="B711" s="211" t="s">
        <v>163</v>
      </c>
      <c r="C711" s="211" t="s">
        <v>732</v>
      </c>
      <c r="D711" s="211">
        <v>708</v>
      </c>
      <c r="E711" s="211" t="s">
        <v>163</v>
      </c>
      <c r="F711" s="211">
        <v>708</v>
      </c>
    </row>
    <row r="712" spans="1:6" x14ac:dyDescent="0.25">
      <c r="A712" s="211">
        <v>2</v>
      </c>
      <c r="B712" s="211" t="s">
        <v>163</v>
      </c>
      <c r="C712" s="211" t="s">
        <v>733</v>
      </c>
      <c r="D712" s="211">
        <v>556</v>
      </c>
      <c r="E712" s="211" t="s">
        <v>163</v>
      </c>
      <c r="F712" s="211">
        <v>1112</v>
      </c>
    </row>
    <row r="713" spans="1:6" x14ac:dyDescent="0.25">
      <c r="A713" s="211"/>
      <c r="B713" s="211"/>
      <c r="C713" s="211" t="s">
        <v>734</v>
      </c>
      <c r="D713" s="211"/>
      <c r="E713" s="211"/>
      <c r="F713" s="211">
        <v>2532</v>
      </c>
    </row>
    <row r="714" spans="1:6" x14ac:dyDescent="0.25">
      <c r="A714" s="211"/>
      <c r="B714" s="211"/>
      <c r="C714" s="211" t="s">
        <v>730</v>
      </c>
      <c r="D714" s="211"/>
      <c r="E714" s="211"/>
      <c r="F714" s="211">
        <v>506.4</v>
      </c>
    </row>
    <row r="716" spans="1:6" x14ac:dyDescent="0.25">
      <c r="A716" s="211"/>
      <c r="B716" s="211"/>
      <c r="C716" s="211" t="s">
        <v>735</v>
      </c>
      <c r="D716" s="211"/>
      <c r="E716" s="211"/>
      <c r="F716" s="211"/>
    </row>
    <row r="717" spans="1:6" ht="30" x14ac:dyDescent="0.25">
      <c r="A717" s="211">
        <v>1</v>
      </c>
      <c r="B717" s="211" t="s">
        <v>163</v>
      </c>
      <c r="C717" s="211" t="s">
        <v>736</v>
      </c>
      <c r="D717" s="211">
        <v>388</v>
      </c>
      <c r="E717" s="211" t="s">
        <v>163</v>
      </c>
      <c r="F717" s="211">
        <v>388</v>
      </c>
    </row>
    <row r="718" spans="1:6" x14ac:dyDescent="0.25">
      <c r="A718" s="211"/>
      <c r="B718" s="211"/>
      <c r="C718" s="211"/>
      <c r="D718" s="211"/>
      <c r="E718" s="211" t="s">
        <v>163</v>
      </c>
      <c r="F718" s="211">
        <v>0</v>
      </c>
    </row>
    <row r="719" spans="1:6" x14ac:dyDescent="0.25">
      <c r="A719" s="211"/>
      <c r="B719" s="211"/>
      <c r="C719" s="211" t="s">
        <v>737</v>
      </c>
      <c r="D719" s="211"/>
      <c r="E719" s="211"/>
      <c r="F719" s="211">
        <v>275.3</v>
      </c>
    </row>
    <row r="720" spans="1:6" x14ac:dyDescent="0.25">
      <c r="A720" s="211"/>
      <c r="B720" s="211"/>
      <c r="C720" s="211" t="s">
        <v>602</v>
      </c>
      <c r="D720" s="211"/>
      <c r="E720" s="211"/>
      <c r="F720" s="211">
        <v>0.7</v>
      </c>
    </row>
    <row r="721" spans="1:6" x14ac:dyDescent="0.25">
      <c r="A721" s="211"/>
      <c r="B721" s="211"/>
      <c r="C721" s="211" t="s">
        <v>720</v>
      </c>
      <c r="D721" s="211"/>
      <c r="E721" s="211"/>
      <c r="F721" s="211">
        <v>664</v>
      </c>
    </row>
    <row r="723" spans="1:6" x14ac:dyDescent="0.25">
      <c r="C723" s="211" t="s">
        <v>739</v>
      </c>
      <c r="D723" s="211"/>
      <c r="E723" s="211" t="s">
        <v>317</v>
      </c>
      <c r="F723" s="211">
        <v>443</v>
      </c>
    </row>
    <row r="725" spans="1:6" x14ac:dyDescent="0.25">
      <c r="A725" s="273">
        <v>44.1</v>
      </c>
      <c r="B725" s="211" t="s">
        <v>179</v>
      </c>
      <c r="C725" s="211" t="s">
        <v>740</v>
      </c>
      <c r="D725" s="211"/>
      <c r="E725" s="211"/>
      <c r="F725" s="211"/>
    </row>
    <row r="726" spans="1:6" x14ac:dyDescent="0.25">
      <c r="A726" s="211"/>
      <c r="B726" s="211"/>
      <c r="C726" s="211" t="s">
        <v>741</v>
      </c>
      <c r="D726" s="211"/>
      <c r="E726" s="211"/>
      <c r="F726" s="211"/>
    </row>
    <row r="727" spans="1:6" x14ac:dyDescent="0.25">
      <c r="A727" s="211"/>
      <c r="B727" s="211"/>
      <c r="C727" s="211" t="s">
        <v>750</v>
      </c>
      <c r="D727" s="211"/>
      <c r="E727" s="211"/>
      <c r="F727" s="211"/>
    </row>
    <row r="728" spans="1:6" x14ac:dyDescent="0.25">
      <c r="A728" s="211"/>
      <c r="B728" s="211"/>
      <c r="C728" s="211" t="s">
        <v>358</v>
      </c>
      <c r="D728" s="211"/>
      <c r="E728" s="211"/>
      <c r="F728" s="211"/>
    </row>
    <row r="729" spans="1:6" x14ac:dyDescent="0.25">
      <c r="A729" s="211">
        <v>3</v>
      </c>
      <c r="B729" s="211" t="s">
        <v>342</v>
      </c>
      <c r="C729" s="211" t="s">
        <v>742</v>
      </c>
      <c r="D729" s="211">
        <v>120.54</v>
      </c>
      <c r="E729" s="211" t="s">
        <v>342</v>
      </c>
      <c r="F729" s="211">
        <v>361.62</v>
      </c>
    </row>
    <row r="730" spans="1:6" x14ac:dyDescent="0.25">
      <c r="A730" s="211">
        <v>1</v>
      </c>
      <c r="B730" s="211" t="s">
        <v>410</v>
      </c>
      <c r="C730" s="211" t="s">
        <v>743</v>
      </c>
      <c r="D730" s="211">
        <v>76</v>
      </c>
      <c r="E730" s="211" t="s">
        <v>410</v>
      </c>
      <c r="F730" s="211">
        <v>76</v>
      </c>
    </row>
    <row r="731" spans="1:6" x14ac:dyDescent="0.25">
      <c r="A731" s="211">
        <v>1</v>
      </c>
      <c r="B731" s="211" t="s">
        <v>410</v>
      </c>
      <c r="C731" s="211" t="s">
        <v>744</v>
      </c>
      <c r="D731" s="211">
        <v>79.5</v>
      </c>
      <c r="E731" s="211" t="s">
        <v>410</v>
      </c>
      <c r="F731" s="211">
        <v>79.5</v>
      </c>
    </row>
    <row r="732" spans="1:6" x14ac:dyDescent="0.25">
      <c r="A732" s="211">
        <v>2</v>
      </c>
      <c r="B732" s="211" t="s">
        <v>410</v>
      </c>
      <c r="C732" s="211" t="s">
        <v>745</v>
      </c>
      <c r="D732" s="211">
        <v>21.4</v>
      </c>
      <c r="E732" s="211" t="s">
        <v>410</v>
      </c>
      <c r="F732" s="211">
        <v>42.8</v>
      </c>
    </row>
    <row r="733" spans="1:6" x14ac:dyDescent="0.25">
      <c r="A733" s="211">
        <v>1</v>
      </c>
      <c r="B733" s="211" t="s">
        <v>410</v>
      </c>
      <c r="C733" s="211" t="s">
        <v>746</v>
      </c>
      <c r="D733" s="211">
        <v>31.8</v>
      </c>
      <c r="E733" s="211" t="s">
        <v>410</v>
      </c>
      <c r="F733" s="211">
        <v>31.8</v>
      </c>
    </row>
    <row r="734" spans="1:6" x14ac:dyDescent="0.25">
      <c r="A734" s="211">
        <v>0.5</v>
      </c>
      <c r="B734" s="211" t="s">
        <v>410</v>
      </c>
      <c r="C734" s="211" t="s">
        <v>612</v>
      </c>
      <c r="D734" s="211">
        <v>784.35</v>
      </c>
      <c r="E734" s="211" t="s">
        <v>410</v>
      </c>
      <c r="F734" s="211">
        <v>392.18</v>
      </c>
    </row>
    <row r="735" spans="1:6" x14ac:dyDescent="0.25">
      <c r="A735" s="211"/>
      <c r="B735" s="211" t="s">
        <v>176</v>
      </c>
      <c r="C735" s="211" t="s">
        <v>747</v>
      </c>
      <c r="D735" s="211"/>
      <c r="E735" s="211" t="s">
        <v>176</v>
      </c>
      <c r="F735" s="211"/>
    </row>
    <row r="736" spans="1:6" x14ac:dyDescent="0.25">
      <c r="A736" s="211"/>
      <c r="B736" s="211"/>
      <c r="C736" s="211" t="s">
        <v>748</v>
      </c>
      <c r="D736" s="211"/>
      <c r="E736" s="211"/>
      <c r="F736" s="211"/>
    </row>
    <row r="737" spans="1:6" x14ac:dyDescent="0.25">
      <c r="A737" s="211"/>
      <c r="B737" s="211"/>
      <c r="C737" s="211"/>
      <c r="D737" s="211"/>
      <c r="E737" s="211"/>
      <c r="F737" s="211" t="s">
        <v>358</v>
      </c>
    </row>
    <row r="738" spans="1:6" x14ac:dyDescent="0.25">
      <c r="A738" s="211"/>
      <c r="B738" s="211"/>
      <c r="C738" s="211" t="s">
        <v>749</v>
      </c>
      <c r="D738" s="211"/>
      <c r="E738" s="211"/>
      <c r="F738" s="211">
        <v>983.9</v>
      </c>
    </row>
    <row r="739" spans="1:6" x14ac:dyDescent="0.25">
      <c r="A739" s="211" t="s">
        <v>13</v>
      </c>
      <c r="B739" s="211"/>
      <c r="C739" s="211"/>
      <c r="D739" s="211"/>
      <c r="E739" s="211"/>
      <c r="F739" s="211"/>
    </row>
    <row r="740" spans="1:6" x14ac:dyDescent="0.25">
      <c r="A740" s="211"/>
      <c r="B740" s="211"/>
      <c r="C740" s="211"/>
      <c r="D740" s="211"/>
      <c r="E740" s="211"/>
      <c r="F740" s="211" t="s">
        <v>358</v>
      </c>
    </row>
    <row r="741" spans="1:6" x14ac:dyDescent="0.25">
      <c r="A741" s="211"/>
      <c r="B741" s="211"/>
      <c r="C741" s="211" t="s">
        <v>353</v>
      </c>
      <c r="D741" s="211"/>
      <c r="E741" s="211"/>
      <c r="F741" s="211">
        <v>327.97</v>
      </c>
    </row>
    <row r="742" spans="1:6" x14ac:dyDescent="0.25">
      <c r="A742" s="211"/>
      <c r="B742" s="211"/>
      <c r="C742" s="211"/>
      <c r="D742" s="211"/>
      <c r="E742" s="211"/>
      <c r="F742" s="211" t="s">
        <v>413</v>
      </c>
    </row>
    <row r="743" spans="1:6" x14ac:dyDescent="0.25">
      <c r="A743" s="211" t="s">
        <v>751</v>
      </c>
      <c r="B743" s="211" t="s">
        <v>179</v>
      </c>
      <c r="C743" s="211" t="s">
        <v>752</v>
      </c>
      <c r="D743" s="211"/>
      <c r="E743" s="211"/>
      <c r="F743" s="211"/>
    </row>
    <row r="744" spans="1:6" x14ac:dyDescent="0.25">
      <c r="A744" s="211"/>
      <c r="B744" s="211"/>
      <c r="C744" s="211" t="s">
        <v>753</v>
      </c>
      <c r="D744" s="211"/>
      <c r="E744" s="211"/>
      <c r="F744" s="211"/>
    </row>
    <row r="745" spans="1:6" x14ac:dyDescent="0.25">
      <c r="A745" s="211"/>
      <c r="B745" s="211"/>
      <c r="C745" s="211" t="s">
        <v>358</v>
      </c>
      <c r="D745" s="211"/>
      <c r="E745" s="211"/>
      <c r="F745" s="211"/>
    </row>
    <row r="746" spans="1:6" x14ac:dyDescent="0.25">
      <c r="A746" s="211"/>
      <c r="B746" s="211" t="s">
        <v>754</v>
      </c>
      <c r="C746" s="211" t="s">
        <v>755</v>
      </c>
      <c r="D746" s="211"/>
      <c r="E746" s="211"/>
      <c r="F746" s="211"/>
    </row>
    <row r="747" spans="1:6" x14ac:dyDescent="0.25">
      <c r="A747" s="211"/>
      <c r="B747" s="211"/>
      <c r="C747" s="211" t="s">
        <v>779</v>
      </c>
      <c r="D747" s="211"/>
      <c r="E747" s="211"/>
      <c r="F747" s="211"/>
    </row>
    <row r="748" spans="1:6" x14ac:dyDescent="0.25">
      <c r="A748" s="211"/>
      <c r="B748" s="211"/>
      <c r="C748" s="211" t="s">
        <v>756</v>
      </c>
      <c r="D748" s="211"/>
      <c r="E748" s="211"/>
      <c r="F748" s="211"/>
    </row>
    <row r="749" spans="1:6" x14ac:dyDescent="0.25">
      <c r="A749" s="211"/>
      <c r="B749" s="211"/>
      <c r="C749" s="211" t="s">
        <v>757</v>
      </c>
      <c r="D749" s="211"/>
      <c r="E749" s="211"/>
      <c r="F749" s="211"/>
    </row>
    <row r="750" spans="1:6" x14ac:dyDescent="0.25">
      <c r="A750" s="211"/>
      <c r="B750" s="211"/>
      <c r="C750" s="211" t="s">
        <v>758</v>
      </c>
      <c r="D750" s="211"/>
      <c r="E750" s="211"/>
      <c r="F750" s="211"/>
    </row>
    <row r="751" spans="1:6" x14ac:dyDescent="0.25">
      <c r="A751" s="211"/>
      <c r="B751" s="211"/>
      <c r="C751" s="211" t="s">
        <v>759</v>
      </c>
      <c r="D751" s="211"/>
      <c r="E751" s="211"/>
      <c r="F751" s="211"/>
    </row>
    <row r="752" spans="1:6" x14ac:dyDescent="0.25">
      <c r="A752" s="211"/>
      <c r="B752" s="211"/>
      <c r="C752" s="211" t="s">
        <v>760</v>
      </c>
      <c r="D752" s="211"/>
      <c r="E752" s="211"/>
      <c r="F752" s="211"/>
    </row>
    <row r="753" spans="1:6" x14ac:dyDescent="0.25">
      <c r="A753" s="211"/>
      <c r="B753" s="211"/>
      <c r="C753" s="211" t="s">
        <v>358</v>
      </c>
      <c r="D753" s="211"/>
      <c r="E753" s="211"/>
      <c r="F753" s="211"/>
    </row>
    <row r="754" spans="1:6" x14ac:dyDescent="0.25">
      <c r="A754" s="211">
        <v>3</v>
      </c>
      <c r="B754" s="211" t="s">
        <v>342</v>
      </c>
      <c r="C754" s="211" t="s">
        <v>761</v>
      </c>
      <c r="D754" s="211">
        <v>193.05</v>
      </c>
      <c r="E754" s="211" t="s">
        <v>342</v>
      </c>
      <c r="F754" s="211">
        <v>579.15</v>
      </c>
    </row>
    <row r="755" spans="1:6" x14ac:dyDescent="0.25">
      <c r="A755" s="211">
        <v>1</v>
      </c>
      <c r="B755" s="211" t="s">
        <v>172</v>
      </c>
      <c r="C755" s="211" t="s">
        <v>762</v>
      </c>
      <c r="D755" s="211">
        <v>76</v>
      </c>
      <c r="E755" s="211" t="s">
        <v>763</v>
      </c>
      <c r="F755" s="211">
        <v>76</v>
      </c>
    </row>
    <row r="756" spans="1:6" x14ac:dyDescent="0.25">
      <c r="A756" s="211">
        <v>1</v>
      </c>
      <c r="B756" s="211" t="s">
        <v>172</v>
      </c>
      <c r="C756" s="211" t="s">
        <v>764</v>
      </c>
      <c r="D756" s="211">
        <v>78.400000000000006</v>
      </c>
      <c r="E756" s="211" t="s">
        <v>763</v>
      </c>
      <c r="F756" s="211">
        <v>78.400000000000006</v>
      </c>
    </row>
    <row r="757" spans="1:6" x14ac:dyDescent="0.25">
      <c r="A757" s="211">
        <v>1</v>
      </c>
      <c r="B757" s="211" t="s">
        <v>172</v>
      </c>
      <c r="C757" s="211" t="s">
        <v>765</v>
      </c>
      <c r="D757" s="211">
        <v>178.9</v>
      </c>
      <c r="E757" s="211" t="s">
        <v>763</v>
      </c>
      <c r="F757" s="211">
        <v>178.9</v>
      </c>
    </row>
    <row r="758" spans="1:6" x14ac:dyDescent="0.25">
      <c r="A758" s="211">
        <v>0.5</v>
      </c>
      <c r="B758" s="211" t="s">
        <v>410</v>
      </c>
      <c r="C758" s="211" t="s">
        <v>612</v>
      </c>
      <c r="D758" s="211">
        <v>784.35</v>
      </c>
      <c r="E758" s="211" t="s">
        <v>763</v>
      </c>
      <c r="F758" s="211">
        <v>392.18</v>
      </c>
    </row>
    <row r="759" spans="1:6" x14ac:dyDescent="0.25">
      <c r="A759" s="211">
        <v>0.5</v>
      </c>
      <c r="B759" s="211" t="s">
        <v>410</v>
      </c>
      <c r="C759" s="211" t="s">
        <v>411</v>
      </c>
      <c r="D759" s="211">
        <v>844.2</v>
      </c>
      <c r="E759" s="211" t="s">
        <v>763</v>
      </c>
      <c r="F759" s="211">
        <v>422.1</v>
      </c>
    </row>
    <row r="760" spans="1:6" x14ac:dyDescent="0.25">
      <c r="A760" s="211">
        <v>0.5</v>
      </c>
      <c r="B760" s="211" t="s">
        <v>410</v>
      </c>
      <c r="C760" s="211" t="s">
        <v>173</v>
      </c>
      <c r="D760" s="211">
        <v>590.1</v>
      </c>
      <c r="E760" s="211" t="s">
        <v>763</v>
      </c>
      <c r="F760" s="211">
        <v>295.05</v>
      </c>
    </row>
    <row r="761" spans="1:6" x14ac:dyDescent="0.25">
      <c r="A761" s="211"/>
      <c r="B761" s="211" t="s">
        <v>176</v>
      </c>
      <c r="C761" s="211" t="s">
        <v>766</v>
      </c>
      <c r="D761" s="211">
        <v>2.79</v>
      </c>
      <c r="E761" s="211" t="s">
        <v>176</v>
      </c>
      <c r="F761" s="211">
        <v>2.79</v>
      </c>
    </row>
    <row r="762" spans="1:6" x14ac:dyDescent="0.25">
      <c r="A762" s="211"/>
      <c r="B762" s="211"/>
      <c r="C762" s="211" t="s">
        <v>767</v>
      </c>
      <c r="D762" s="211"/>
      <c r="E762" s="211"/>
      <c r="F762" s="211"/>
    </row>
    <row r="763" spans="1:6" x14ac:dyDescent="0.25">
      <c r="A763" s="211"/>
      <c r="B763" s="211"/>
      <c r="C763" s="211" t="s">
        <v>768</v>
      </c>
      <c r="D763" s="211"/>
      <c r="E763" s="211"/>
      <c r="F763" s="211"/>
    </row>
    <row r="764" spans="1:6" x14ac:dyDescent="0.25">
      <c r="A764" s="211"/>
      <c r="B764" s="211"/>
      <c r="C764" s="211" t="s">
        <v>769</v>
      </c>
      <c r="D764" s="211"/>
      <c r="E764" s="211" t="s">
        <v>176</v>
      </c>
      <c r="F764" s="211">
        <v>0.12</v>
      </c>
    </row>
    <row r="765" spans="1:6" x14ac:dyDescent="0.25">
      <c r="A765" s="211"/>
      <c r="B765" s="211"/>
      <c r="C765" s="211"/>
      <c r="D765" s="211"/>
      <c r="E765" s="211"/>
      <c r="F765" s="211" t="s">
        <v>358</v>
      </c>
    </row>
    <row r="766" spans="1:6" x14ac:dyDescent="0.25">
      <c r="A766" s="211"/>
      <c r="B766" s="211"/>
      <c r="C766" s="211" t="s">
        <v>749</v>
      </c>
      <c r="D766" s="211"/>
      <c r="E766" s="211"/>
      <c r="F766" s="211">
        <v>2024.69</v>
      </c>
    </row>
    <row r="767" spans="1:6" x14ac:dyDescent="0.25">
      <c r="A767" s="211"/>
      <c r="B767" s="211"/>
      <c r="C767" s="211"/>
      <c r="D767" s="211"/>
      <c r="E767" s="211"/>
      <c r="F767" s="211" t="s">
        <v>358</v>
      </c>
    </row>
    <row r="768" spans="1:6" x14ac:dyDescent="0.25">
      <c r="A768" s="211"/>
      <c r="B768" s="211"/>
      <c r="C768" s="211" t="s">
        <v>353</v>
      </c>
      <c r="D768" s="211"/>
      <c r="E768" s="211"/>
      <c r="F768" s="211">
        <v>674.9</v>
      </c>
    </row>
    <row r="769" spans="1:6" x14ac:dyDescent="0.25">
      <c r="A769" s="211"/>
      <c r="B769" s="211"/>
      <c r="C769" s="211"/>
      <c r="D769" s="211"/>
      <c r="E769" s="211"/>
      <c r="F769" s="211" t="s">
        <v>358</v>
      </c>
    </row>
    <row r="770" spans="1:6" x14ac:dyDescent="0.25">
      <c r="A770" s="211" t="s">
        <v>770</v>
      </c>
      <c r="B770" s="211" t="s">
        <v>771</v>
      </c>
      <c r="C770" s="211" t="s">
        <v>772</v>
      </c>
      <c r="D770" s="211"/>
      <c r="E770" s="211"/>
      <c r="F770" s="211"/>
    </row>
    <row r="771" spans="1:6" x14ac:dyDescent="0.25">
      <c r="A771" s="211"/>
      <c r="B771" s="211"/>
      <c r="C771" s="211" t="s">
        <v>780</v>
      </c>
      <c r="D771" s="211"/>
      <c r="E771" s="211"/>
      <c r="F771" s="211"/>
    </row>
    <row r="772" spans="1:6" x14ac:dyDescent="0.25">
      <c r="A772" s="211"/>
      <c r="B772" s="211"/>
      <c r="C772" s="211" t="s">
        <v>756</v>
      </c>
      <c r="D772" s="211"/>
      <c r="E772" s="211"/>
      <c r="F772" s="211"/>
    </row>
    <row r="773" spans="1:6" x14ac:dyDescent="0.25">
      <c r="A773" s="211"/>
      <c r="B773" s="211"/>
      <c r="C773" s="211" t="s">
        <v>773</v>
      </c>
      <c r="D773" s="211"/>
      <c r="E773" s="211"/>
      <c r="F773" s="211"/>
    </row>
    <row r="774" spans="1:6" x14ac:dyDescent="0.25">
      <c r="A774" s="211"/>
      <c r="B774" s="211"/>
      <c r="C774" s="211" t="s">
        <v>774</v>
      </c>
      <c r="D774" s="211"/>
      <c r="E774" s="211"/>
      <c r="F774" s="211"/>
    </row>
    <row r="775" spans="1:6" x14ac:dyDescent="0.25">
      <c r="A775" s="211"/>
      <c r="B775" s="211"/>
      <c r="C775" s="211" t="s">
        <v>759</v>
      </c>
      <c r="D775" s="211"/>
      <c r="E775" s="211"/>
      <c r="F775" s="211"/>
    </row>
    <row r="776" spans="1:6" x14ac:dyDescent="0.25">
      <c r="A776" s="211"/>
      <c r="B776" s="211"/>
      <c r="C776" s="211" t="s">
        <v>760</v>
      </c>
      <c r="D776" s="211"/>
      <c r="E776" s="211"/>
      <c r="F776" s="211"/>
    </row>
    <row r="777" spans="1:6" x14ac:dyDescent="0.25">
      <c r="A777" s="211"/>
      <c r="B777" s="211"/>
      <c r="C777" s="211" t="s">
        <v>358</v>
      </c>
      <c r="D777" s="211"/>
      <c r="E777" s="211"/>
      <c r="F777" s="211"/>
    </row>
    <row r="778" spans="1:6" x14ac:dyDescent="0.25">
      <c r="A778" s="211">
        <v>3</v>
      </c>
      <c r="B778" s="211" t="s">
        <v>342</v>
      </c>
      <c r="C778" s="211" t="s">
        <v>775</v>
      </c>
      <c r="D778" s="211">
        <v>115.85</v>
      </c>
      <c r="E778" s="211" t="s">
        <v>342</v>
      </c>
      <c r="F778" s="211">
        <v>347.55</v>
      </c>
    </row>
    <row r="779" spans="1:6" x14ac:dyDescent="0.25">
      <c r="A779" s="211">
        <v>1</v>
      </c>
      <c r="B779" s="211" t="s">
        <v>172</v>
      </c>
      <c r="C779" s="211" t="s">
        <v>776</v>
      </c>
      <c r="D779" s="211">
        <v>45</v>
      </c>
      <c r="E779" s="211" t="s">
        <v>763</v>
      </c>
      <c r="F779" s="211">
        <v>45</v>
      </c>
    </row>
    <row r="780" spans="1:6" x14ac:dyDescent="0.25">
      <c r="A780" s="211">
        <v>1</v>
      </c>
      <c r="B780" s="211" t="s">
        <v>172</v>
      </c>
      <c r="C780" s="211" t="s">
        <v>777</v>
      </c>
      <c r="D780" s="211">
        <v>52.9</v>
      </c>
      <c r="E780" s="211" t="s">
        <v>763</v>
      </c>
      <c r="F780" s="211">
        <v>52.9</v>
      </c>
    </row>
    <row r="781" spans="1:6" x14ac:dyDescent="0.25">
      <c r="A781" s="211">
        <v>1</v>
      </c>
      <c r="B781" s="211" t="s">
        <v>172</v>
      </c>
      <c r="C781" s="211" t="s">
        <v>778</v>
      </c>
      <c r="D781" s="211">
        <v>119.3</v>
      </c>
      <c r="E781" s="211" t="s">
        <v>763</v>
      </c>
      <c r="F781" s="211">
        <v>119.3</v>
      </c>
    </row>
    <row r="782" spans="1:6" x14ac:dyDescent="0.25">
      <c r="A782" s="211">
        <v>0.5</v>
      </c>
      <c r="B782" s="211" t="s">
        <v>410</v>
      </c>
      <c r="C782" s="211" t="s">
        <v>612</v>
      </c>
      <c r="D782" s="211">
        <v>784.35</v>
      </c>
      <c r="E782" s="211" t="s">
        <v>763</v>
      </c>
      <c r="F782" s="211">
        <v>392.18</v>
      </c>
    </row>
    <row r="783" spans="1:6" x14ac:dyDescent="0.25">
      <c r="A783" s="211">
        <v>0.5</v>
      </c>
      <c r="B783" s="211" t="s">
        <v>410</v>
      </c>
      <c r="C783" s="211" t="s">
        <v>411</v>
      </c>
      <c r="D783" s="211">
        <v>844.2</v>
      </c>
      <c r="E783" s="211" t="s">
        <v>763</v>
      </c>
      <c r="F783" s="211">
        <v>422.1</v>
      </c>
    </row>
    <row r="784" spans="1:6" x14ac:dyDescent="0.25">
      <c r="A784" s="211">
        <v>0.5</v>
      </c>
      <c r="B784" s="211" t="s">
        <v>410</v>
      </c>
      <c r="C784" s="211" t="s">
        <v>173</v>
      </c>
      <c r="D784" s="211">
        <v>590.1</v>
      </c>
      <c r="E784" s="211" t="s">
        <v>763</v>
      </c>
      <c r="F784" s="211">
        <v>295.05</v>
      </c>
    </row>
    <row r="785" spans="1:6" x14ac:dyDescent="0.25">
      <c r="A785" s="211"/>
      <c r="B785" s="211" t="s">
        <v>176</v>
      </c>
      <c r="C785" s="211" t="s">
        <v>766</v>
      </c>
      <c r="D785" s="211" t="s">
        <v>13</v>
      </c>
      <c r="E785" s="211" t="s">
        <v>176</v>
      </c>
      <c r="F785" s="211">
        <v>2.73</v>
      </c>
    </row>
    <row r="786" spans="1:6" x14ac:dyDescent="0.25">
      <c r="A786" s="211"/>
      <c r="B786" s="211"/>
      <c r="C786" s="211" t="s">
        <v>767</v>
      </c>
      <c r="D786" s="211"/>
      <c r="E786" s="211"/>
      <c r="F786" s="211"/>
    </row>
    <row r="787" spans="1:6" x14ac:dyDescent="0.25">
      <c r="A787" s="211"/>
      <c r="B787" s="211"/>
      <c r="C787" s="211" t="s">
        <v>768</v>
      </c>
      <c r="D787" s="211"/>
      <c r="E787" s="211"/>
      <c r="F787" s="211"/>
    </row>
    <row r="788" spans="1:6" x14ac:dyDescent="0.25">
      <c r="A788" s="211"/>
      <c r="B788" s="211"/>
      <c r="C788" s="211" t="s">
        <v>769</v>
      </c>
      <c r="D788" s="211"/>
      <c r="E788" s="211" t="s">
        <v>176</v>
      </c>
      <c r="F788" s="211">
        <v>0.27</v>
      </c>
    </row>
    <row r="789" spans="1:6" x14ac:dyDescent="0.25">
      <c r="A789" s="211"/>
      <c r="B789" s="211"/>
      <c r="C789" s="211"/>
      <c r="D789" s="211"/>
      <c r="E789" s="211"/>
      <c r="F789" s="211" t="s">
        <v>358</v>
      </c>
    </row>
    <row r="790" spans="1:6" x14ac:dyDescent="0.25">
      <c r="A790" s="211"/>
      <c r="B790" s="211"/>
      <c r="C790" s="211" t="s">
        <v>749</v>
      </c>
      <c r="D790" s="211"/>
      <c r="E790" s="211"/>
      <c r="F790" s="211">
        <v>1677.08</v>
      </c>
    </row>
    <row r="791" spans="1:6" x14ac:dyDescent="0.25">
      <c r="A791" s="211"/>
      <c r="B791" s="211"/>
      <c r="C791" s="211"/>
      <c r="D791" s="211"/>
      <c r="E791" s="211"/>
      <c r="F791" s="211" t="s">
        <v>358</v>
      </c>
    </row>
    <row r="792" spans="1:6" x14ac:dyDescent="0.25">
      <c r="A792" s="211"/>
      <c r="B792" s="211"/>
      <c r="C792" s="211" t="s">
        <v>353</v>
      </c>
      <c r="D792" s="211"/>
      <c r="E792" s="211"/>
      <c r="F792" s="211">
        <v>559.03</v>
      </c>
    </row>
    <row r="793" spans="1:6" x14ac:dyDescent="0.25">
      <c r="A793" s="211"/>
      <c r="B793" s="211"/>
      <c r="C793" s="211"/>
      <c r="D793" s="211"/>
      <c r="E793" s="211"/>
      <c r="F793" s="211" t="s">
        <v>358</v>
      </c>
    </row>
    <row r="795" spans="1:6" x14ac:dyDescent="0.25">
      <c r="A795" s="211"/>
      <c r="B795" s="211"/>
      <c r="C795" s="211" t="s">
        <v>781</v>
      </c>
      <c r="D795" s="211"/>
      <c r="E795" s="211"/>
      <c r="F795" s="211"/>
    </row>
    <row r="796" spans="1:6" x14ac:dyDescent="0.25">
      <c r="A796" s="211"/>
      <c r="B796" s="211"/>
      <c r="C796" s="211"/>
      <c r="D796" s="211"/>
      <c r="E796" s="211"/>
      <c r="F796" s="211"/>
    </row>
    <row r="797" spans="1:6" ht="90" x14ac:dyDescent="0.25">
      <c r="A797" s="211"/>
      <c r="B797" s="211"/>
      <c r="C797" s="211" t="s">
        <v>785</v>
      </c>
      <c r="D797" s="211"/>
      <c r="E797" s="211"/>
      <c r="F797" s="211"/>
    </row>
    <row r="798" spans="1:6" ht="30" x14ac:dyDescent="0.25">
      <c r="A798" s="211">
        <v>1</v>
      </c>
      <c r="B798" s="211" t="s">
        <v>163</v>
      </c>
      <c r="C798" s="211" t="s">
        <v>782</v>
      </c>
      <c r="D798" s="211">
        <v>1302</v>
      </c>
      <c r="E798" s="211" t="s">
        <v>163</v>
      </c>
      <c r="F798" s="211">
        <v>1302</v>
      </c>
    </row>
    <row r="799" spans="1:6" ht="45" x14ac:dyDescent="0.25">
      <c r="A799" s="211">
        <v>1</v>
      </c>
      <c r="B799" s="211" t="s">
        <v>163</v>
      </c>
      <c r="C799" s="211" t="s">
        <v>783</v>
      </c>
      <c r="D799" s="211">
        <v>159.69999999999999</v>
      </c>
      <c r="E799" s="211" t="s">
        <v>163</v>
      </c>
      <c r="F799" s="211">
        <v>159.69999999999999</v>
      </c>
    </row>
    <row r="800" spans="1:6" ht="30" x14ac:dyDescent="0.25">
      <c r="A800" s="211"/>
      <c r="B800" s="211"/>
      <c r="C800" s="211" t="s">
        <v>784</v>
      </c>
      <c r="D800" s="211"/>
      <c r="E800" s="211"/>
      <c r="F800" s="211">
        <v>14</v>
      </c>
    </row>
    <row r="801" spans="1:6" x14ac:dyDescent="0.25">
      <c r="A801" s="211"/>
      <c r="B801" s="211"/>
      <c r="C801" s="211" t="s">
        <v>688</v>
      </c>
      <c r="D801" s="211"/>
      <c r="E801" s="211"/>
      <c r="F801" s="211">
        <v>608</v>
      </c>
    </row>
    <row r="802" spans="1:6" x14ac:dyDescent="0.25">
      <c r="A802" s="211"/>
      <c r="B802" s="211"/>
      <c r="C802" s="211" t="s">
        <v>730</v>
      </c>
      <c r="D802" s="211"/>
      <c r="E802" s="211"/>
      <c r="F802" s="211">
        <v>2083.6999999999998</v>
      </c>
    </row>
    <row r="804" spans="1:6" x14ac:dyDescent="0.25">
      <c r="A804" s="211"/>
      <c r="B804" s="211"/>
      <c r="C804" s="211" t="s">
        <v>786</v>
      </c>
      <c r="D804" s="211"/>
      <c r="E804" s="211"/>
      <c r="F804" s="211"/>
    </row>
    <row r="805" spans="1:6" x14ac:dyDescent="0.25">
      <c r="A805" s="211"/>
      <c r="B805" s="211"/>
      <c r="C805" s="211" t="s">
        <v>787</v>
      </c>
      <c r="D805" s="211"/>
      <c r="E805" s="211"/>
      <c r="F805" s="211"/>
    </row>
    <row r="806" spans="1:6" x14ac:dyDescent="0.25">
      <c r="A806" s="211"/>
      <c r="B806" s="211"/>
      <c r="C806" s="211"/>
      <c r="D806" s="211"/>
      <c r="E806" s="211"/>
      <c r="F806" s="211"/>
    </row>
    <row r="807" spans="1:6" ht="90" x14ac:dyDescent="0.25">
      <c r="A807" s="211"/>
      <c r="B807" s="211"/>
      <c r="C807" s="211" t="s">
        <v>788</v>
      </c>
      <c r="D807" s="211"/>
      <c r="E807" s="211"/>
      <c r="F807" s="211"/>
    </row>
    <row r="808" spans="1:6" x14ac:dyDescent="0.25">
      <c r="A808" s="211">
        <v>3</v>
      </c>
      <c r="B808" s="211" t="s">
        <v>163</v>
      </c>
      <c r="C808" s="211" t="s">
        <v>793</v>
      </c>
      <c r="D808" s="211">
        <v>84.4</v>
      </c>
      <c r="E808" s="211" t="s">
        <v>317</v>
      </c>
      <c r="F808" s="211">
        <v>253.2</v>
      </c>
    </row>
    <row r="809" spans="1:6" x14ac:dyDescent="0.25">
      <c r="A809" s="211">
        <v>1</v>
      </c>
      <c r="B809" s="211" t="s">
        <v>163</v>
      </c>
      <c r="C809" s="211" t="s">
        <v>789</v>
      </c>
      <c r="D809" s="211">
        <v>61.86</v>
      </c>
      <c r="E809" s="211" t="s">
        <v>163</v>
      </c>
      <c r="F809" s="211">
        <v>61.86</v>
      </c>
    </row>
    <row r="810" spans="1:6" x14ac:dyDescent="0.25">
      <c r="A810" s="211"/>
      <c r="B810" s="211"/>
      <c r="C810" s="211" t="s">
        <v>688</v>
      </c>
      <c r="D810" s="211"/>
      <c r="E810" s="211"/>
      <c r="F810" s="211">
        <v>455.5</v>
      </c>
    </row>
    <row r="811" spans="1:6" x14ac:dyDescent="0.25">
      <c r="A811" s="211"/>
      <c r="B811" s="211"/>
      <c r="C811" s="211" t="s">
        <v>790</v>
      </c>
      <c r="D811" s="211" t="s">
        <v>159</v>
      </c>
      <c r="E811" s="211"/>
      <c r="F811" s="211">
        <v>6.14</v>
      </c>
    </row>
    <row r="812" spans="1:6" x14ac:dyDescent="0.25">
      <c r="A812" s="211"/>
      <c r="B812" s="211"/>
      <c r="C812" s="211" t="s">
        <v>730</v>
      </c>
      <c r="D812" s="211"/>
      <c r="E812" s="211"/>
      <c r="F812" s="211">
        <v>776.7</v>
      </c>
    </row>
    <row r="813" spans="1:6" x14ac:dyDescent="0.25">
      <c r="A813" s="211"/>
      <c r="B813" s="211"/>
      <c r="C813" s="211"/>
      <c r="D813" s="211"/>
      <c r="E813" s="211"/>
      <c r="F813" s="211"/>
    </row>
    <row r="814" spans="1:6" x14ac:dyDescent="0.25">
      <c r="A814" s="211"/>
      <c r="B814" s="211"/>
      <c r="C814" s="211" t="s">
        <v>789</v>
      </c>
      <c r="D814" s="211">
        <v>103100</v>
      </c>
      <c r="E814" s="278">
        <v>5.9999999999999995E-4</v>
      </c>
      <c r="F814" s="211">
        <v>61.86</v>
      </c>
    </row>
    <row r="815" spans="1:6" x14ac:dyDescent="0.25">
      <c r="A815" s="211"/>
      <c r="B815" s="211"/>
      <c r="C815" s="211"/>
      <c r="D815" s="211"/>
      <c r="E815" s="211"/>
      <c r="F815" s="211"/>
    </row>
    <row r="816" spans="1:6" x14ac:dyDescent="0.25">
      <c r="A816" s="211"/>
      <c r="B816" s="211"/>
      <c r="C816" s="211" t="s">
        <v>727</v>
      </c>
      <c r="D816" s="211"/>
      <c r="E816" s="211"/>
      <c r="F816" s="211"/>
    </row>
    <row r="817" spans="1:6" x14ac:dyDescent="0.25">
      <c r="A817" s="211">
        <v>1</v>
      </c>
      <c r="B817" s="211" t="s">
        <v>163</v>
      </c>
      <c r="C817" s="211" t="s">
        <v>731</v>
      </c>
      <c r="D817" s="211">
        <v>712</v>
      </c>
      <c r="E817" s="211" t="s">
        <v>163</v>
      </c>
      <c r="F817" s="211">
        <v>712</v>
      </c>
    </row>
    <row r="818" spans="1:6" x14ac:dyDescent="0.25">
      <c r="A818" s="211">
        <v>1</v>
      </c>
      <c r="B818" s="211" t="s">
        <v>163</v>
      </c>
      <c r="C818" s="211" t="s">
        <v>732</v>
      </c>
      <c r="D818" s="211">
        <v>708</v>
      </c>
      <c r="E818" s="211" t="s">
        <v>163</v>
      </c>
      <c r="F818" s="211">
        <v>708</v>
      </c>
    </row>
    <row r="819" spans="1:6" x14ac:dyDescent="0.25">
      <c r="A819" s="211">
        <v>4</v>
      </c>
      <c r="B819" s="211" t="s">
        <v>163</v>
      </c>
      <c r="C819" s="211" t="s">
        <v>697</v>
      </c>
      <c r="D819" s="211">
        <v>556</v>
      </c>
      <c r="E819" s="211" t="s">
        <v>163</v>
      </c>
      <c r="F819" s="211">
        <v>2224</v>
      </c>
    </row>
    <row r="820" spans="1:6" x14ac:dyDescent="0.25">
      <c r="A820" s="211"/>
      <c r="B820" s="211"/>
      <c r="C820" s="211" t="s">
        <v>791</v>
      </c>
      <c r="D820" s="211"/>
      <c r="E820" s="211"/>
      <c r="F820" s="211">
        <v>3644</v>
      </c>
    </row>
    <row r="821" spans="1:6" x14ac:dyDescent="0.25">
      <c r="A821" s="211"/>
      <c r="B821" s="211"/>
      <c r="C821" s="211" t="s">
        <v>792</v>
      </c>
      <c r="D821" s="211"/>
      <c r="E821" s="211"/>
      <c r="F821" s="211">
        <v>455.5</v>
      </c>
    </row>
    <row r="822" spans="1:6" x14ac:dyDescent="0.25">
      <c r="A822" s="211"/>
      <c r="B822" s="211"/>
      <c r="C822" s="211" t="s">
        <v>794</v>
      </c>
      <c r="D822" s="211"/>
      <c r="E822" s="211"/>
      <c r="F822" s="211"/>
    </row>
    <row r="823" spans="1:6" x14ac:dyDescent="0.25">
      <c r="A823" s="211"/>
      <c r="B823" s="211"/>
      <c r="C823" s="211"/>
      <c r="D823" s="211"/>
      <c r="E823" s="211"/>
      <c r="F823" s="211"/>
    </row>
    <row r="824" spans="1:6" ht="30" x14ac:dyDescent="0.25">
      <c r="A824" s="211"/>
      <c r="B824" s="211"/>
      <c r="C824" s="211" t="s">
        <v>795</v>
      </c>
      <c r="D824" s="211"/>
      <c r="E824" s="211"/>
      <c r="F824" s="211"/>
    </row>
    <row r="825" spans="1:6" x14ac:dyDescent="0.25">
      <c r="A825" s="211"/>
      <c r="B825" s="211"/>
      <c r="C825" s="211"/>
      <c r="D825" s="211"/>
      <c r="E825" s="211"/>
      <c r="F825" s="211"/>
    </row>
    <row r="826" spans="1:6" ht="105" x14ac:dyDescent="0.25">
      <c r="A826" s="211"/>
      <c r="B826" s="211"/>
      <c r="C826" s="211" t="s">
        <v>802</v>
      </c>
      <c r="D826" s="211"/>
      <c r="E826" s="211"/>
      <c r="F826" s="211"/>
    </row>
    <row r="827" spans="1:6" x14ac:dyDescent="0.25">
      <c r="A827" s="211"/>
      <c r="B827" s="211"/>
      <c r="C827" s="211"/>
      <c r="D827" s="211"/>
      <c r="E827" s="211"/>
      <c r="F827" s="211"/>
    </row>
    <row r="828" spans="1:6" x14ac:dyDescent="0.25">
      <c r="A828" s="211">
        <v>3</v>
      </c>
      <c r="B828" s="211" t="s">
        <v>163</v>
      </c>
      <c r="C828" s="211" t="s">
        <v>796</v>
      </c>
      <c r="D828" s="211">
        <v>84.4</v>
      </c>
      <c r="E828" s="211" t="s">
        <v>163</v>
      </c>
      <c r="F828" s="211">
        <v>253.2</v>
      </c>
    </row>
    <row r="829" spans="1:6" x14ac:dyDescent="0.25">
      <c r="A829" s="211">
        <v>1</v>
      </c>
      <c r="B829" s="211" t="s">
        <v>163</v>
      </c>
      <c r="C829" s="211" t="s">
        <v>797</v>
      </c>
      <c r="D829" s="211">
        <v>347.96</v>
      </c>
      <c r="E829" s="211" t="s">
        <v>163</v>
      </c>
      <c r="F829" s="211">
        <v>347.96</v>
      </c>
    </row>
    <row r="830" spans="1:6" x14ac:dyDescent="0.25">
      <c r="A830" s="211">
        <v>1</v>
      </c>
      <c r="B830" s="211" t="s">
        <v>163</v>
      </c>
      <c r="C830" s="211" t="s">
        <v>798</v>
      </c>
      <c r="D830" s="211">
        <v>25</v>
      </c>
      <c r="E830" s="211" t="s">
        <v>799</v>
      </c>
      <c r="F830" s="211">
        <v>25</v>
      </c>
    </row>
    <row r="831" spans="1:6" x14ac:dyDescent="0.25">
      <c r="A831" s="211"/>
      <c r="B831" s="211"/>
      <c r="C831" s="211" t="s">
        <v>727</v>
      </c>
      <c r="D831" s="211"/>
      <c r="E831" s="211"/>
      <c r="F831" s="211">
        <v>608</v>
      </c>
    </row>
    <row r="832" spans="1:6" x14ac:dyDescent="0.25">
      <c r="A832" s="211"/>
      <c r="B832" s="211"/>
      <c r="C832" s="211" t="s">
        <v>800</v>
      </c>
      <c r="D832" s="211"/>
      <c r="E832" s="211"/>
      <c r="F832" s="211">
        <v>8.09</v>
      </c>
    </row>
    <row r="833" spans="1:6" x14ac:dyDescent="0.25">
      <c r="A833" s="211"/>
      <c r="B833" s="211"/>
      <c r="C833" s="211" t="s">
        <v>801</v>
      </c>
      <c r="D833" s="211"/>
      <c r="E833" s="211"/>
      <c r="F833" s="211">
        <v>1242.25</v>
      </c>
    </row>
    <row r="835" spans="1:6" x14ac:dyDescent="0.25">
      <c r="A835" s="211"/>
      <c r="B835" s="211"/>
      <c r="C835" s="211" t="s">
        <v>803</v>
      </c>
      <c r="D835" s="211"/>
      <c r="E835" s="211"/>
      <c r="F835" s="211"/>
    </row>
    <row r="836" spans="1:6" x14ac:dyDescent="0.25">
      <c r="A836" s="211"/>
      <c r="B836" s="211"/>
      <c r="C836" s="211"/>
      <c r="D836" s="211"/>
      <c r="E836" s="211"/>
      <c r="F836" s="211"/>
    </row>
    <row r="837" spans="1:6" ht="45" x14ac:dyDescent="0.25">
      <c r="A837" s="211"/>
      <c r="B837" s="211"/>
      <c r="C837" s="211" t="s">
        <v>804</v>
      </c>
      <c r="D837" s="211"/>
      <c r="E837" s="211"/>
      <c r="F837" s="211"/>
    </row>
    <row r="838" spans="1:6" x14ac:dyDescent="0.25">
      <c r="A838" s="211"/>
      <c r="B838" s="211"/>
      <c r="C838" s="211"/>
      <c r="D838" s="211"/>
      <c r="E838" s="211"/>
      <c r="F838" s="211"/>
    </row>
    <row r="839" spans="1:6" ht="150" x14ac:dyDescent="0.25">
      <c r="A839" s="211"/>
      <c r="B839" s="211"/>
      <c r="C839" s="211" t="s">
        <v>805</v>
      </c>
      <c r="D839" s="211"/>
      <c r="E839" s="211"/>
      <c r="F839" s="211"/>
    </row>
    <row r="840" spans="1:6" x14ac:dyDescent="0.25">
      <c r="A840" s="211"/>
      <c r="B840" s="211"/>
      <c r="C840" s="211"/>
      <c r="D840" s="211"/>
      <c r="E840" s="211"/>
      <c r="F840" s="211"/>
    </row>
    <row r="841" spans="1:6" ht="30" x14ac:dyDescent="0.25">
      <c r="A841" s="211">
        <v>360</v>
      </c>
      <c r="B841" s="211" t="s">
        <v>27</v>
      </c>
      <c r="C841" s="211" t="s">
        <v>806</v>
      </c>
      <c r="D841" s="211">
        <v>38.299999999999997</v>
      </c>
      <c r="E841" s="211" t="s">
        <v>27</v>
      </c>
      <c r="F841" s="211">
        <v>13788</v>
      </c>
    </row>
    <row r="842" spans="1:6" x14ac:dyDescent="0.25">
      <c r="A842" s="211">
        <v>4</v>
      </c>
      <c r="B842" s="211" t="s">
        <v>175</v>
      </c>
      <c r="C842" s="211" t="s">
        <v>807</v>
      </c>
      <c r="D842" s="211">
        <v>94.9</v>
      </c>
      <c r="E842" s="211" t="s">
        <v>175</v>
      </c>
      <c r="F842" s="211">
        <v>379.6</v>
      </c>
    </row>
    <row r="843" spans="1:6" x14ac:dyDescent="0.25">
      <c r="A843" s="211">
        <v>360</v>
      </c>
      <c r="B843" s="211" t="s">
        <v>317</v>
      </c>
      <c r="C843" s="211" t="s">
        <v>808</v>
      </c>
      <c r="D843" s="211">
        <v>0.53</v>
      </c>
      <c r="E843" s="211" t="s">
        <v>317</v>
      </c>
      <c r="F843" s="211">
        <v>190.8</v>
      </c>
    </row>
    <row r="844" spans="1:6" x14ac:dyDescent="0.25">
      <c r="A844" s="211">
        <v>1.5</v>
      </c>
      <c r="B844" s="211" t="s">
        <v>175</v>
      </c>
      <c r="C844" s="211" t="s">
        <v>809</v>
      </c>
      <c r="D844" s="211">
        <v>94.9</v>
      </c>
      <c r="E844" s="211" t="s">
        <v>175</v>
      </c>
      <c r="F844" s="211">
        <v>142.35</v>
      </c>
    </row>
    <row r="845" spans="1:6" x14ac:dyDescent="0.25">
      <c r="A845" s="211"/>
      <c r="B845" s="211"/>
      <c r="C845" s="211" t="s">
        <v>810</v>
      </c>
      <c r="D845" s="211"/>
      <c r="E845" s="211"/>
      <c r="F845" s="211">
        <v>7987.5</v>
      </c>
    </row>
    <row r="846" spans="1:6" ht="30" x14ac:dyDescent="0.25">
      <c r="A846" s="211"/>
      <c r="B846" s="211"/>
      <c r="C846" s="211" t="s">
        <v>811</v>
      </c>
      <c r="D846" s="211"/>
      <c r="E846" s="211"/>
      <c r="F846" s="211">
        <v>119.75</v>
      </c>
    </row>
    <row r="847" spans="1:6" x14ac:dyDescent="0.25">
      <c r="A847" s="211"/>
      <c r="B847" s="211"/>
      <c r="C847" s="211" t="s">
        <v>812</v>
      </c>
      <c r="D847" s="211"/>
      <c r="E847" s="211"/>
      <c r="F847" s="211">
        <v>22608</v>
      </c>
    </row>
    <row r="848" spans="1:6" x14ac:dyDescent="0.25">
      <c r="A848" s="211"/>
      <c r="B848" s="211"/>
      <c r="C848" s="211" t="s">
        <v>813</v>
      </c>
      <c r="D848" s="211"/>
      <c r="E848" s="211"/>
      <c r="F848" s="211">
        <v>251.2</v>
      </c>
    </row>
    <row r="849" spans="1:6" x14ac:dyDescent="0.25">
      <c r="A849" s="211"/>
      <c r="B849" s="211"/>
      <c r="C849" s="211"/>
      <c r="D849" s="211"/>
      <c r="E849" s="211"/>
      <c r="F849" s="211"/>
    </row>
    <row r="851" spans="1:6" x14ac:dyDescent="0.25">
      <c r="A851" s="211"/>
      <c r="B851" s="211"/>
      <c r="C851" s="211" t="s">
        <v>814</v>
      </c>
      <c r="D851" s="211"/>
      <c r="E851" s="211"/>
      <c r="F851" s="211"/>
    </row>
    <row r="852" spans="1:6" ht="30" x14ac:dyDescent="0.25">
      <c r="A852" s="211"/>
      <c r="B852" s="211"/>
      <c r="C852" s="211" t="s">
        <v>815</v>
      </c>
      <c r="D852" s="211"/>
      <c r="E852" s="211"/>
      <c r="F852" s="211"/>
    </row>
    <row r="853" spans="1:6" x14ac:dyDescent="0.25">
      <c r="A853" s="211"/>
      <c r="B853" s="211"/>
      <c r="C853" s="211"/>
      <c r="D853" s="211"/>
      <c r="E853" s="211"/>
      <c r="F853" s="211"/>
    </row>
    <row r="854" spans="1:6" ht="60" x14ac:dyDescent="0.25">
      <c r="A854" s="211"/>
      <c r="B854" s="211"/>
      <c r="C854" s="211" t="s">
        <v>816</v>
      </c>
      <c r="D854" s="211"/>
      <c r="E854" s="211"/>
      <c r="F854" s="211"/>
    </row>
    <row r="855" spans="1:6" x14ac:dyDescent="0.25">
      <c r="A855" s="211">
        <v>1</v>
      </c>
      <c r="B855" s="211" t="s">
        <v>27</v>
      </c>
      <c r="C855" s="211" t="s">
        <v>817</v>
      </c>
      <c r="D855" s="211">
        <v>163</v>
      </c>
      <c r="E855" s="211" t="s">
        <v>27</v>
      </c>
      <c r="F855" s="211">
        <v>163</v>
      </c>
    </row>
    <row r="856" spans="1:6" x14ac:dyDescent="0.25">
      <c r="A856" s="211"/>
      <c r="B856" s="211"/>
      <c r="C856" s="211" t="s">
        <v>602</v>
      </c>
      <c r="D856" s="211"/>
      <c r="E856" s="211"/>
      <c r="F856" s="211">
        <v>2</v>
      </c>
    </row>
    <row r="857" spans="1:6" x14ac:dyDescent="0.25">
      <c r="A857" s="211"/>
      <c r="B857" s="211"/>
      <c r="C857" s="211" t="s">
        <v>818</v>
      </c>
      <c r="D857" s="211"/>
      <c r="E857" s="211"/>
      <c r="F857" s="211">
        <v>165</v>
      </c>
    </row>
    <row r="858" spans="1:6" x14ac:dyDescent="0.25">
      <c r="A858" s="211"/>
      <c r="B858" s="211"/>
      <c r="C858" s="211"/>
      <c r="D858" s="211"/>
      <c r="E858" s="211"/>
      <c r="F858" s="211"/>
    </row>
    <row r="859" spans="1:6" x14ac:dyDescent="0.25">
      <c r="A859" s="211"/>
      <c r="B859" s="211"/>
      <c r="C859" s="211" t="s">
        <v>819</v>
      </c>
      <c r="D859" s="211"/>
      <c r="E859" s="211"/>
      <c r="F859" s="211"/>
    </row>
    <row r="860" spans="1:6" x14ac:dyDescent="0.25">
      <c r="A860" s="211"/>
      <c r="B860" s="211"/>
      <c r="C860" s="211" t="s">
        <v>358</v>
      </c>
      <c r="D860" s="211"/>
      <c r="E860" s="211"/>
      <c r="F860" s="211"/>
    </row>
    <row r="861" spans="1:6" x14ac:dyDescent="0.25">
      <c r="A861" s="211"/>
      <c r="B861" s="211" t="s">
        <v>179</v>
      </c>
      <c r="C861" s="211" t="s">
        <v>820</v>
      </c>
      <c r="D861" s="211"/>
      <c r="E861" s="211"/>
      <c r="F861" s="211"/>
    </row>
    <row r="862" spans="1:6" x14ac:dyDescent="0.25">
      <c r="A862" s="211"/>
      <c r="B862" s="211"/>
      <c r="C862" s="211" t="s">
        <v>821</v>
      </c>
      <c r="D862" s="211"/>
      <c r="E862" s="211"/>
      <c r="F862" s="211"/>
    </row>
    <row r="863" spans="1:6" x14ac:dyDescent="0.25">
      <c r="A863" s="211"/>
      <c r="B863" s="211"/>
      <c r="C863" s="211" t="s">
        <v>822</v>
      </c>
      <c r="D863" s="211"/>
      <c r="E863" s="211"/>
      <c r="F863" s="211"/>
    </row>
    <row r="864" spans="1:6" x14ac:dyDescent="0.25">
      <c r="A864" s="211"/>
      <c r="B864" s="211"/>
      <c r="C864" s="211" t="s">
        <v>358</v>
      </c>
      <c r="D864" s="211"/>
      <c r="E864" s="211"/>
      <c r="F864" s="211"/>
    </row>
    <row r="865" spans="1:6" x14ac:dyDescent="0.25">
      <c r="A865" s="211"/>
      <c r="B865" s="211" t="s">
        <v>823</v>
      </c>
      <c r="C865" s="211" t="s">
        <v>824</v>
      </c>
      <c r="D865" s="211"/>
      <c r="E865" s="211"/>
      <c r="F865" s="211"/>
    </row>
    <row r="866" spans="1:6" x14ac:dyDescent="0.25">
      <c r="A866" s="211"/>
      <c r="B866" s="211"/>
      <c r="C866" s="211" t="s">
        <v>358</v>
      </c>
      <c r="D866" s="211"/>
      <c r="E866" s="211"/>
      <c r="F866" s="211"/>
    </row>
    <row r="867" spans="1:6" x14ac:dyDescent="0.25">
      <c r="A867" s="211">
        <v>18.899999999999999</v>
      </c>
      <c r="B867" s="211" t="s">
        <v>339</v>
      </c>
      <c r="C867" s="211" t="s">
        <v>340</v>
      </c>
      <c r="D867" s="211">
        <v>202.86</v>
      </c>
      <c r="E867" s="211" t="s">
        <v>339</v>
      </c>
      <c r="F867" s="211">
        <v>3834.05</v>
      </c>
    </row>
    <row r="868" spans="1:6" x14ac:dyDescent="0.25">
      <c r="A868" s="211">
        <v>18.63</v>
      </c>
      <c r="B868" s="211" t="s">
        <v>339</v>
      </c>
      <c r="C868" s="211" t="s">
        <v>341</v>
      </c>
      <c r="D868" s="211">
        <v>35.28</v>
      </c>
      <c r="E868" s="211" t="s">
        <v>339</v>
      </c>
      <c r="F868" s="211">
        <v>657.27</v>
      </c>
    </row>
    <row r="869" spans="1:6" ht="30" x14ac:dyDescent="0.25">
      <c r="A869" s="211">
        <v>30</v>
      </c>
      <c r="B869" s="211" t="s">
        <v>342</v>
      </c>
      <c r="C869" s="211" t="s">
        <v>825</v>
      </c>
      <c r="D869" s="211">
        <v>201</v>
      </c>
      <c r="E869" s="211" t="s">
        <v>342</v>
      </c>
      <c r="F869" s="211">
        <v>6030</v>
      </c>
    </row>
    <row r="870" spans="1:6" x14ac:dyDescent="0.25">
      <c r="A870" s="211"/>
      <c r="B870" s="211"/>
      <c r="C870" s="211"/>
      <c r="D870" s="211"/>
      <c r="E870" s="211"/>
      <c r="F870" s="211"/>
    </row>
    <row r="871" spans="1:6" x14ac:dyDescent="0.25">
      <c r="A871" s="211">
        <v>30</v>
      </c>
      <c r="B871" s="211" t="s">
        <v>342</v>
      </c>
      <c r="C871" s="211" t="s">
        <v>343</v>
      </c>
      <c r="D871" s="211">
        <v>15.58</v>
      </c>
      <c r="E871" s="211" t="s">
        <v>342</v>
      </c>
      <c r="F871" s="211">
        <v>467.4</v>
      </c>
    </row>
    <row r="872" spans="1:6" x14ac:dyDescent="0.25">
      <c r="A872" s="211"/>
      <c r="B872" s="211"/>
      <c r="C872" s="211" t="s">
        <v>826</v>
      </c>
      <c r="D872" s="211"/>
      <c r="E872" s="211"/>
      <c r="F872" s="211"/>
    </row>
    <row r="873" spans="1:6" x14ac:dyDescent="0.25">
      <c r="A873" s="211"/>
      <c r="B873" s="211"/>
      <c r="C873" s="211" t="s">
        <v>345</v>
      </c>
      <c r="D873" s="211"/>
      <c r="E873" s="211"/>
      <c r="F873" s="211"/>
    </row>
    <row r="874" spans="1:6" x14ac:dyDescent="0.25">
      <c r="A874" s="211"/>
      <c r="B874" s="211"/>
      <c r="C874" s="211" t="s">
        <v>346</v>
      </c>
      <c r="D874" s="211"/>
      <c r="E874" s="211"/>
      <c r="F874" s="211"/>
    </row>
    <row r="875" spans="1:6" x14ac:dyDescent="0.25">
      <c r="A875" s="211"/>
      <c r="B875" s="211"/>
      <c r="C875" s="211" t="s">
        <v>827</v>
      </c>
      <c r="D875" s="211"/>
      <c r="E875" s="211"/>
      <c r="F875" s="211"/>
    </row>
    <row r="876" spans="1:6" x14ac:dyDescent="0.25">
      <c r="A876" s="211"/>
      <c r="B876" s="211"/>
      <c r="C876" s="211"/>
      <c r="D876" s="211"/>
      <c r="E876" s="211"/>
      <c r="F876" s="211"/>
    </row>
    <row r="877" spans="1:6" x14ac:dyDescent="0.25">
      <c r="A877" s="211">
        <v>5</v>
      </c>
      <c r="B877" s="211" t="s">
        <v>172</v>
      </c>
      <c r="C877" s="211" t="s">
        <v>828</v>
      </c>
      <c r="D877" s="211">
        <v>35.6</v>
      </c>
      <c r="E877" s="211" t="s">
        <v>172</v>
      </c>
      <c r="F877" s="211">
        <v>178</v>
      </c>
    </row>
    <row r="878" spans="1:6" x14ac:dyDescent="0.25">
      <c r="A878" s="211">
        <v>1</v>
      </c>
      <c r="B878" s="211" t="s">
        <v>176</v>
      </c>
      <c r="C878" s="211" t="s">
        <v>350</v>
      </c>
      <c r="D878" s="211">
        <v>12.1</v>
      </c>
      <c r="E878" s="211" t="s">
        <v>176</v>
      </c>
      <c r="F878" s="211">
        <v>12.1</v>
      </c>
    </row>
    <row r="879" spans="1:6" x14ac:dyDescent="0.25">
      <c r="A879" s="211"/>
      <c r="B879" s="211" t="s">
        <v>176</v>
      </c>
      <c r="C879" s="211" t="s">
        <v>351</v>
      </c>
      <c r="D879" s="211"/>
      <c r="E879" s="211" t="s">
        <v>176</v>
      </c>
      <c r="F879" s="211">
        <v>17.100000000000001</v>
      </c>
    </row>
    <row r="880" spans="1:6" x14ac:dyDescent="0.25">
      <c r="A880" s="211"/>
      <c r="B880" s="211"/>
      <c r="C880" s="211"/>
      <c r="D880" s="211"/>
      <c r="E880" s="211"/>
      <c r="F880" s="211"/>
    </row>
    <row r="881" spans="1:6" x14ac:dyDescent="0.25">
      <c r="A881" s="211"/>
      <c r="B881" s="211"/>
      <c r="C881" s="211"/>
      <c r="D881" s="211"/>
      <c r="E881" s="211"/>
      <c r="F881" s="211" t="s">
        <v>358</v>
      </c>
    </row>
    <row r="882" spans="1:6" x14ac:dyDescent="0.25">
      <c r="A882" s="211"/>
      <c r="B882" s="211"/>
      <c r="C882" s="211" t="s">
        <v>352</v>
      </c>
      <c r="D882" s="211"/>
      <c r="E882" s="211"/>
      <c r="F882" s="211">
        <v>11195.92</v>
      </c>
    </row>
    <row r="883" spans="1:6" x14ac:dyDescent="0.25">
      <c r="A883" s="211"/>
      <c r="B883" s="211"/>
      <c r="C883" s="211"/>
      <c r="D883" s="211"/>
      <c r="E883" s="211"/>
      <c r="F883" s="211" t="s">
        <v>358</v>
      </c>
    </row>
    <row r="884" spans="1:6" x14ac:dyDescent="0.25">
      <c r="A884" s="211"/>
      <c r="B884" s="211"/>
      <c r="C884" s="211" t="s">
        <v>353</v>
      </c>
      <c r="D884" s="211"/>
      <c r="E884" s="211"/>
      <c r="F884" s="211">
        <v>373.2</v>
      </c>
    </row>
    <row r="885" spans="1:6" x14ac:dyDescent="0.25">
      <c r="A885" s="211"/>
      <c r="B885" s="211"/>
      <c r="C885" s="211"/>
      <c r="D885" s="211"/>
      <c r="E885" s="211"/>
      <c r="F885" s="211" t="s">
        <v>358</v>
      </c>
    </row>
    <row r="886" spans="1:6" x14ac:dyDescent="0.25">
      <c r="A886" s="211"/>
      <c r="B886" s="211" t="s">
        <v>829</v>
      </c>
      <c r="C886" s="211" t="s">
        <v>830</v>
      </c>
      <c r="D886" s="211"/>
      <c r="E886" s="211"/>
      <c r="F886" s="211"/>
    </row>
    <row r="887" spans="1:6" x14ac:dyDescent="0.25">
      <c r="A887" s="211"/>
      <c r="B887" s="211"/>
      <c r="C887" s="211" t="s">
        <v>358</v>
      </c>
      <c r="D887" s="211"/>
      <c r="E887" s="211"/>
      <c r="F887" s="211"/>
    </row>
    <row r="888" spans="1:6" x14ac:dyDescent="0.25">
      <c r="A888" s="211">
        <v>18.899999999999999</v>
      </c>
      <c r="B888" s="211" t="s">
        <v>339</v>
      </c>
      <c r="C888" s="211" t="s">
        <v>340</v>
      </c>
      <c r="D888" s="211">
        <v>202.86</v>
      </c>
      <c r="E888" s="211" t="s">
        <v>339</v>
      </c>
      <c r="F888" s="211">
        <v>3834.05</v>
      </c>
    </row>
    <row r="889" spans="1:6" x14ac:dyDescent="0.25">
      <c r="A889" s="211">
        <v>18.3</v>
      </c>
      <c r="B889" s="211" t="s">
        <v>339</v>
      </c>
      <c r="C889" s="211" t="s">
        <v>341</v>
      </c>
      <c r="D889" s="211">
        <v>35.28</v>
      </c>
      <c r="E889" s="211" t="s">
        <v>339</v>
      </c>
      <c r="F889" s="211">
        <v>645.62</v>
      </c>
    </row>
    <row r="890" spans="1:6" ht="30" x14ac:dyDescent="0.25">
      <c r="A890" s="211">
        <v>30</v>
      </c>
      <c r="B890" s="211" t="s">
        <v>342</v>
      </c>
      <c r="C890" s="211" t="s">
        <v>831</v>
      </c>
      <c r="D890" s="211">
        <v>422</v>
      </c>
      <c r="E890" s="211" t="s">
        <v>342</v>
      </c>
      <c r="F890" s="211">
        <v>12660</v>
      </c>
    </row>
    <row r="891" spans="1:6" x14ac:dyDescent="0.25">
      <c r="A891" s="211"/>
      <c r="B891" s="211"/>
      <c r="C891" s="211"/>
      <c r="D891" s="211"/>
      <c r="E891" s="211"/>
      <c r="F891" s="211"/>
    </row>
    <row r="892" spans="1:6" x14ac:dyDescent="0.25">
      <c r="A892" s="211">
        <v>30</v>
      </c>
      <c r="B892" s="211"/>
      <c r="C892" s="211" t="s">
        <v>343</v>
      </c>
      <c r="D892" s="211">
        <v>21.97</v>
      </c>
      <c r="E892" s="211" t="s">
        <v>342</v>
      </c>
      <c r="F892" s="211">
        <v>659.1</v>
      </c>
    </row>
    <row r="893" spans="1:6" x14ac:dyDescent="0.25">
      <c r="A893" s="211"/>
      <c r="B893" s="211"/>
      <c r="C893" s="211" t="s">
        <v>826</v>
      </c>
      <c r="D893" s="211"/>
      <c r="E893" s="211"/>
      <c r="F893" s="211"/>
    </row>
    <row r="894" spans="1:6" x14ac:dyDescent="0.25">
      <c r="A894" s="211"/>
      <c r="B894" s="211"/>
      <c r="C894" s="211" t="s">
        <v>345</v>
      </c>
      <c r="D894" s="211"/>
      <c r="E894" s="211"/>
      <c r="F894" s="211"/>
    </row>
    <row r="895" spans="1:6" x14ac:dyDescent="0.25">
      <c r="A895" s="211"/>
      <c r="B895" s="211"/>
      <c r="C895" s="211" t="s">
        <v>346</v>
      </c>
      <c r="D895" s="211"/>
      <c r="E895" s="211"/>
      <c r="F895" s="211"/>
    </row>
    <row r="896" spans="1:6" x14ac:dyDescent="0.25">
      <c r="A896" s="211"/>
      <c r="B896" s="211"/>
      <c r="C896" s="211" t="s">
        <v>827</v>
      </c>
      <c r="D896" s="211"/>
      <c r="E896" s="211"/>
      <c r="F896" s="211"/>
    </row>
    <row r="897" spans="1:6" x14ac:dyDescent="0.25">
      <c r="A897" s="211"/>
      <c r="B897" s="211"/>
      <c r="C897" s="211"/>
      <c r="D897" s="211"/>
      <c r="E897" s="211"/>
      <c r="F897" s="211"/>
    </row>
    <row r="898" spans="1:6" x14ac:dyDescent="0.25">
      <c r="A898" s="211">
        <v>5</v>
      </c>
      <c r="B898" s="211" t="s">
        <v>176</v>
      </c>
      <c r="C898" s="211" t="s">
        <v>828</v>
      </c>
      <c r="D898" s="211">
        <v>35.6</v>
      </c>
      <c r="E898" s="211" t="s">
        <v>172</v>
      </c>
      <c r="F898" s="211">
        <v>178</v>
      </c>
    </row>
    <row r="899" spans="1:6" x14ac:dyDescent="0.25">
      <c r="A899" s="211">
        <v>1</v>
      </c>
      <c r="B899" s="211"/>
      <c r="C899" s="211" t="s">
        <v>350</v>
      </c>
      <c r="D899" s="211">
        <v>12.1</v>
      </c>
      <c r="E899" s="211" t="s">
        <v>176</v>
      </c>
      <c r="F899" s="211">
        <v>12.1</v>
      </c>
    </row>
    <row r="900" spans="1:6" x14ac:dyDescent="0.25">
      <c r="A900" s="211"/>
      <c r="B900" s="211"/>
      <c r="C900" s="211" t="s">
        <v>351</v>
      </c>
      <c r="D900" s="211"/>
      <c r="E900" s="211" t="s">
        <v>176</v>
      </c>
      <c r="F900" s="211">
        <v>24.3</v>
      </c>
    </row>
    <row r="901" spans="1:6" x14ac:dyDescent="0.25">
      <c r="A901" s="211"/>
      <c r="B901" s="211"/>
      <c r="C901" s="211"/>
      <c r="D901" s="211"/>
      <c r="E901" s="211"/>
      <c r="F901" s="211"/>
    </row>
    <row r="902" spans="1:6" x14ac:dyDescent="0.25">
      <c r="A902" s="211"/>
      <c r="B902" s="211"/>
      <c r="C902" s="211" t="s">
        <v>352</v>
      </c>
      <c r="D902" s="211"/>
      <c r="E902" s="211"/>
      <c r="F902" s="211">
        <v>18013.169999999998</v>
      </c>
    </row>
    <row r="903" spans="1:6" x14ac:dyDescent="0.25">
      <c r="A903" s="211"/>
      <c r="B903" s="211"/>
      <c r="C903" s="211"/>
      <c r="D903" s="211"/>
      <c r="E903" s="211"/>
      <c r="F903" s="211" t="s">
        <v>358</v>
      </c>
    </row>
    <row r="904" spans="1:6" x14ac:dyDescent="0.25">
      <c r="A904" s="211"/>
      <c r="B904" s="211"/>
      <c r="C904" s="211" t="s">
        <v>353</v>
      </c>
      <c r="D904" s="211"/>
      <c r="E904" s="211"/>
      <c r="F904" s="211">
        <v>600.44000000000005</v>
      </c>
    </row>
    <row r="905" spans="1:6" x14ac:dyDescent="0.25">
      <c r="A905" s="211"/>
      <c r="B905" s="211"/>
      <c r="C905" s="211"/>
      <c r="D905" s="211"/>
      <c r="E905" s="211"/>
      <c r="F905" s="211"/>
    </row>
    <row r="906" spans="1:6" x14ac:dyDescent="0.25">
      <c r="A906" s="211" t="s">
        <v>832</v>
      </c>
      <c r="B906" s="211"/>
      <c r="C906" s="211" t="s">
        <v>833</v>
      </c>
      <c r="D906" s="211"/>
      <c r="E906" s="211"/>
      <c r="F906" s="211"/>
    </row>
    <row r="907" spans="1:6" x14ac:dyDescent="0.25">
      <c r="A907" s="211"/>
      <c r="B907" s="211"/>
      <c r="C907" s="211" t="s">
        <v>834</v>
      </c>
      <c r="D907" s="211"/>
      <c r="E907" s="211"/>
      <c r="F907" s="211"/>
    </row>
    <row r="908" spans="1:6" x14ac:dyDescent="0.25">
      <c r="A908" s="211" t="s">
        <v>13</v>
      </c>
      <c r="B908" s="211"/>
      <c r="C908" s="211" t="s">
        <v>835</v>
      </c>
      <c r="D908" s="211"/>
      <c r="E908" s="211"/>
      <c r="F908" s="211"/>
    </row>
    <row r="909" spans="1:6" x14ac:dyDescent="0.25">
      <c r="A909" s="211"/>
      <c r="B909" s="211"/>
      <c r="C909" s="211" t="s">
        <v>358</v>
      </c>
      <c r="D909" s="211"/>
      <c r="E909" s="211"/>
      <c r="F909" s="211"/>
    </row>
    <row r="910" spans="1:6" x14ac:dyDescent="0.25">
      <c r="A910" s="211">
        <v>3</v>
      </c>
      <c r="B910" s="211" t="s">
        <v>836</v>
      </c>
      <c r="C910" s="211" t="s">
        <v>837</v>
      </c>
      <c r="D910" s="211">
        <v>120.54</v>
      </c>
      <c r="E910" s="211" t="s">
        <v>836</v>
      </c>
      <c r="F910" s="211">
        <v>361.62</v>
      </c>
    </row>
    <row r="911" spans="1:6" x14ac:dyDescent="0.25">
      <c r="A911" s="211">
        <v>1</v>
      </c>
      <c r="B911" s="211" t="s">
        <v>838</v>
      </c>
      <c r="C911" s="211" t="s">
        <v>839</v>
      </c>
      <c r="D911" s="211">
        <v>78.400000000000006</v>
      </c>
      <c r="E911" s="211" t="s">
        <v>838</v>
      </c>
      <c r="F911" s="211">
        <v>78.400000000000006</v>
      </c>
    </row>
    <row r="912" spans="1:6" x14ac:dyDescent="0.25">
      <c r="A912" s="211">
        <v>1</v>
      </c>
      <c r="B912" s="211" t="s">
        <v>838</v>
      </c>
      <c r="C912" s="211" t="s">
        <v>840</v>
      </c>
      <c r="D912" s="211">
        <v>8</v>
      </c>
      <c r="E912" s="211" t="s">
        <v>838</v>
      </c>
      <c r="F912" s="211">
        <v>8</v>
      </c>
    </row>
    <row r="913" spans="1:6" x14ac:dyDescent="0.25">
      <c r="A913" s="211" t="s">
        <v>841</v>
      </c>
      <c r="B913" s="211"/>
      <c r="C913" s="211" t="s">
        <v>842</v>
      </c>
      <c r="D913" s="211" t="s">
        <v>841</v>
      </c>
      <c r="E913" s="211"/>
      <c r="F913" s="211">
        <v>2.08</v>
      </c>
    </row>
    <row r="914" spans="1:6" x14ac:dyDescent="0.25">
      <c r="A914" s="211"/>
      <c r="B914" s="211"/>
      <c r="C914" s="211"/>
      <c r="D914" s="211"/>
      <c r="E914" s="211"/>
      <c r="F914" s="211" t="s">
        <v>358</v>
      </c>
    </row>
    <row r="915" spans="1:6" x14ac:dyDescent="0.25">
      <c r="A915" s="211"/>
      <c r="B915" s="211"/>
      <c r="C915" s="211" t="s">
        <v>843</v>
      </c>
      <c r="D915" s="211"/>
      <c r="E915" s="211"/>
      <c r="F915" s="211">
        <v>450.1</v>
      </c>
    </row>
    <row r="916" spans="1:6" x14ac:dyDescent="0.25">
      <c r="A916" s="211"/>
      <c r="B916" s="211"/>
      <c r="C916" s="211"/>
      <c r="D916" s="211"/>
      <c r="E916" s="211"/>
      <c r="F916" s="211" t="s">
        <v>358</v>
      </c>
    </row>
    <row r="917" spans="1:6" x14ac:dyDescent="0.25">
      <c r="A917" s="211"/>
      <c r="B917" s="211" t="s">
        <v>179</v>
      </c>
      <c r="C917" s="211" t="s">
        <v>844</v>
      </c>
      <c r="D917" s="211"/>
      <c r="E917" s="211"/>
      <c r="F917" s="211"/>
    </row>
    <row r="918" spans="1:6" x14ac:dyDescent="0.25">
      <c r="A918" s="211"/>
      <c r="B918" s="211"/>
      <c r="C918" s="211" t="s">
        <v>845</v>
      </c>
      <c r="D918" s="211"/>
      <c r="E918" s="211"/>
      <c r="F918" s="211"/>
    </row>
    <row r="919" spans="1:6" x14ac:dyDescent="0.25">
      <c r="A919" s="211"/>
      <c r="B919" s="211"/>
      <c r="C919" s="211" t="s">
        <v>358</v>
      </c>
      <c r="D919" s="211"/>
      <c r="E919" s="211"/>
      <c r="F919" s="211"/>
    </row>
    <row r="920" spans="1:6" x14ac:dyDescent="0.25">
      <c r="A920" s="211">
        <v>1.3</v>
      </c>
      <c r="B920" s="211" t="s">
        <v>339</v>
      </c>
      <c r="C920" s="211" t="s">
        <v>846</v>
      </c>
      <c r="D920" s="211">
        <v>214.62</v>
      </c>
      <c r="E920" s="211" t="s">
        <v>339</v>
      </c>
      <c r="F920" s="211">
        <v>279.01</v>
      </c>
    </row>
    <row r="921" spans="1:6" x14ac:dyDescent="0.25">
      <c r="A921" s="211"/>
      <c r="B921" s="211"/>
      <c r="C921" s="211"/>
      <c r="D921" s="211"/>
      <c r="E921" s="211"/>
      <c r="F921" s="211"/>
    </row>
    <row r="922" spans="1:6" x14ac:dyDescent="0.25">
      <c r="A922" s="272">
        <v>0.216</v>
      </c>
      <c r="B922" s="211" t="s">
        <v>339</v>
      </c>
      <c r="C922" s="211" t="s">
        <v>847</v>
      </c>
      <c r="D922" s="211">
        <v>3819.01</v>
      </c>
      <c r="E922" s="211" t="s">
        <v>339</v>
      </c>
      <c r="F922" s="211">
        <v>824.91</v>
      </c>
    </row>
    <row r="923" spans="1:6" x14ac:dyDescent="0.25">
      <c r="A923" s="272">
        <v>0.60099999999999998</v>
      </c>
      <c r="B923" s="211" t="s">
        <v>339</v>
      </c>
      <c r="C923" s="211" t="s">
        <v>848</v>
      </c>
      <c r="D923" s="211">
        <v>6161.94</v>
      </c>
      <c r="E923" s="211" t="s">
        <v>339</v>
      </c>
      <c r="F923" s="211">
        <v>3703.33</v>
      </c>
    </row>
    <row r="924" spans="1:6" x14ac:dyDescent="0.25">
      <c r="A924" s="272">
        <v>6.35</v>
      </c>
      <c r="B924" s="211" t="s">
        <v>543</v>
      </c>
      <c r="C924" s="211" t="s">
        <v>849</v>
      </c>
      <c r="D924" s="211">
        <v>246.83</v>
      </c>
      <c r="E924" s="211" t="s">
        <v>543</v>
      </c>
      <c r="F924" s="211">
        <v>1567.37</v>
      </c>
    </row>
    <row r="925" spans="1:6" x14ac:dyDescent="0.25">
      <c r="A925" s="272">
        <v>3.2000000000000001E-2</v>
      </c>
      <c r="B925" s="211" t="s">
        <v>339</v>
      </c>
      <c r="C925" s="211" t="s">
        <v>850</v>
      </c>
      <c r="D925" s="211">
        <v>7418</v>
      </c>
      <c r="E925" s="211" t="s">
        <v>339</v>
      </c>
      <c r="F925" s="211">
        <v>237.38</v>
      </c>
    </row>
    <row r="926" spans="1:6" x14ac:dyDescent="0.25">
      <c r="A926" s="211"/>
      <c r="B926" s="211"/>
      <c r="C926" s="211" t="s">
        <v>851</v>
      </c>
      <c r="D926" s="211"/>
      <c r="E926" s="211"/>
      <c r="F926" s="211" t="s">
        <v>13</v>
      </c>
    </row>
    <row r="927" spans="1:6" x14ac:dyDescent="0.25">
      <c r="A927" s="211"/>
      <c r="B927" s="211" t="s">
        <v>176</v>
      </c>
      <c r="C927" s="211" t="s">
        <v>852</v>
      </c>
      <c r="D927" s="211"/>
      <c r="E927" s="211" t="s">
        <v>176</v>
      </c>
      <c r="F927" s="211">
        <v>2</v>
      </c>
    </row>
    <row r="928" spans="1:6" x14ac:dyDescent="0.25">
      <c r="A928" s="211"/>
      <c r="B928" s="211"/>
      <c r="C928" s="211"/>
      <c r="D928" s="211"/>
      <c r="E928" s="211"/>
      <c r="F928" s="211" t="s">
        <v>358</v>
      </c>
    </row>
    <row r="929" spans="1:6" x14ac:dyDescent="0.25">
      <c r="A929" s="211"/>
      <c r="B929" s="211"/>
      <c r="C929" s="211" t="s">
        <v>616</v>
      </c>
      <c r="D929" s="211"/>
      <c r="E929" s="211"/>
      <c r="F929" s="211">
        <v>6614</v>
      </c>
    </row>
    <row r="930" spans="1:6" x14ac:dyDescent="0.25">
      <c r="A930" s="211"/>
      <c r="B930" s="211"/>
      <c r="C930" s="211"/>
      <c r="D930" s="211"/>
      <c r="E930" s="211"/>
      <c r="F930" s="211" t="s">
        <v>358</v>
      </c>
    </row>
    <row r="931" spans="1:6" ht="30" x14ac:dyDescent="0.25">
      <c r="A931" s="211"/>
      <c r="B931" s="211"/>
      <c r="C931" s="292" t="s">
        <v>854</v>
      </c>
      <c r="D931" s="211"/>
      <c r="E931" s="211"/>
      <c r="F931" s="211"/>
    </row>
    <row r="932" spans="1:6" x14ac:dyDescent="0.25">
      <c r="A932" s="211"/>
      <c r="B932" s="211"/>
      <c r="C932" s="211"/>
      <c r="D932" s="211"/>
      <c r="E932" s="211"/>
      <c r="F932" s="211"/>
    </row>
    <row r="933" spans="1:6" x14ac:dyDescent="0.25">
      <c r="A933" s="211"/>
      <c r="B933" s="211"/>
      <c r="C933" s="211"/>
      <c r="D933" s="211"/>
      <c r="E933" s="211"/>
      <c r="F933" s="211"/>
    </row>
    <row r="934" spans="1:6" x14ac:dyDescent="0.25">
      <c r="A934" s="211">
        <v>10</v>
      </c>
      <c r="B934" s="211" t="s">
        <v>543</v>
      </c>
      <c r="C934" s="211" t="s">
        <v>856</v>
      </c>
      <c r="D934" s="211">
        <v>628</v>
      </c>
      <c r="E934" s="211" t="s">
        <v>543</v>
      </c>
      <c r="F934" s="211">
        <v>6280</v>
      </c>
    </row>
    <row r="935" spans="1:6" x14ac:dyDescent="0.25">
      <c r="A935" s="211">
        <v>0.21</v>
      </c>
      <c r="B935" s="211" t="s">
        <v>339</v>
      </c>
      <c r="C935" s="211" t="s">
        <v>544</v>
      </c>
      <c r="D935" s="211">
        <v>4616.3</v>
      </c>
      <c r="E935" s="211" t="s">
        <v>339</v>
      </c>
      <c r="F935" s="211">
        <v>969.42</v>
      </c>
    </row>
    <row r="936" spans="1:6" x14ac:dyDescent="0.25">
      <c r="A936" s="211">
        <v>1.1000000000000001</v>
      </c>
      <c r="B936" s="211" t="s">
        <v>172</v>
      </c>
      <c r="C936" s="211" t="s">
        <v>426</v>
      </c>
      <c r="D936" s="211">
        <v>904.05</v>
      </c>
      <c r="E936" s="211" t="s">
        <v>172</v>
      </c>
      <c r="F936" s="211">
        <v>994.46</v>
      </c>
    </row>
    <row r="937" spans="1:6" x14ac:dyDescent="0.25">
      <c r="A937" s="211">
        <v>1.1000000000000001</v>
      </c>
      <c r="B937" s="211" t="s">
        <v>172</v>
      </c>
      <c r="C937" s="211" t="s">
        <v>411</v>
      </c>
      <c r="D937" s="211">
        <v>844.2</v>
      </c>
      <c r="E937" s="211" t="s">
        <v>172</v>
      </c>
      <c r="F937" s="211">
        <v>928.62</v>
      </c>
    </row>
    <row r="938" spans="1:6" x14ac:dyDescent="0.25">
      <c r="A938" s="211">
        <v>2.2000000000000002</v>
      </c>
      <c r="B938" s="211" t="s">
        <v>172</v>
      </c>
      <c r="C938" s="211" t="s">
        <v>173</v>
      </c>
      <c r="D938" s="211">
        <v>590.1</v>
      </c>
      <c r="E938" s="211" t="s">
        <v>172</v>
      </c>
      <c r="F938" s="211">
        <v>1298.22</v>
      </c>
    </row>
    <row r="939" spans="1:6" x14ac:dyDescent="0.25">
      <c r="A939" s="211">
        <v>2.2000000000000002</v>
      </c>
      <c r="B939" s="211" t="s">
        <v>172</v>
      </c>
      <c r="C939" s="211" t="s">
        <v>174</v>
      </c>
      <c r="D939" s="211">
        <v>484.05</v>
      </c>
      <c r="E939" s="211" t="s">
        <v>172</v>
      </c>
      <c r="F939" s="211">
        <v>1064.9100000000001</v>
      </c>
    </row>
    <row r="940" spans="1:6" x14ac:dyDescent="0.25">
      <c r="A940" s="272">
        <v>20</v>
      </c>
      <c r="B940" s="211" t="s">
        <v>175</v>
      </c>
      <c r="C940" s="211" t="s">
        <v>366</v>
      </c>
      <c r="D940" s="211">
        <v>5960</v>
      </c>
      <c r="E940" s="211" t="s">
        <v>365</v>
      </c>
      <c r="F940" s="211">
        <v>119.2</v>
      </c>
    </row>
    <row r="941" spans="1:6" x14ac:dyDescent="0.25">
      <c r="A941" s="272">
        <v>2</v>
      </c>
      <c r="B941" s="211" t="s">
        <v>175</v>
      </c>
      <c r="C941" s="211" t="s">
        <v>855</v>
      </c>
      <c r="D941" s="211">
        <v>24.7</v>
      </c>
      <c r="E941" s="211" t="s">
        <v>175</v>
      </c>
      <c r="F941" s="211">
        <v>49.4</v>
      </c>
    </row>
    <row r="942" spans="1:6" x14ac:dyDescent="0.25">
      <c r="A942" s="211">
        <v>1.6</v>
      </c>
      <c r="B942" s="211" t="s">
        <v>172</v>
      </c>
      <c r="C942" s="211" t="s">
        <v>411</v>
      </c>
      <c r="D942" s="211">
        <v>844.2</v>
      </c>
      <c r="E942" s="211" t="s">
        <v>172</v>
      </c>
      <c r="F942" s="211">
        <v>1350.72</v>
      </c>
    </row>
    <row r="943" spans="1:6" x14ac:dyDescent="0.25">
      <c r="A943" s="211">
        <v>0.5</v>
      </c>
      <c r="B943" s="211" t="s">
        <v>172</v>
      </c>
      <c r="C943" s="211" t="s">
        <v>173</v>
      </c>
      <c r="D943" s="211">
        <v>590.1</v>
      </c>
      <c r="E943" s="211" t="s">
        <v>172</v>
      </c>
      <c r="F943" s="211">
        <v>295.05</v>
      </c>
    </row>
    <row r="944" spans="1:6" x14ac:dyDescent="0.25">
      <c r="A944" s="211">
        <v>1.1000000000000001</v>
      </c>
      <c r="B944" s="211" t="s">
        <v>172</v>
      </c>
      <c r="C944" s="211" t="s">
        <v>174</v>
      </c>
      <c r="D944" s="211">
        <v>484.05</v>
      </c>
      <c r="E944" s="211" t="s">
        <v>172</v>
      </c>
      <c r="F944" s="211">
        <v>532.46</v>
      </c>
    </row>
    <row r="945" spans="1:6" x14ac:dyDescent="0.25">
      <c r="A945" s="211"/>
      <c r="B945" s="211" t="s">
        <v>176</v>
      </c>
      <c r="C945" s="211" t="s">
        <v>351</v>
      </c>
      <c r="D945" s="211"/>
      <c r="E945" s="211" t="s">
        <v>176</v>
      </c>
      <c r="F945" s="211">
        <v>4.5999999999999996</v>
      </c>
    </row>
    <row r="946" spans="1:6" x14ac:dyDescent="0.25">
      <c r="A946" s="211"/>
      <c r="B946" s="211"/>
      <c r="C946" s="211"/>
      <c r="D946" s="211"/>
      <c r="E946" s="211"/>
      <c r="F946" s="211" t="s">
        <v>358</v>
      </c>
    </row>
    <row r="947" spans="1:6" x14ac:dyDescent="0.25">
      <c r="A947" s="211"/>
      <c r="B947" s="211"/>
      <c r="C947" s="211" t="s">
        <v>177</v>
      </c>
      <c r="D947" s="211"/>
      <c r="E947" s="211"/>
      <c r="F947" s="292">
        <v>13887.06</v>
      </c>
    </row>
    <row r="948" spans="1:6" x14ac:dyDescent="0.25">
      <c r="A948" s="211"/>
      <c r="B948" s="211"/>
      <c r="C948" s="211"/>
      <c r="D948" s="211"/>
      <c r="E948" s="211"/>
      <c r="F948" s="211" t="s">
        <v>358</v>
      </c>
    </row>
    <row r="949" spans="1:6" x14ac:dyDescent="0.25">
      <c r="A949" s="211"/>
      <c r="B949" s="211"/>
      <c r="C949" s="211" t="s">
        <v>178</v>
      </c>
      <c r="D949" s="211"/>
      <c r="E949" s="211"/>
      <c r="F949" s="211">
        <v>1388.71</v>
      </c>
    </row>
    <row r="956" spans="1:6" x14ac:dyDescent="0.25">
      <c r="A956" s="276"/>
      <c r="B956" s="211"/>
      <c r="C956" s="211" t="s">
        <v>863</v>
      </c>
      <c r="D956" s="276"/>
      <c r="E956" s="211"/>
      <c r="F956" s="276"/>
    </row>
    <row r="957" spans="1:6" x14ac:dyDescent="0.25">
      <c r="A957" s="276"/>
      <c r="B957" s="211"/>
      <c r="C957" s="211"/>
      <c r="D957" s="276"/>
      <c r="E957" s="211"/>
      <c r="F957" s="276"/>
    </row>
    <row r="958" spans="1:6" ht="30" x14ac:dyDescent="0.25">
      <c r="A958" s="276"/>
      <c r="B958" s="211" t="s">
        <v>179</v>
      </c>
      <c r="C958" s="211" t="s">
        <v>864</v>
      </c>
      <c r="D958" s="276"/>
      <c r="E958" s="211"/>
      <c r="F958" s="276"/>
    </row>
    <row r="959" spans="1:6" x14ac:dyDescent="0.25">
      <c r="A959" s="276"/>
      <c r="B959" s="211"/>
      <c r="C959" s="211" t="s">
        <v>272</v>
      </c>
      <c r="D959" s="276"/>
      <c r="E959" s="211"/>
      <c r="F959" s="276"/>
    </row>
    <row r="960" spans="1:6" x14ac:dyDescent="0.25">
      <c r="A960" s="276"/>
      <c r="B960" s="211"/>
      <c r="C960" s="211" t="s">
        <v>273</v>
      </c>
      <c r="D960" s="276"/>
      <c r="E960" s="211"/>
      <c r="F960" s="276"/>
    </row>
    <row r="961" spans="1:6" x14ac:dyDescent="0.25">
      <c r="A961" s="276"/>
      <c r="B961" s="211"/>
      <c r="C961" s="211" t="s">
        <v>358</v>
      </c>
      <c r="D961" s="276"/>
      <c r="E961" s="211"/>
      <c r="F961" s="276"/>
    </row>
    <row r="962" spans="1:6" x14ac:dyDescent="0.25">
      <c r="A962" s="276">
        <v>1.34</v>
      </c>
      <c r="B962" s="211" t="s">
        <v>175</v>
      </c>
      <c r="C962" s="211" t="s">
        <v>865</v>
      </c>
      <c r="D962" s="276">
        <v>73.8</v>
      </c>
      <c r="E962" s="211" t="s">
        <v>175</v>
      </c>
      <c r="F962" s="276">
        <v>98.89</v>
      </c>
    </row>
    <row r="963" spans="1:6" x14ac:dyDescent="0.25">
      <c r="A963" s="276">
        <v>0.5</v>
      </c>
      <c r="B963" s="211" t="s">
        <v>172</v>
      </c>
      <c r="C963" s="211" t="s">
        <v>275</v>
      </c>
      <c r="D963" s="276">
        <v>793.8</v>
      </c>
      <c r="E963" s="211" t="s">
        <v>172</v>
      </c>
      <c r="F963" s="276">
        <v>396.9</v>
      </c>
    </row>
    <row r="964" spans="1:6" x14ac:dyDescent="0.25">
      <c r="A964" s="276">
        <v>0.5</v>
      </c>
      <c r="B964" s="211" t="s">
        <v>172</v>
      </c>
      <c r="C964" s="211" t="s">
        <v>173</v>
      </c>
      <c r="D964" s="276">
        <v>648.9</v>
      </c>
      <c r="E964" s="211" t="s">
        <v>172</v>
      </c>
      <c r="F964" s="276">
        <v>324.45</v>
      </c>
    </row>
    <row r="965" spans="1:6" x14ac:dyDescent="0.25">
      <c r="A965" s="276">
        <v>0.8</v>
      </c>
      <c r="B965" s="211" t="s">
        <v>172</v>
      </c>
      <c r="C965" s="211" t="s">
        <v>174</v>
      </c>
      <c r="D965" s="276">
        <v>532.35</v>
      </c>
      <c r="E965" s="211" t="s">
        <v>172</v>
      </c>
      <c r="F965" s="276">
        <v>425.88</v>
      </c>
    </row>
    <row r="966" spans="1:6" x14ac:dyDescent="0.25">
      <c r="A966" s="276"/>
      <c r="B966" s="211" t="s">
        <v>176</v>
      </c>
      <c r="C966" s="211" t="s">
        <v>276</v>
      </c>
      <c r="D966" s="276" t="s">
        <v>13</v>
      </c>
      <c r="E966" s="211" t="s">
        <v>176</v>
      </c>
      <c r="F966" s="276">
        <v>2.6</v>
      </c>
    </row>
    <row r="967" spans="1:6" x14ac:dyDescent="0.25">
      <c r="A967" s="276">
        <v>10</v>
      </c>
      <c r="B967" s="211" t="s">
        <v>170</v>
      </c>
      <c r="C967" s="211" t="s">
        <v>866</v>
      </c>
      <c r="D967" s="276">
        <v>4.2</v>
      </c>
      <c r="E967" s="211" t="s">
        <v>867</v>
      </c>
      <c r="F967" s="276">
        <v>42</v>
      </c>
    </row>
    <row r="968" spans="1:6" x14ac:dyDescent="0.25">
      <c r="A968" s="276"/>
      <c r="B968" s="211"/>
      <c r="C968" s="211" t="s">
        <v>177</v>
      </c>
      <c r="D968" s="276"/>
      <c r="E968" s="211"/>
      <c r="F968" s="276">
        <v>1290.72</v>
      </c>
    </row>
    <row r="969" spans="1:6" x14ac:dyDescent="0.25">
      <c r="A969" s="276"/>
      <c r="B969" s="211"/>
      <c r="C969" s="211"/>
      <c r="D969" s="276"/>
      <c r="E969" s="211"/>
      <c r="F969" s="276" t="s">
        <v>358</v>
      </c>
    </row>
    <row r="970" spans="1:6" x14ac:dyDescent="0.25">
      <c r="A970" s="276"/>
      <c r="B970" s="211"/>
      <c r="C970" s="211" t="s">
        <v>178</v>
      </c>
      <c r="D970" s="276"/>
      <c r="E970" s="211"/>
      <c r="F970" s="276">
        <v>129.07</v>
      </c>
    </row>
    <row r="973" spans="1:6" ht="105" x14ac:dyDescent="0.25">
      <c r="C973" s="536" t="s">
        <v>1247</v>
      </c>
    </row>
    <row r="975" spans="1:6" x14ac:dyDescent="0.25">
      <c r="A975" s="271">
        <v>1</v>
      </c>
      <c r="B975" s="271" t="s">
        <v>163</v>
      </c>
      <c r="C975" s="271" t="s">
        <v>1248</v>
      </c>
      <c r="D975" s="271">
        <v>48.05</v>
      </c>
      <c r="E975" s="271" t="s">
        <v>163</v>
      </c>
      <c r="F975" s="271">
        <v>48.05</v>
      </c>
    </row>
    <row r="976" spans="1:6" x14ac:dyDescent="0.25">
      <c r="A976" s="271">
        <v>1</v>
      </c>
      <c r="B976" s="271" t="s">
        <v>163</v>
      </c>
      <c r="C976" s="271" t="s">
        <v>1249</v>
      </c>
      <c r="D976" s="271">
        <v>234.63</v>
      </c>
      <c r="E976" s="271" t="s">
        <v>163</v>
      </c>
      <c r="F976" s="271">
        <v>234.63</v>
      </c>
    </row>
    <row r="977" spans="1:6" x14ac:dyDescent="0.25">
      <c r="A977" s="271">
        <v>1</v>
      </c>
      <c r="B977" s="271" t="s">
        <v>163</v>
      </c>
      <c r="C977" s="271" t="s">
        <v>798</v>
      </c>
      <c r="D977" s="271">
        <v>25</v>
      </c>
      <c r="E977" s="271" t="s">
        <v>799</v>
      </c>
      <c r="F977" s="271">
        <v>25</v>
      </c>
    </row>
    <row r="978" spans="1:6" x14ac:dyDescent="0.25">
      <c r="C978" s="271" t="s">
        <v>727</v>
      </c>
      <c r="F978" s="271">
        <v>501.25</v>
      </c>
    </row>
    <row r="979" spans="1:6" x14ac:dyDescent="0.25">
      <c r="C979" s="271" t="s">
        <v>800</v>
      </c>
      <c r="F979" s="271">
        <v>9.82</v>
      </c>
    </row>
    <row r="980" spans="1:6" x14ac:dyDescent="0.25">
      <c r="C980" s="271" t="s">
        <v>801</v>
      </c>
      <c r="F980" s="271">
        <v>818.75</v>
      </c>
    </row>
    <row r="982" spans="1:6" x14ac:dyDescent="0.25">
      <c r="C982" s="271" t="s">
        <v>1250</v>
      </c>
      <c r="D982" s="271">
        <v>104280</v>
      </c>
      <c r="E982" s="271">
        <v>2.2499999999999998E-3</v>
      </c>
      <c r="F982" s="271">
        <v>234.63</v>
      </c>
    </row>
    <row r="984" spans="1:6" x14ac:dyDescent="0.25">
      <c r="C984" s="271" t="s">
        <v>688</v>
      </c>
    </row>
    <row r="985" spans="1:6" x14ac:dyDescent="0.25">
      <c r="A985" s="271">
        <v>1</v>
      </c>
      <c r="B985" s="271" t="s">
        <v>163</v>
      </c>
      <c r="C985" s="271" t="s">
        <v>731</v>
      </c>
      <c r="D985" s="271">
        <v>783</v>
      </c>
      <c r="E985" s="271" t="s">
        <v>163</v>
      </c>
      <c r="F985" s="271">
        <v>783</v>
      </c>
    </row>
    <row r="986" spans="1:6" x14ac:dyDescent="0.25">
      <c r="A986" s="271">
        <v>2</v>
      </c>
      <c r="B986" s="271" t="s">
        <v>163</v>
      </c>
      <c r="C986" s="271" t="s">
        <v>1251</v>
      </c>
      <c r="D986" s="271">
        <v>611</v>
      </c>
      <c r="E986" s="271" t="s">
        <v>163</v>
      </c>
      <c r="F986" s="271">
        <v>1222</v>
      </c>
    </row>
    <row r="987" spans="1:6" x14ac:dyDescent="0.25">
      <c r="C987" s="271" t="s">
        <v>1252</v>
      </c>
      <c r="F987" s="271">
        <v>2005</v>
      </c>
    </row>
    <row r="988" spans="1:6" x14ac:dyDescent="0.25">
      <c r="C988" s="271" t="s">
        <v>1117</v>
      </c>
      <c r="F988" s="271">
        <v>501.25</v>
      </c>
    </row>
    <row r="990" spans="1:6" ht="45" x14ac:dyDescent="0.25">
      <c r="C990" s="271" t="s">
        <v>1253</v>
      </c>
    </row>
    <row r="991" spans="1:6" ht="30" x14ac:dyDescent="0.25">
      <c r="A991" s="271">
        <v>180</v>
      </c>
      <c r="B991" s="271" t="s">
        <v>27</v>
      </c>
      <c r="C991" s="271" t="s">
        <v>806</v>
      </c>
      <c r="D991" s="271">
        <v>40.950000000000003</v>
      </c>
      <c r="E991" s="271" t="s">
        <v>27</v>
      </c>
      <c r="F991" s="271">
        <v>7371</v>
      </c>
    </row>
    <row r="992" spans="1:6" x14ac:dyDescent="0.25">
      <c r="A992" s="271">
        <v>4</v>
      </c>
      <c r="B992" s="271" t="s">
        <v>175</v>
      </c>
      <c r="C992" s="271" t="s">
        <v>1254</v>
      </c>
      <c r="D992" s="271">
        <v>101.5</v>
      </c>
      <c r="E992" s="271" t="s">
        <v>175</v>
      </c>
      <c r="F992" s="271">
        <v>406</v>
      </c>
    </row>
    <row r="993" spans="1:6" x14ac:dyDescent="0.25">
      <c r="A993" s="271">
        <v>180</v>
      </c>
      <c r="B993" s="271" t="s">
        <v>317</v>
      </c>
      <c r="C993" s="271" t="s">
        <v>1255</v>
      </c>
      <c r="D993" s="271">
        <v>0.55000000000000004</v>
      </c>
      <c r="E993" s="271" t="s">
        <v>317</v>
      </c>
      <c r="F993" s="271">
        <v>99</v>
      </c>
    </row>
    <row r="994" spans="1:6" x14ac:dyDescent="0.25">
      <c r="A994" s="271">
        <v>1</v>
      </c>
      <c r="B994" s="271" t="s">
        <v>175</v>
      </c>
      <c r="C994" s="271" t="s">
        <v>809</v>
      </c>
      <c r="D994" s="271">
        <v>101.5</v>
      </c>
      <c r="E994" s="271" t="s">
        <v>175</v>
      </c>
      <c r="F994" s="271">
        <v>101.5</v>
      </c>
    </row>
    <row r="995" spans="1:6" x14ac:dyDescent="0.25">
      <c r="C995" s="271" t="s">
        <v>688</v>
      </c>
      <c r="F995" s="271">
        <v>5853</v>
      </c>
    </row>
    <row r="996" spans="1:6" ht="30" x14ac:dyDescent="0.25">
      <c r="C996" s="271" t="s">
        <v>811</v>
      </c>
      <c r="F996" s="271">
        <v>74.5</v>
      </c>
    </row>
    <row r="997" spans="1:6" x14ac:dyDescent="0.25">
      <c r="C997" s="271" t="s">
        <v>812</v>
      </c>
      <c r="F997" s="271">
        <v>13905</v>
      </c>
    </row>
    <row r="998" spans="1:6" x14ac:dyDescent="0.25">
      <c r="C998" s="271" t="s">
        <v>813</v>
      </c>
      <c r="F998" s="271">
        <v>154.5</v>
      </c>
    </row>
    <row r="999" spans="1:6" x14ac:dyDescent="0.25">
      <c r="C999" s="271" t="s">
        <v>1256</v>
      </c>
    </row>
    <row r="1000" spans="1:6" x14ac:dyDescent="0.25">
      <c r="A1000" s="271">
        <v>1</v>
      </c>
      <c r="B1000" s="271" t="s">
        <v>163</v>
      </c>
      <c r="C1000" s="271" t="s">
        <v>1115</v>
      </c>
      <c r="D1000" s="271">
        <v>898</v>
      </c>
      <c r="E1000" s="271" t="s">
        <v>163</v>
      </c>
      <c r="F1000" s="271">
        <v>898</v>
      </c>
    </row>
    <row r="1001" spans="1:6" x14ac:dyDescent="0.25">
      <c r="A1001" s="271">
        <v>2</v>
      </c>
      <c r="B1001" s="271" t="s">
        <v>163</v>
      </c>
      <c r="C1001" s="271" t="s">
        <v>731</v>
      </c>
      <c r="D1001" s="271">
        <v>783</v>
      </c>
      <c r="E1001" s="271" t="s">
        <v>163</v>
      </c>
      <c r="F1001" s="271">
        <v>1566</v>
      </c>
    </row>
    <row r="1002" spans="1:6" x14ac:dyDescent="0.25">
      <c r="A1002" s="271">
        <v>2</v>
      </c>
      <c r="B1002" s="271" t="s">
        <v>163</v>
      </c>
      <c r="C1002" s="271" t="s">
        <v>732</v>
      </c>
      <c r="D1002" s="271">
        <v>778</v>
      </c>
      <c r="E1002" s="271" t="s">
        <v>163</v>
      </c>
      <c r="F1002" s="271">
        <v>1556</v>
      </c>
    </row>
    <row r="1003" spans="1:6" x14ac:dyDescent="0.25">
      <c r="A1003" s="271">
        <v>3</v>
      </c>
      <c r="B1003" s="271" t="s">
        <v>163</v>
      </c>
      <c r="C1003" s="271" t="s">
        <v>697</v>
      </c>
      <c r="D1003" s="271">
        <v>611</v>
      </c>
      <c r="E1003" s="271" t="s">
        <v>163</v>
      </c>
      <c r="F1003" s="271">
        <v>1833</v>
      </c>
    </row>
    <row r="1004" spans="1:6" x14ac:dyDescent="0.25">
      <c r="F1004" s="271">
        <v>5853</v>
      </c>
    </row>
    <row r="1006" spans="1:6" ht="30" x14ac:dyDescent="0.25">
      <c r="C1006" s="271" t="s">
        <v>1257</v>
      </c>
    </row>
    <row r="1008" spans="1:6" ht="135" x14ac:dyDescent="0.25">
      <c r="C1008" s="271" t="s">
        <v>1137</v>
      </c>
    </row>
    <row r="1010" spans="1:6" x14ac:dyDescent="0.25">
      <c r="C1010" s="271" t="s">
        <v>1258</v>
      </c>
      <c r="F1010" s="271">
        <v>11538</v>
      </c>
    </row>
    <row r="1011" spans="1:6" ht="30" x14ac:dyDescent="0.25">
      <c r="A1011" s="271">
        <v>180</v>
      </c>
      <c r="B1011" s="271" t="s">
        <v>27</v>
      </c>
      <c r="C1011" s="271" t="s">
        <v>1259</v>
      </c>
      <c r="D1011" s="271">
        <v>40.950000000000003</v>
      </c>
      <c r="E1011" s="271" t="s">
        <v>27</v>
      </c>
      <c r="F1011" s="271">
        <v>7371</v>
      </c>
    </row>
    <row r="1012" spans="1:6" ht="30" x14ac:dyDescent="0.25">
      <c r="A1012" s="271">
        <v>180</v>
      </c>
      <c r="B1012" s="271" t="s">
        <v>27</v>
      </c>
      <c r="C1012" s="271" t="s">
        <v>1260</v>
      </c>
      <c r="D1012" s="271">
        <v>16.55</v>
      </c>
      <c r="E1012" s="271" t="s">
        <v>664</v>
      </c>
      <c r="F1012" s="271">
        <v>2979</v>
      </c>
    </row>
    <row r="1013" spans="1:6" x14ac:dyDescent="0.25">
      <c r="C1013" s="271" t="s">
        <v>602</v>
      </c>
    </row>
    <row r="1014" spans="1:6" x14ac:dyDescent="0.25">
      <c r="C1014" s="271" t="s">
        <v>1261</v>
      </c>
      <c r="F1014" s="271">
        <v>15930</v>
      </c>
    </row>
    <row r="1015" spans="1:6" x14ac:dyDescent="0.25">
      <c r="C1015" s="271" t="s">
        <v>813</v>
      </c>
      <c r="F1015" s="271">
        <v>177</v>
      </c>
    </row>
    <row r="1017" spans="1:6" x14ac:dyDescent="0.25">
      <c r="C1017" s="271" t="s">
        <v>1262</v>
      </c>
    </row>
    <row r="1019" spans="1:6" ht="135" x14ac:dyDescent="0.25">
      <c r="C1019" s="271" t="s">
        <v>1263</v>
      </c>
    </row>
    <row r="1021" spans="1:6" ht="30" x14ac:dyDescent="0.25">
      <c r="A1021" s="271">
        <v>180</v>
      </c>
      <c r="B1021" s="271" t="s">
        <v>27</v>
      </c>
      <c r="C1021" s="271" t="s">
        <v>663</v>
      </c>
      <c r="D1021" s="271">
        <v>16.55</v>
      </c>
      <c r="E1021" s="271" t="s">
        <v>27</v>
      </c>
      <c r="F1021" s="271">
        <v>2979</v>
      </c>
    </row>
    <row r="1022" spans="1:6" ht="30" x14ac:dyDescent="0.25">
      <c r="A1022" s="271">
        <v>90</v>
      </c>
      <c r="B1022" s="271" t="s">
        <v>27</v>
      </c>
      <c r="C1022" s="271" t="s">
        <v>665</v>
      </c>
      <c r="D1022" s="271">
        <v>20</v>
      </c>
      <c r="E1022" s="271" t="s">
        <v>27</v>
      </c>
      <c r="F1022" s="271">
        <v>1800</v>
      </c>
    </row>
    <row r="1023" spans="1:6" ht="30" x14ac:dyDescent="0.25">
      <c r="A1023" s="271">
        <v>1</v>
      </c>
      <c r="B1023" s="271" t="s">
        <v>1264</v>
      </c>
      <c r="C1023" s="271" t="s">
        <v>1265</v>
      </c>
      <c r="D1023" s="271">
        <v>39</v>
      </c>
      <c r="E1023" s="271" t="s">
        <v>1264</v>
      </c>
      <c r="F1023" s="271">
        <v>39</v>
      </c>
    </row>
    <row r="1024" spans="1:6" x14ac:dyDescent="0.25">
      <c r="A1024" s="271">
        <v>300</v>
      </c>
      <c r="B1024" s="271" t="s">
        <v>25</v>
      </c>
      <c r="C1024" s="271" t="s">
        <v>1266</v>
      </c>
      <c r="D1024" s="271">
        <v>287</v>
      </c>
      <c r="E1024" s="271" t="s">
        <v>1267</v>
      </c>
      <c r="F1024" s="271">
        <v>86.1</v>
      </c>
    </row>
    <row r="1025" spans="1:6" ht="30" x14ac:dyDescent="0.25">
      <c r="A1025" s="271">
        <v>2</v>
      </c>
      <c r="B1025" s="271" t="s">
        <v>676</v>
      </c>
      <c r="C1025" s="271" t="s">
        <v>1268</v>
      </c>
      <c r="D1025" s="271">
        <v>69.400000000000006</v>
      </c>
      <c r="E1025" s="271" t="s">
        <v>1264</v>
      </c>
      <c r="F1025" s="271">
        <v>138.80000000000001</v>
      </c>
    </row>
    <row r="1026" spans="1:6" x14ac:dyDescent="0.25">
      <c r="A1026" s="271">
        <v>0.33</v>
      </c>
      <c r="B1026" s="271" t="s">
        <v>679</v>
      </c>
      <c r="C1026" s="271" t="s">
        <v>431</v>
      </c>
      <c r="D1026" s="271">
        <v>302</v>
      </c>
      <c r="E1026" s="271" t="s">
        <v>679</v>
      </c>
      <c r="F1026" s="271">
        <v>99.66</v>
      </c>
    </row>
    <row r="1027" spans="1:6" ht="45" x14ac:dyDescent="0.25">
      <c r="A1027" s="271">
        <v>90</v>
      </c>
      <c r="B1027" s="271" t="s">
        <v>27</v>
      </c>
      <c r="C1027" s="271" t="s">
        <v>683</v>
      </c>
      <c r="D1027" s="271">
        <v>16.55</v>
      </c>
      <c r="E1027" s="271" t="s">
        <v>664</v>
      </c>
      <c r="F1027" s="271">
        <v>1489.5</v>
      </c>
    </row>
    <row r="1028" spans="1:6" x14ac:dyDescent="0.25">
      <c r="A1028" s="271" t="s">
        <v>1269</v>
      </c>
      <c r="C1028" s="271" t="s">
        <v>688</v>
      </c>
      <c r="D1028" s="271">
        <v>7242</v>
      </c>
      <c r="F1028" s="271">
        <v>4828</v>
      </c>
    </row>
    <row r="1029" spans="1:6" x14ac:dyDescent="0.25">
      <c r="F1029" s="271">
        <v>11460.06</v>
      </c>
    </row>
    <row r="1030" spans="1:6" x14ac:dyDescent="0.25">
      <c r="C1030" s="271" t="s">
        <v>602</v>
      </c>
      <c r="F1030" s="271">
        <v>77.94</v>
      </c>
    </row>
    <row r="1031" spans="1:6" x14ac:dyDescent="0.25">
      <c r="C1031" s="271" t="s">
        <v>1270</v>
      </c>
      <c r="F1031" s="271">
        <v>11538</v>
      </c>
    </row>
    <row r="1032" spans="1:6" x14ac:dyDescent="0.25">
      <c r="C1032" s="271" t="s">
        <v>813</v>
      </c>
      <c r="F1032" s="271">
        <v>128.19999999999999</v>
      </c>
    </row>
    <row r="1035" spans="1:6" x14ac:dyDescent="0.25">
      <c r="C1035" s="271" t="s">
        <v>1271</v>
      </c>
    </row>
    <row r="1037" spans="1:6" x14ac:dyDescent="0.25">
      <c r="C1037" s="271" t="s">
        <v>1272</v>
      </c>
      <c r="D1037" s="271">
        <v>1265</v>
      </c>
      <c r="E1037" s="271" t="s">
        <v>163</v>
      </c>
      <c r="F1037" s="271">
        <v>1265</v>
      </c>
    </row>
    <row r="1038" spans="1:6" ht="30" x14ac:dyDescent="0.25">
      <c r="C1038" s="271" t="s">
        <v>1273</v>
      </c>
      <c r="D1038" s="271">
        <v>337.6</v>
      </c>
      <c r="E1038" s="271" t="s">
        <v>163</v>
      </c>
      <c r="F1038" s="271">
        <v>337.6</v>
      </c>
    </row>
    <row r="1039" spans="1:6" ht="45" x14ac:dyDescent="0.25">
      <c r="C1039" s="271" t="s">
        <v>1274</v>
      </c>
      <c r="F1039" s="271">
        <v>31.6</v>
      </c>
    </row>
    <row r="1040" spans="1:6" x14ac:dyDescent="0.25">
      <c r="C1040" s="271" t="s">
        <v>1275</v>
      </c>
      <c r="F1040" s="271">
        <v>13.7</v>
      </c>
    </row>
    <row r="1041" spans="1:6" x14ac:dyDescent="0.25">
      <c r="C1041" s="271" t="s">
        <v>1276</v>
      </c>
      <c r="F1041" s="271">
        <v>501.25</v>
      </c>
    </row>
    <row r="1042" spans="1:6" x14ac:dyDescent="0.25">
      <c r="C1042" s="271" t="s">
        <v>720</v>
      </c>
      <c r="F1042" s="271">
        <v>2149.15</v>
      </c>
    </row>
    <row r="1044" spans="1:6" x14ac:dyDescent="0.25">
      <c r="C1044" s="271" t="s">
        <v>1277</v>
      </c>
    </row>
    <row r="1046" spans="1:6" ht="30" x14ac:dyDescent="0.25">
      <c r="A1046" s="271">
        <v>1</v>
      </c>
      <c r="B1046" s="271" t="s">
        <v>163</v>
      </c>
      <c r="C1046" s="271" t="s">
        <v>1278</v>
      </c>
      <c r="D1046" s="271">
        <v>1193</v>
      </c>
      <c r="E1046" s="271" t="s">
        <v>163</v>
      </c>
      <c r="F1046" s="271">
        <v>1193</v>
      </c>
    </row>
    <row r="1047" spans="1:6" x14ac:dyDescent="0.25">
      <c r="A1047" s="271">
        <v>1</v>
      </c>
      <c r="B1047" s="271" t="s">
        <v>163</v>
      </c>
      <c r="C1047" s="271" t="s">
        <v>688</v>
      </c>
      <c r="D1047" s="271">
        <v>2174</v>
      </c>
      <c r="E1047" s="271" t="s">
        <v>163</v>
      </c>
      <c r="F1047" s="271">
        <v>2174</v>
      </c>
    </row>
    <row r="1048" spans="1:6" x14ac:dyDescent="0.25">
      <c r="C1048" s="271" t="s">
        <v>602</v>
      </c>
    </row>
    <row r="1049" spans="1:6" x14ac:dyDescent="0.25">
      <c r="C1049" s="271" t="s">
        <v>730</v>
      </c>
      <c r="F1049" s="271">
        <v>3367</v>
      </c>
    </row>
    <row r="1051" spans="1:6" x14ac:dyDescent="0.25">
      <c r="A1051" s="271">
        <v>1.5</v>
      </c>
      <c r="B1051" s="271" t="s">
        <v>27</v>
      </c>
      <c r="C1051" s="271" t="s">
        <v>1279</v>
      </c>
      <c r="D1051" s="271">
        <v>128</v>
      </c>
      <c r="E1051" s="271" t="s">
        <v>27</v>
      </c>
      <c r="F1051" s="271">
        <v>192</v>
      </c>
    </row>
    <row r="1052" spans="1:6" x14ac:dyDescent="0.25">
      <c r="A1052" s="271">
        <v>2</v>
      </c>
      <c r="B1052" s="271" t="s">
        <v>1280</v>
      </c>
      <c r="C1052" s="271" t="s">
        <v>1110</v>
      </c>
      <c r="D1052" s="271">
        <v>35</v>
      </c>
      <c r="E1052" s="271" t="s">
        <v>1280</v>
      </c>
      <c r="F1052" s="271">
        <v>70</v>
      </c>
    </row>
    <row r="1055" spans="1:6" ht="30" x14ac:dyDescent="0.25">
      <c r="A1055" s="271">
        <v>8</v>
      </c>
      <c r="B1055" s="271" t="s">
        <v>27</v>
      </c>
      <c r="C1055" s="271" t="s">
        <v>1111</v>
      </c>
      <c r="D1055" s="271">
        <v>25.75</v>
      </c>
      <c r="E1055" s="271" t="s">
        <v>684</v>
      </c>
      <c r="F1055" s="271">
        <v>206</v>
      </c>
    </row>
    <row r="1056" spans="1:6" ht="60" x14ac:dyDescent="0.25">
      <c r="A1056" s="271">
        <v>1</v>
      </c>
      <c r="B1056" s="271" t="s">
        <v>163</v>
      </c>
      <c r="C1056" s="271" t="s">
        <v>1112</v>
      </c>
      <c r="D1056" s="271">
        <v>1690</v>
      </c>
      <c r="E1056" s="271" t="s">
        <v>317</v>
      </c>
      <c r="F1056" s="271">
        <v>1690</v>
      </c>
    </row>
    <row r="1057" spans="1:6" ht="45" x14ac:dyDescent="0.25">
      <c r="C1057" s="271" t="s">
        <v>1113</v>
      </c>
      <c r="D1057" s="271" t="s">
        <v>159</v>
      </c>
      <c r="F1057" s="271">
        <v>16</v>
      </c>
    </row>
    <row r="1058" spans="1:6" x14ac:dyDescent="0.25">
      <c r="C1058" s="271" t="s">
        <v>801</v>
      </c>
      <c r="F1058" s="271">
        <v>2174</v>
      </c>
    </row>
    <row r="1060" spans="1:6" x14ac:dyDescent="0.25">
      <c r="B1060" s="271" t="s">
        <v>514</v>
      </c>
      <c r="C1060" s="271" t="s">
        <v>1281</v>
      </c>
    </row>
    <row r="1061" spans="1:6" x14ac:dyDescent="0.25">
      <c r="C1061" s="271" t="s">
        <v>1282</v>
      </c>
    </row>
    <row r="1062" spans="1:6" x14ac:dyDescent="0.25">
      <c r="C1062" s="271" t="s">
        <v>358</v>
      </c>
    </row>
    <row r="1063" spans="1:6" x14ac:dyDescent="0.25">
      <c r="A1063" s="271">
        <v>0.04</v>
      </c>
      <c r="B1063" s="271" t="s">
        <v>339</v>
      </c>
      <c r="C1063" s="271" t="s">
        <v>1283</v>
      </c>
      <c r="D1063" s="271">
        <v>4581.25</v>
      </c>
      <c r="E1063" s="271" t="s">
        <v>339</v>
      </c>
      <c r="F1063" s="271">
        <v>183.25</v>
      </c>
    </row>
    <row r="1064" spans="1:6" x14ac:dyDescent="0.25">
      <c r="A1064" s="271">
        <v>2.2000000000000002</v>
      </c>
      <c r="B1064" s="271" t="s">
        <v>172</v>
      </c>
      <c r="C1064" s="271" t="s">
        <v>411</v>
      </c>
      <c r="D1064" s="271">
        <v>928.2</v>
      </c>
      <c r="E1064" s="271" t="s">
        <v>172</v>
      </c>
      <c r="F1064" s="271">
        <v>2042.04</v>
      </c>
    </row>
    <row r="1065" spans="1:6" x14ac:dyDescent="0.25">
      <c r="A1065" s="271">
        <v>0.5</v>
      </c>
      <c r="B1065" s="271" t="s">
        <v>172</v>
      </c>
      <c r="C1065" s="271" t="s">
        <v>173</v>
      </c>
      <c r="D1065" s="271">
        <v>648.9</v>
      </c>
      <c r="E1065" s="271" t="s">
        <v>172</v>
      </c>
      <c r="F1065" s="271">
        <v>324.45</v>
      </c>
    </row>
    <row r="1066" spans="1:6" x14ac:dyDescent="0.25">
      <c r="A1066" s="271">
        <v>1.1000000000000001</v>
      </c>
      <c r="B1066" s="271" t="s">
        <v>172</v>
      </c>
      <c r="C1066" s="271" t="s">
        <v>174</v>
      </c>
      <c r="D1066" s="271">
        <v>532.35</v>
      </c>
      <c r="E1066" s="271" t="s">
        <v>172</v>
      </c>
      <c r="F1066" s="271">
        <v>585.59</v>
      </c>
    </row>
    <row r="1067" spans="1:6" x14ac:dyDescent="0.25">
      <c r="B1067" s="271" t="s">
        <v>176</v>
      </c>
      <c r="C1067" s="271" t="s">
        <v>351</v>
      </c>
      <c r="E1067" s="271" t="s">
        <v>176</v>
      </c>
      <c r="F1067" s="271">
        <v>0</v>
      </c>
    </row>
    <row r="1068" spans="1:6" x14ac:dyDescent="0.25">
      <c r="F1068" s="271" t="s">
        <v>358</v>
      </c>
    </row>
    <row r="1069" spans="1:6" x14ac:dyDescent="0.25">
      <c r="C1069" s="271" t="s">
        <v>177</v>
      </c>
      <c r="F1069" s="271">
        <v>3135.33</v>
      </c>
    </row>
    <row r="1070" spans="1:6" x14ac:dyDescent="0.25">
      <c r="F1070" s="271" t="s">
        <v>358</v>
      </c>
    </row>
    <row r="1071" spans="1:6" x14ac:dyDescent="0.25">
      <c r="C1071" s="271" t="s">
        <v>178</v>
      </c>
      <c r="F1071" s="271">
        <v>313.52999999999997</v>
      </c>
    </row>
    <row r="1073" spans="1:6" x14ac:dyDescent="0.25">
      <c r="C1073" s="271" t="s">
        <v>819</v>
      </c>
    </row>
    <row r="1074" spans="1:6" x14ac:dyDescent="0.25">
      <c r="C1074" s="271" t="s">
        <v>358</v>
      </c>
    </row>
    <row r="1075" spans="1:6" x14ac:dyDescent="0.25">
      <c r="B1075" s="271" t="s">
        <v>179</v>
      </c>
      <c r="C1075" s="271" t="s">
        <v>820</v>
      </c>
    </row>
    <row r="1076" spans="1:6" x14ac:dyDescent="0.25">
      <c r="C1076" s="271" t="s">
        <v>821</v>
      </c>
    </row>
    <row r="1077" spans="1:6" x14ac:dyDescent="0.25">
      <c r="C1077" s="271" t="s">
        <v>822</v>
      </c>
    </row>
    <row r="1078" spans="1:6" x14ac:dyDescent="0.25">
      <c r="C1078" s="271" t="s">
        <v>358</v>
      </c>
    </row>
    <row r="1079" spans="1:6" x14ac:dyDescent="0.25">
      <c r="B1079" s="271" t="s">
        <v>823</v>
      </c>
      <c r="C1079" s="271" t="s">
        <v>824</v>
      </c>
    </row>
    <row r="1080" spans="1:6" x14ac:dyDescent="0.25">
      <c r="C1080" s="271" t="s">
        <v>358</v>
      </c>
    </row>
    <row r="1081" spans="1:6" x14ac:dyDescent="0.25">
      <c r="A1081" s="271">
        <v>18.899999999999999</v>
      </c>
      <c r="B1081" s="271" t="s">
        <v>339</v>
      </c>
      <c r="C1081" s="271" t="s">
        <v>340</v>
      </c>
      <c r="D1081" s="271">
        <v>223.12</v>
      </c>
      <c r="E1081" s="271" t="s">
        <v>339</v>
      </c>
      <c r="F1081" s="271">
        <v>4216.97</v>
      </c>
    </row>
    <row r="1082" spans="1:6" x14ac:dyDescent="0.25">
      <c r="A1082" s="271">
        <v>18.63</v>
      </c>
      <c r="B1082" s="271" t="s">
        <v>339</v>
      </c>
      <c r="C1082" s="271" t="s">
        <v>341</v>
      </c>
      <c r="D1082" s="271">
        <v>38.799999999999997</v>
      </c>
      <c r="E1082" s="271" t="s">
        <v>339</v>
      </c>
      <c r="F1082" s="271">
        <v>722.84</v>
      </c>
    </row>
    <row r="1083" spans="1:6" ht="30" x14ac:dyDescent="0.25">
      <c r="A1083" s="271">
        <v>30</v>
      </c>
      <c r="B1083" s="271" t="s">
        <v>342</v>
      </c>
      <c r="C1083" s="271" t="s">
        <v>1284</v>
      </c>
      <c r="D1083" s="271">
        <v>288</v>
      </c>
      <c r="E1083" s="271" t="s">
        <v>342</v>
      </c>
      <c r="F1083" s="271">
        <v>8640</v>
      </c>
    </row>
    <row r="1085" spans="1:6" x14ac:dyDescent="0.25">
      <c r="A1085" s="271">
        <v>30</v>
      </c>
      <c r="B1085" s="271" t="s">
        <v>342</v>
      </c>
      <c r="C1085" s="271" t="s">
        <v>343</v>
      </c>
      <c r="D1085" s="271">
        <v>19.100000000000001</v>
      </c>
      <c r="E1085" s="271" t="s">
        <v>342</v>
      </c>
      <c r="F1085" s="271">
        <v>573</v>
      </c>
    </row>
    <row r="1086" spans="1:6" x14ac:dyDescent="0.25">
      <c r="C1086" s="271" t="s">
        <v>826</v>
      </c>
    </row>
    <row r="1087" spans="1:6" x14ac:dyDescent="0.25">
      <c r="C1087" s="271" t="s">
        <v>345</v>
      </c>
    </row>
    <row r="1088" spans="1:6" x14ac:dyDescent="0.25">
      <c r="C1088" s="271" t="s">
        <v>346</v>
      </c>
    </row>
    <row r="1089" spans="1:6" ht="30" x14ac:dyDescent="0.25">
      <c r="C1089" s="271" t="s">
        <v>1285</v>
      </c>
    </row>
    <row r="1091" spans="1:6" x14ac:dyDescent="0.25">
      <c r="A1091" s="271">
        <v>5</v>
      </c>
      <c r="B1091" s="271" t="s">
        <v>172</v>
      </c>
      <c r="C1091" s="271" t="s">
        <v>828</v>
      </c>
      <c r="D1091" s="271">
        <v>44.9</v>
      </c>
      <c r="E1091" s="271" t="s">
        <v>172</v>
      </c>
      <c r="F1091" s="271">
        <v>224.5</v>
      </c>
    </row>
    <row r="1092" spans="1:6" x14ac:dyDescent="0.25">
      <c r="A1092" s="271">
        <v>1</v>
      </c>
      <c r="B1092" s="271" t="s">
        <v>176</v>
      </c>
      <c r="C1092" s="271" t="s">
        <v>350</v>
      </c>
      <c r="D1092" s="271">
        <v>12.1</v>
      </c>
      <c r="E1092" s="271" t="s">
        <v>176</v>
      </c>
      <c r="F1092" s="271">
        <v>12.1</v>
      </c>
    </row>
    <row r="1093" spans="1:6" x14ac:dyDescent="0.25">
      <c r="B1093" s="271" t="s">
        <v>176</v>
      </c>
      <c r="C1093" s="271" t="s">
        <v>351</v>
      </c>
      <c r="E1093" s="271" t="s">
        <v>176</v>
      </c>
      <c r="F1093" s="271">
        <v>17.100000000000001</v>
      </c>
    </row>
    <row r="1095" spans="1:6" x14ac:dyDescent="0.25">
      <c r="F1095" s="271" t="s">
        <v>358</v>
      </c>
    </row>
    <row r="1096" spans="1:6" x14ac:dyDescent="0.25">
      <c r="C1096" s="271" t="s">
        <v>352</v>
      </c>
      <c r="F1096" s="271">
        <v>14406.51</v>
      </c>
    </row>
    <row r="1097" spans="1:6" x14ac:dyDescent="0.25">
      <c r="F1097" s="271" t="s">
        <v>358</v>
      </c>
    </row>
    <row r="1098" spans="1:6" x14ac:dyDescent="0.25">
      <c r="C1098" s="271" t="s">
        <v>353</v>
      </c>
      <c r="F1098" s="271">
        <v>480.22</v>
      </c>
    </row>
    <row r="1099" spans="1:6" ht="30" x14ac:dyDescent="0.25">
      <c r="C1099" s="271" t="s">
        <v>854</v>
      </c>
    </row>
    <row r="1102" spans="1:6" x14ac:dyDescent="0.25">
      <c r="A1102" s="271">
        <v>10</v>
      </c>
      <c r="B1102" s="271" t="s">
        <v>543</v>
      </c>
      <c r="C1102" s="271" t="s">
        <v>856</v>
      </c>
      <c r="D1102" s="271">
        <v>653</v>
      </c>
      <c r="E1102" s="271" t="s">
        <v>543</v>
      </c>
      <c r="F1102" s="271">
        <v>6530</v>
      </c>
    </row>
    <row r="1103" spans="1:6" x14ac:dyDescent="0.25">
      <c r="A1103" s="271">
        <v>0.21</v>
      </c>
      <c r="B1103" s="271" t="s">
        <v>339</v>
      </c>
      <c r="C1103" s="271" t="s">
        <v>544</v>
      </c>
      <c r="D1103" s="271">
        <v>4581.25</v>
      </c>
      <c r="E1103" s="271" t="s">
        <v>339</v>
      </c>
      <c r="F1103" s="271">
        <v>962.06</v>
      </c>
    </row>
    <row r="1104" spans="1:6" x14ac:dyDescent="0.25">
      <c r="A1104" s="271">
        <v>1.1000000000000001</v>
      </c>
      <c r="B1104" s="271" t="s">
        <v>172</v>
      </c>
      <c r="C1104" s="271" t="s">
        <v>426</v>
      </c>
      <c r="D1104" s="271">
        <v>994.35</v>
      </c>
      <c r="E1104" s="271" t="s">
        <v>172</v>
      </c>
      <c r="F1104" s="271">
        <v>1093.79</v>
      </c>
    </row>
    <row r="1105" spans="1:6" x14ac:dyDescent="0.25">
      <c r="A1105" s="271">
        <v>1.1000000000000001</v>
      </c>
      <c r="B1105" s="271" t="s">
        <v>172</v>
      </c>
      <c r="C1105" s="271" t="s">
        <v>411</v>
      </c>
      <c r="D1105" s="271">
        <v>928.2</v>
      </c>
      <c r="E1105" s="271" t="s">
        <v>172</v>
      </c>
      <c r="F1105" s="271">
        <v>1021.02</v>
      </c>
    </row>
    <row r="1106" spans="1:6" x14ac:dyDescent="0.25">
      <c r="A1106" s="271">
        <v>2.2000000000000002</v>
      </c>
      <c r="B1106" s="271" t="s">
        <v>172</v>
      </c>
      <c r="C1106" s="271" t="s">
        <v>173</v>
      </c>
      <c r="D1106" s="271">
        <v>648.9</v>
      </c>
      <c r="E1106" s="271" t="s">
        <v>172</v>
      </c>
      <c r="F1106" s="271">
        <v>1427.58</v>
      </c>
    </row>
    <row r="1107" spans="1:6" x14ac:dyDescent="0.25">
      <c r="A1107" s="271">
        <v>2.2000000000000002</v>
      </c>
      <c r="B1107" s="271" t="s">
        <v>172</v>
      </c>
      <c r="C1107" s="271" t="s">
        <v>174</v>
      </c>
      <c r="D1107" s="271">
        <v>532.35</v>
      </c>
      <c r="E1107" s="271" t="s">
        <v>172</v>
      </c>
      <c r="F1107" s="271">
        <v>1171.17</v>
      </c>
    </row>
    <row r="1108" spans="1:6" x14ac:dyDescent="0.25">
      <c r="A1108" s="271">
        <v>20</v>
      </c>
      <c r="B1108" s="271" t="s">
        <v>175</v>
      </c>
      <c r="C1108" s="271" t="s">
        <v>366</v>
      </c>
      <c r="D1108" s="271">
        <v>6040</v>
      </c>
      <c r="E1108" s="271" t="s">
        <v>365</v>
      </c>
      <c r="F1108" s="271">
        <v>120.8</v>
      </c>
    </row>
    <row r="1109" spans="1:6" x14ac:dyDescent="0.25">
      <c r="A1109" s="271">
        <v>2</v>
      </c>
      <c r="B1109" s="271" t="s">
        <v>175</v>
      </c>
      <c r="C1109" s="271" t="s">
        <v>855</v>
      </c>
      <c r="D1109" s="271">
        <v>24.93</v>
      </c>
      <c r="E1109" s="271" t="s">
        <v>175</v>
      </c>
      <c r="F1109" s="271">
        <v>49.86</v>
      </c>
    </row>
    <row r="1110" spans="1:6" x14ac:dyDescent="0.25">
      <c r="A1110" s="271">
        <v>1.6</v>
      </c>
      <c r="B1110" s="271" t="s">
        <v>172</v>
      </c>
      <c r="C1110" s="271" t="s">
        <v>411</v>
      </c>
      <c r="D1110" s="271">
        <v>928.2</v>
      </c>
      <c r="E1110" s="271" t="s">
        <v>172</v>
      </c>
      <c r="F1110" s="271">
        <v>1485.12</v>
      </c>
    </row>
    <row r="1111" spans="1:6" x14ac:dyDescent="0.25">
      <c r="A1111" s="271">
        <v>0.5</v>
      </c>
      <c r="B1111" s="271" t="s">
        <v>172</v>
      </c>
      <c r="C1111" s="271" t="s">
        <v>173</v>
      </c>
      <c r="D1111" s="271">
        <v>648.9</v>
      </c>
      <c r="E1111" s="271" t="s">
        <v>172</v>
      </c>
      <c r="F1111" s="271">
        <v>324.45</v>
      </c>
    </row>
    <row r="1112" spans="1:6" x14ac:dyDescent="0.25">
      <c r="A1112" s="271">
        <v>1.1000000000000001</v>
      </c>
      <c r="B1112" s="271" t="s">
        <v>172</v>
      </c>
      <c r="C1112" s="271" t="s">
        <v>174</v>
      </c>
      <c r="D1112" s="271">
        <v>532.35</v>
      </c>
      <c r="E1112" s="271" t="s">
        <v>172</v>
      </c>
      <c r="F1112" s="271">
        <v>585.59</v>
      </c>
    </row>
    <row r="1113" spans="1:6" x14ac:dyDescent="0.25">
      <c r="B1113" s="271" t="s">
        <v>176</v>
      </c>
      <c r="C1113" s="271" t="s">
        <v>351</v>
      </c>
      <c r="E1113" s="271" t="s">
        <v>176</v>
      </c>
      <c r="F1113" s="271">
        <v>4.5999999999999996</v>
      </c>
    </row>
    <row r="1114" spans="1:6" x14ac:dyDescent="0.25">
      <c r="F1114" s="271" t="s">
        <v>358</v>
      </c>
    </row>
    <row r="1115" spans="1:6" x14ac:dyDescent="0.25">
      <c r="C1115" s="271" t="s">
        <v>177</v>
      </c>
      <c r="F1115" s="271">
        <v>14776.04</v>
      </c>
    </row>
    <row r="1116" spans="1:6" x14ac:dyDescent="0.25">
      <c r="F1116" s="271" t="s">
        <v>358</v>
      </c>
    </row>
    <row r="1117" spans="1:6" x14ac:dyDescent="0.25">
      <c r="C1117" s="271" t="s">
        <v>178</v>
      </c>
      <c r="F1117" s="271">
        <v>1477.6</v>
      </c>
    </row>
    <row r="1119" spans="1:6" customFormat="1" ht="90" x14ac:dyDescent="0.25">
      <c r="C1119" s="271" t="s">
        <v>989</v>
      </c>
    </row>
    <row r="1120" spans="1:6" customFormat="1" x14ac:dyDescent="0.25">
      <c r="C1120" s="271" t="s">
        <v>900</v>
      </c>
    </row>
    <row r="1121" spans="1:6" customFormat="1" x14ac:dyDescent="0.25">
      <c r="A1121" s="417">
        <v>1</v>
      </c>
      <c r="B1121" t="s">
        <v>990</v>
      </c>
      <c r="C1121" t="s">
        <v>997</v>
      </c>
      <c r="D1121" s="417">
        <v>49.35</v>
      </c>
      <c r="E1121" t="s">
        <v>763</v>
      </c>
      <c r="F1121" s="417">
        <f>D1121*A1121</f>
        <v>49.35</v>
      </c>
    </row>
    <row r="1122" spans="1:6" customFormat="1" x14ac:dyDescent="0.25">
      <c r="A1122" s="417">
        <v>1</v>
      </c>
      <c r="B1122" t="s">
        <v>990</v>
      </c>
      <c r="C1122" t="s">
        <v>688</v>
      </c>
      <c r="D1122" s="417">
        <v>45</v>
      </c>
      <c r="E1122" t="s">
        <v>763</v>
      </c>
      <c r="F1122" s="417">
        <v>45</v>
      </c>
    </row>
    <row r="1123" spans="1:6" customFormat="1" x14ac:dyDescent="0.25">
      <c r="A1123" s="417"/>
      <c r="D1123" s="417"/>
      <c r="F1123" s="417">
        <f>SUM(F1121:F1122)</f>
        <v>94.35</v>
      </c>
    </row>
    <row r="1124" spans="1:6" customFormat="1" x14ac:dyDescent="0.25">
      <c r="A1124" s="417"/>
      <c r="C1124" t="s">
        <v>899</v>
      </c>
      <c r="D1124" s="417"/>
      <c r="F1124" s="417"/>
    </row>
    <row r="1125" spans="1:6" customFormat="1" x14ac:dyDescent="0.25">
      <c r="A1125" s="417">
        <v>1</v>
      </c>
      <c r="B1125" t="s">
        <v>990</v>
      </c>
      <c r="C1125" t="s">
        <v>998</v>
      </c>
      <c r="D1125" s="417">
        <v>57.65</v>
      </c>
      <c r="E1125" t="s">
        <v>763</v>
      </c>
      <c r="F1125" s="417">
        <f>D1125*A1125</f>
        <v>57.65</v>
      </c>
    </row>
    <row r="1126" spans="1:6" customFormat="1" x14ac:dyDescent="0.25">
      <c r="A1126" s="417">
        <v>1</v>
      </c>
      <c r="B1126" t="s">
        <v>990</v>
      </c>
      <c r="C1126" t="s">
        <v>688</v>
      </c>
      <c r="D1126" s="417">
        <v>45</v>
      </c>
      <c r="E1126" t="s">
        <v>763</v>
      </c>
      <c r="F1126" s="417">
        <v>45</v>
      </c>
    </row>
    <row r="1127" spans="1:6" customFormat="1" x14ac:dyDescent="0.25">
      <c r="A1127" s="417"/>
      <c r="D1127" s="417"/>
      <c r="F1127" s="417">
        <f>SUM(F1125:F1126)</f>
        <v>102.65</v>
      </c>
    </row>
    <row r="1128" spans="1:6" customFormat="1" ht="15.75" x14ac:dyDescent="0.25">
      <c r="A1128" s="417"/>
      <c r="C1128" s="470" t="s">
        <v>1176</v>
      </c>
      <c r="D1128" s="417"/>
      <c r="F1128" s="417"/>
    </row>
    <row r="1129" spans="1:6" customFormat="1" x14ac:dyDescent="0.25">
      <c r="A1129" s="417">
        <v>1</v>
      </c>
      <c r="B1129" t="s">
        <v>990</v>
      </c>
      <c r="C1129" t="s">
        <v>991</v>
      </c>
      <c r="D1129" s="417">
        <v>15</v>
      </c>
      <c r="E1129" t="s">
        <v>763</v>
      </c>
      <c r="F1129" s="417">
        <f>D1129*A1129</f>
        <v>15</v>
      </c>
    </row>
    <row r="1130" spans="1:6" customFormat="1" x14ac:dyDescent="0.25">
      <c r="A1130" s="417">
        <v>1</v>
      </c>
      <c r="B1130" t="s">
        <v>990</v>
      </c>
      <c r="C1130" t="s">
        <v>688</v>
      </c>
      <c r="D1130" s="417">
        <v>45</v>
      </c>
      <c r="E1130" t="s">
        <v>763</v>
      </c>
      <c r="F1130" s="417">
        <v>45</v>
      </c>
    </row>
    <row r="1131" spans="1:6" customFormat="1" x14ac:dyDescent="0.25">
      <c r="A1131" s="417"/>
      <c r="D1131" s="417"/>
      <c r="F1131" s="417">
        <f>SUM(F1128:F1130)</f>
        <v>60</v>
      </c>
    </row>
    <row r="1132" spans="1:6" customFormat="1" ht="15.75" x14ac:dyDescent="0.25">
      <c r="A1132" s="417"/>
      <c r="C1132" s="470" t="s">
        <v>1177</v>
      </c>
      <c r="D1132" s="417"/>
      <c r="F1132" s="417"/>
    </row>
    <row r="1133" spans="1:6" customFormat="1" x14ac:dyDescent="0.25">
      <c r="A1133" s="417">
        <v>1</v>
      </c>
      <c r="B1133" t="s">
        <v>990</v>
      </c>
      <c r="C1133" t="s">
        <v>998</v>
      </c>
      <c r="D1133" s="417">
        <v>49.55</v>
      </c>
      <c r="E1133" t="s">
        <v>763</v>
      </c>
      <c r="F1133" s="417">
        <f>D1133*A1133</f>
        <v>49.55</v>
      </c>
    </row>
    <row r="1134" spans="1:6" customFormat="1" x14ac:dyDescent="0.25">
      <c r="A1134" s="417">
        <v>1</v>
      </c>
      <c r="B1134" t="s">
        <v>990</v>
      </c>
      <c r="C1134" t="s">
        <v>688</v>
      </c>
      <c r="D1134" s="417">
        <v>45</v>
      </c>
      <c r="E1134" t="s">
        <v>763</v>
      </c>
      <c r="F1134" s="417">
        <v>45</v>
      </c>
    </row>
    <row r="1135" spans="1:6" customFormat="1" x14ac:dyDescent="0.25">
      <c r="F1135" s="417">
        <f>SUM(F1133:F1134)</f>
        <v>94.55</v>
      </c>
    </row>
    <row r="1136" spans="1:6" customFormat="1" x14ac:dyDescent="0.25">
      <c r="A1136" s="417"/>
      <c r="C1136" s="373" t="s">
        <v>1178</v>
      </c>
      <c r="D1136" s="417"/>
      <c r="F1136" s="417"/>
    </row>
    <row r="1137" spans="1:6" customFormat="1" x14ac:dyDescent="0.25">
      <c r="A1137" s="417">
        <v>1</v>
      </c>
      <c r="B1137" t="s">
        <v>990</v>
      </c>
      <c r="C1137" t="s">
        <v>998</v>
      </c>
      <c r="D1137" s="417">
        <v>181</v>
      </c>
      <c r="E1137" t="s">
        <v>763</v>
      </c>
      <c r="F1137" s="417">
        <f>D1137*A1137</f>
        <v>181</v>
      </c>
    </row>
    <row r="1138" spans="1:6" customFormat="1" x14ac:dyDescent="0.25">
      <c r="A1138" s="417">
        <v>1</v>
      </c>
      <c r="B1138" t="s">
        <v>990</v>
      </c>
      <c r="C1138" t="s">
        <v>688</v>
      </c>
      <c r="D1138" s="417">
        <v>45</v>
      </c>
      <c r="E1138" t="s">
        <v>763</v>
      </c>
      <c r="F1138" s="417">
        <v>45</v>
      </c>
    </row>
    <row r="1139" spans="1:6" customFormat="1" x14ac:dyDescent="0.25">
      <c r="F1139" s="417">
        <f>SUM(F1137:F1138)</f>
        <v>226</v>
      </c>
    </row>
    <row r="1140" spans="1:6" customFormat="1" x14ac:dyDescent="0.25">
      <c r="F1140" s="417"/>
    </row>
    <row r="1141" spans="1:6" s="419" customFormat="1" ht="24.75" customHeight="1" x14ac:dyDescent="0.25">
      <c r="A1141" s="418"/>
      <c r="B1141" s="580" t="s">
        <v>992</v>
      </c>
      <c r="C1141" s="580"/>
      <c r="D1141" s="580"/>
      <c r="E1141" s="580"/>
      <c r="F1141" s="580"/>
    </row>
    <row r="1143" spans="1:6" x14ac:dyDescent="0.25">
      <c r="A1143" s="271">
        <v>21.2</v>
      </c>
      <c r="C1143" s="271" t="s">
        <v>1286</v>
      </c>
    </row>
    <row r="1144" spans="1:6" x14ac:dyDescent="0.25">
      <c r="C1144" s="271" t="s">
        <v>358</v>
      </c>
    </row>
    <row r="1145" spans="1:6" x14ac:dyDescent="0.25">
      <c r="B1145" s="271" t="s">
        <v>823</v>
      </c>
      <c r="C1145" s="271" t="s">
        <v>1287</v>
      </c>
      <c r="F1145" s="271" t="s">
        <v>13</v>
      </c>
    </row>
    <row r="1146" spans="1:6" x14ac:dyDescent="0.25">
      <c r="C1146" s="271" t="s">
        <v>358</v>
      </c>
      <c r="F1146" s="271" t="s">
        <v>13</v>
      </c>
    </row>
    <row r="1147" spans="1:6" x14ac:dyDescent="0.25">
      <c r="A1147" s="271">
        <v>1</v>
      </c>
      <c r="B1147" s="271" t="s">
        <v>339</v>
      </c>
      <c r="C1147" s="271" t="s">
        <v>1288</v>
      </c>
      <c r="D1147" s="271">
        <v>13629</v>
      </c>
      <c r="E1147" s="271" t="s">
        <v>339</v>
      </c>
      <c r="F1147" s="271">
        <v>13629</v>
      </c>
    </row>
    <row r="1148" spans="1:6" x14ac:dyDescent="0.25">
      <c r="A1148" s="271">
        <v>1</v>
      </c>
      <c r="B1148" s="271" t="s">
        <v>339</v>
      </c>
      <c r="C1148" s="271" t="s">
        <v>1287</v>
      </c>
      <c r="D1148" s="271">
        <v>111600</v>
      </c>
      <c r="E1148" s="271" t="s">
        <v>339</v>
      </c>
      <c r="F1148" s="271">
        <v>111600</v>
      </c>
    </row>
    <row r="1149" spans="1:6" x14ac:dyDescent="0.25">
      <c r="F1149" s="271" t="s">
        <v>413</v>
      </c>
    </row>
    <row r="1150" spans="1:6" x14ac:dyDescent="0.25">
      <c r="C1150" s="271" t="s">
        <v>1289</v>
      </c>
      <c r="F1150" s="271">
        <v>125229</v>
      </c>
    </row>
    <row r="1151" spans="1:6" x14ac:dyDescent="0.25">
      <c r="F1151" s="271" t="s">
        <v>413</v>
      </c>
    </row>
    <row r="1152" spans="1:6" x14ac:dyDescent="0.25">
      <c r="B1152" s="271" t="s">
        <v>829</v>
      </c>
      <c r="C1152" s="271" t="s">
        <v>1290</v>
      </c>
      <c r="F1152" s="271" t="s">
        <v>13</v>
      </c>
    </row>
    <row r="1153" spans="1:6" x14ac:dyDescent="0.25">
      <c r="C1153" s="271" t="s">
        <v>358</v>
      </c>
    </row>
    <row r="1154" spans="1:6" x14ac:dyDescent="0.25">
      <c r="A1154" s="271">
        <v>1</v>
      </c>
      <c r="B1154" s="271" t="s">
        <v>339</v>
      </c>
      <c r="C1154" s="271" t="s">
        <v>1288</v>
      </c>
      <c r="D1154" s="271">
        <v>13629</v>
      </c>
      <c r="E1154" s="271" t="s">
        <v>339</v>
      </c>
      <c r="F1154" s="271">
        <v>13629</v>
      </c>
    </row>
    <row r="1155" spans="1:6" x14ac:dyDescent="0.25">
      <c r="A1155" s="271">
        <v>1</v>
      </c>
      <c r="B1155" s="271" t="s">
        <v>339</v>
      </c>
      <c r="C1155" s="271" t="s">
        <v>1287</v>
      </c>
      <c r="D1155" s="271">
        <v>99400</v>
      </c>
      <c r="E1155" s="271" t="s">
        <v>339</v>
      </c>
      <c r="F1155" s="271">
        <v>99400</v>
      </c>
    </row>
    <row r="1156" spans="1:6" x14ac:dyDescent="0.25">
      <c r="F1156" s="271" t="s">
        <v>413</v>
      </c>
    </row>
    <row r="1157" spans="1:6" x14ac:dyDescent="0.25">
      <c r="C1157" s="271" t="s">
        <v>1291</v>
      </c>
      <c r="F1157" s="271">
        <v>113029</v>
      </c>
    </row>
    <row r="1158" spans="1:6" x14ac:dyDescent="0.25">
      <c r="F1158" s="271" t="s">
        <v>413</v>
      </c>
    </row>
    <row r="1160" spans="1:6" x14ac:dyDescent="0.25">
      <c r="A1160" s="271" t="s">
        <v>1292</v>
      </c>
      <c r="C1160" s="271" t="s">
        <v>1293</v>
      </c>
      <c r="F1160" s="271" t="s">
        <v>13</v>
      </c>
    </row>
    <row r="1161" spans="1:6" x14ac:dyDescent="0.25">
      <c r="C1161" s="271" t="s">
        <v>358</v>
      </c>
    </row>
    <row r="1162" spans="1:6" x14ac:dyDescent="0.25">
      <c r="A1162" s="271">
        <v>1.153E-2</v>
      </c>
      <c r="B1162" s="271" t="s">
        <v>339</v>
      </c>
      <c r="C1162" s="271" t="s">
        <v>1294</v>
      </c>
      <c r="D1162" s="271">
        <v>111600</v>
      </c>
      <c r="E1162" s="271" t="s">
        <v>339</v>
      </c>
      <c r="F1162" s="271">
        <v>1286.75</v>
      </c>
    </row>
    <row r="1163" spans="1:6" x14ac:dyDescent="0.25">
      <c r="A1163" s="271">
        <v>1.35E-2</v>
      </c>
      <c r="B1163" s="271" t="s">
        <v>339</v>
      </c>
      <c r="C1163" s="271" t="s">
        <v>1295</v>
      </c>
      <c r="D1163" s="271">
        <v>99400</v>
      </c>
      <c r="E1163" s="271" t="s">
        <v>339</v>
      </c>
      <c r="F1163" s="271">
        <v>1341.9</v>
      </c>
    </row>
    <row r="1164" spans="1:6" x14ac:dyDescent="0.25">
      <c r="A1164" s="271">
        <v>1.016</v>
      </c>
      <c r="B1164" s="271" t="s">
        <v>543</v>
      </c>
      <c r="C1164" s="271" t="s">
        <v>1296</v>
      </c>
      <c r="D1164" s="271">
        <v>387.4</v>
      </c>
      <c r="E1164" s="271" t="s">
        <v>543</v>
      </c>
      <c r="F1164" s="271">
        <v>393.6</v>
      </c>
    </row>
    <row r="1165" spans="1:6" x14ac:dyDescent="0.25">
      <c r="A1165" s="271">
        <v>1.64</v>
      </c>
      <c r="B1165" s="271" t="s">
        <v>543</v>
      </c>
      <c r="C1165" s="271" t="s">
        <v>1297</v>
      </c>
      <c r="D1165" s="271">
        <v>1275.75</v>
      </c>
      <c r="E1165" s="271" t="s">
        <v>543</v>
      </c>
      <c r="F1165" s="271">
        <v>2092.23</v>
      </c>
    </row>
    <row r="1166" spans="1:6" x14ac:dyDescent="0.25">
      <c r="A1166" s="271">
        <v>2</v>
      </c>
      <c r="B1166" s="271" t="s">
        <v>410</v>
      </c>
      <c r="C1166" s="271" t="s">
        <v>1298</v>
      </c>
      <c r="D1166" s="271">
        <v>64.8</v>
      </c>
      <c r="E1166" s="271" t="s">
        <v>410</v>
      </c>
      <c r="F1166" s="271">
        <v>129.6</v>
      </c>
    </row>
    <row r="1167" spans="1:6" x14ac:dyDescent="0.25">
      <c r="A1167" s="271">
        <v>3</v>
      </c>
      <c r="B1167" s="271" t="s">
        <v>410</v>
      </c>
      <c r="C1167" s="271" t="s">
        <v>1299</v>
      </c>
      <c r="D1167" s="271">
        <v>89.6</v>
      </c>
      <c r="E1167" s="271" t="s">
        <v>410</v>
      </c>
      <c r="F1167" s="271">
        <v>268.8</v>
      </c>
    </row>
    <row r="1168" spans="1:6" x14ac:dyDescent="0.25">
      <c r="A1168" s="271">
        <v>1</v>
      </c>
      <c r="B1168" s="271" t="s">
        <v>410</v>
      </c>
      <c r="C1168" s="271" t="s">
        <v>1300</v>
      </c>
      <c r="D1168" s="271">
        <v>181</v>
      </c>
      <c r="E1168" s="271" t="s">
        <v>410</v>
      </c>
      <c r="F1168" s="271">
        <v>181</v>
      </c>
    </row>
    <row r="1169" spans="1:6" x14ac:dyDescent="0.25">
      <c r="A1169" s="271">
        <v>1</v>
      </c>
      <c r="B1169" s="271" t="s">
        <v>410</v>
      </c>
      <c r="C1169" s="271" t="s">
        <v>1301</v>
      </c>
      <c r="D1169" s="271">
        <v>7.3</v>
      </c>
      <c r="E1169" s="271" t="s">
        <v>410</v>
      </c>
      <c r="F1169" s="271">
        <v>7.3</v>
      </c>
    </row>
    <row r="1170" spans="1:6" x14ac:dyDescent="0.25">
      <c r="A1170" s="271">
        <v>1</v>
      </c>
      <c r="B1170" s="271" t="s">
        <v>410</v>
      </c>
      <c r="C1170" s="271" t="s">
        <v>1302</v>
      </c>
      <c r="D1170" s="271">
        <v>57.65</v>
      </c>
      <c r="E1170" s="271" t="s">
        <v>410</v>
      </c>
      <c r="F1170" s="271">
        <v>57.65</v>
      </c>
    </row>
    <row r="1171" spans="1:6" x14ac:dyDescent="0.25">
      <c r="A1171" s="271">
        <v>1</v>
      </c>
      <c r="B1171" s="271" t="s">
        <v>410</v>
      </c>
      <c r="C1171" s="271" t="s">
        <v>1303</v>
      </c>
      <c r="D1171" s="271">
        <v>49.55</v>
      </c>
      <c r="E1171" s="271" t="s">
        <v>410</v>
      </c>
      <c r="F1171" s="271">
        <v>49.55</v>
      </c>
    </row>
    <row r="1172" spans="1:6" x14ac:dyDescent="0.25">
      <c r="A1172" s="271">
        <v>58</v>
      </c>
      <c r="B1172" s="271" t="s">
        <v>256</v>
      </c>
      <c r="C1172" s="271" t="s">
        <v>1304</v>
      </c>
      <c r="D1172" s="271">
        <v>2.41</v>
      </c>
      <c r="E1172" s="271" t="s">
        <v>410</v>
      </c>
      <c r="F1172" s="271">
        <v>139.78</v>
      </c>
    </row>
    <row r="1173" spans="1:6" x14ac:dyDescent="0.25">
      <c r="C1173" s="271" t="s">
        <v>1305</v>
      </c>
      <c r="F1173" s="271">
        <v>5948.16</v>
      </c>
    </row>
    <row r="1174" spans="1:6" x14ac:dyDescent="0.25">
      <c r="B1174" s="271" t="s">
        <v>13</v>
      </c>
      <c r="F1174" s="271" t="s">
        <v>358</v>
      </c>
    </row>
    <row r="1175" spans="1:6" x14ac:dyDescent="0.25">
      <c r="C1175" s="271" t="s">
        <v>178</v>
      </c>
      <c r="F1175" s="271">
        <v>3626.93</v>
      </c>
    </row>
    <row r="1177" spans="1:6" ht="30" x14ac:dyDescent="0.25">
      <c r="C1177" s="271" t="s">
        <v>1307</v>
      </c>
    </row>
    <row r="1179" spans="1:6" ht="135" x14ac:dyDescent="0.25">
      <c r="C1179" s="271" t="s">
        <v>1308</v>
      </c>
    </row>
    <row r="1181" spans="1:6" x14ac:dyDescent="0.25">
      <c r="C1181" s="271" t="s">
        <v>1258</v>
      </c>
      <c r="F1181" s="271">
        <v>11538</v>
      </c>
    </row>
    <row r="1182" spans="1:6" ht="30" x14ac:dyDescent="0.25">
      <c r="A1182" s="271">
        <v>180</v>
      </c>
      <c r="B1182" s="271" t="s">
        <v>27</v>
      </c>
      <c r="C1182" s="271" t="s">
        <v>1309</v>
      </c>
      <c r="D1182" s="271">
        <v>25.75</v>
      </c>
      <c r="E1182" s="271" t="s">
        <v>27</v>
      </c>
      <c r="F1182" s="271">
        <v>4635</v>
      </c>
    </row>
    <row r="1183" spans="1:6" ht="30" x14ac:dyDescent="0.25">
      <c r="A1183" s="271">
        <v>180</v>
      </c>
      <c r="B1183" s="271" t="s">
        <v>27</v>
      </c>
      <c r="C1183" s="271" t="s">
        <v>1260</v>
      </c>
      <c r="D1183" s="271">
        <v>16.55</v>
      </c>
      <c r="E1183" s="271" t="s">
        <v>664</v>
      </c>
      <c r="F1183" s="271">
        <v>2979</v>
      </c>
    </row>
    <row r="1184" spans="1:6" x14ac:dyDescent="0.25">
      <c r="C1184" s="271" t="s">
        <v>602</v>
      </c>
    </row>
    <row r="1185" spans="1:6" x14ac:dyDescent="0.25">
      <c r="C1185" s="271" t="s">
        <v>1261</v>
      </c>
      <c r="F1185" s="271">
        <v>13194</v>
      </c>
    </row>
    <row r="1186" spans="1:6" x14ac:dyDescent="0.25">
      <c r="C1186" s="271" t="s">
        <v>813</v>
      </c>
      <c r="F1186" s="271">
        <v>146.6</v>
      </c>
    </row>
    <row r="1188" spans="1:6" x14ac:dyDescent="0.25">
      <c r="C1188" s="271" t="s">
        <v>1262</v>
      </c>
    </row>
    <row r="1190" spans="1:6" ht="135" x14ac:dyDescent="0.25">
      <c r="C1190" s="271" t="s">
        <v>1263</v>
      </c>
    </row>
    <row r="1192" spans="1:6" ht="30" x14ac:dyDescent="0.25">
      <c r="A1192" s="271">
        <v>180</v>
      </c>
      <c r="B1192" s="271" t="s">
        <v>27</v>
      </c>
      <c r="C1192" s="271" t="s">
        <v>663</v>
      </c>
      <c r="D1192" s="271">
        <v>16.55</v>
      </c>
      <c r="E1192" s="271" t="s">
        <v>27</v>
      </c>
      <c r="F1192" s="271">
        <v>2979</v>
      </c>
    </row>
    <row r="1193" spans="1:6" ht="30" x14ac:dyDescent="0.25">
      <c r="A1193" s="271">
        <v>90</v>
      </c>
      <c r="B1193" s="271" t="s">
        <v>27</v>
      </c>
      <c r="C1193" s="271" t="s">
        <v>665</v>
      </c>
      <c r="D1193" s="271">
        <v>20</v>
      </c>
      <c r="E1193" s="271" t="s">
        <v>27</v>
      </c>
      <c r="F1193" s="271">
        <v>1800</v>
      </c>
    </row>
    <row r="1194" spans="1:6" ht="30" x14ac:dyDescent="0.25">
      <c r="A1194" s="271">
        <v>1</v>
      </c>
      <c r="B1194" s="271" t="s">
        <v>1264</v>
      </c>
      <c r="C1194" s="271" t="s">
        <v>1265</v>
      </c>
      <c r="D1194" s="271">
        <v>39</v>
      </c>
      <c r="E1194" s="271" t="s">
        <v>1264</v>
      </c>
      <c r="F1194" s="271">
        <v>39</v>
      </c>
    </row>
    <row r="1195" spans="1:6" x14ac:dyDescent="0.25">
      <c r="A1195" s="271">
        <v>300</v>
      </c>
      <c r="B1195" s="271" t="s">
        <v>25</v>
      </c>
      <c r="C1195" s="271" t="s">
        <v>1266</v>
      </c>
      <c r="D1195" s="271">
        <v>287</v>
      </c>
      <c r="E1195" s="271" t="s">
        <v>1267</v>
      </c>
      <c r="F1195" s="271">
        <v>86.1</v>
      </c>
    </row>
    <row r="1196" spans="1:6" ht="30" x14ac:dyDescent="0.25">
      <c r="A1196" s="271">
        <v>2</v>
      </c>
      <c r="B1196" s="271" t="s">
        <v>676</v>
      </c>
      <c r="C1196" s="271" t="s">
        <v>1268</v>
      </c>
      <c r="D1196" s="271">
        <v>69.400000000000006</v>
      </c>
      <c r="E1196" s="271" t="s">
        <v>1264</v>
      </c>
      <c r="F1196" s="271">
        <v>138.80000000000001</v>
      </c>
    </row>
    <row r="1197" spans="1:6" x14ac:dyDescent="0.25">
      <c r="A1197" s="271">
        <v>0.33</v>
      </c>
      <c r="B1197" s="271" t="s">
        <v>679</v>
      </c>
      <c r="C1197" s="271" t="s">
        <v>431</v>
      </c>
      <c r="D1197" s="271">
        <v>302</v>
      </c>
      <c r="E1197" s="271" t="s">
        <v>679</v>
      </c>
      <c r="F1197" s="271">
        <v>99.66</v>
      </c>
    </row>
    <row r="1198" spans="1:6" ht="45" x14ac:dyDescent="0.25">
      <c r="A1198" s="271">
        <v>90</v>
      </c>
      <c r="B1198" s="271" t="s">
        <v>27</v>
      </c>
      <c r="C1198" s="271" t="s">
        <v>683</v>
      </c>
      <c r="D1198" s="271">
        <v>16.55</v>
      </c>
      <c r="E1198" s="271" t="s">
        <v>664</v>
      </c>
      <c r="F1198" s="271">
        <v>1489.5</v>
      </c>
    </row>
    <row r="1199" spans="1:6" x14ac:dyDescent="0.25">
      <c r="A1199" s="271" t="s">
        <v>1269</v>
      </c>
      <c r="C1199" s="271" t="s">
        <v>688</v>
      </c>
      <c r="D1199" s="271">
        <v>7242</v>
      </c>
      <c r="F1199" s="271">
        <v>4828</v>
      </c>
    </row>
    <row r="1200" spans="1:6" x14ac:dyDescent="0.25">
      <c r="F1200" s="271">
        <v>11460.06</v>
      </c>
    </row>
    <row r="1201" spans="1:6" x14ac:dyDescent="0.25">
      <c r="C1201" s="271" t="s">
        <v>602</v>
      </c>
      <c r="F1201" s="271">
        <v>77.94</v>
      </c>
    </row>
    <row r="1202" spans="1:6" x14ac:dyDescent="0.25">
      <c r="C1202" s="271" t="s">
        <v>1270</v>
      </c>
      <c r="F1202" s="271">
        <v>11538</v>
      </c>
    </row>
    <row r="1204" spans="1:6" s="421" customFormat="1" ht="83.25" customHeight="1" x14ac:dyDescent="0.25">
      <c r="A1204" s="420"/>
      <c r="B1204" s="581" t="str">
        <f>Abstract1!C113</f>
        <v>Labour charges for removing the existing Aluminium wiring from the existing Electrical points, including removing the switch board, Switches and wiring from Board to Electrical fitting and wires from DB to Switch board etc., complete and stacking the materials as directed by the departmental officers.</v>
      </c>
      <c r="C1204" s="581"/>
      <c r="D1204" s="581"/>
      <c r="E1204" s="581"/>
      <c r="F1204" s="581"/>
    </row>
    <row r="1205" spans="1:6" s="423" customFormat="1" ht="25.5" customHeight="1" x14ac:dyDescent="0.25">
      <c r="A1205" s="422"/>
      <c r="B1205" s="422"/>
      <c r="C1205" s="422"/>
      <c r="D1205" s="422"/>
      <c r="E1205" s="422"/>
      <c r="F1205" s="422"/>
    </row>
    <row r="1206" spans="1:6" s="423" customFormat="1" ht="25.5" customHeight="1" x14ac:dyDescent="0.25">
      <c r="A1206" s="424">
        <v>1</v>
      </c>
      <c r="B1206" s="422" t="s">
        <v>317</v>
      </c>
      <c r="C1206" s="422" t="s">
        <v>993</v>
      </c>
      <c r="D1206" s="424">
        <v>783</v>
      </c>
      <c r="E1206" s="422" t="s">
        <v>317</v>
      </c>
      <c r="F1206" s="424">
        <f>D1206*A1206</f>
        <v>783</v>
      </c>
    </row>
    <row r="1207" spans="1:6" s="423" customFormat="1" ht="25.5" customHeight="1" x14ac:dyDescent="0.25">
      <c r="A1207" s="424">
        <v>1</v>
      </c>
      <c r="B1207" s="422" t="s">
        <v>317</v>
      </c>
      <c r="C1207" s="422" t="s">
        <v>994</v>
      </c>
      <c r="D1207" s="424">
        <v>611</v>
      </c>
      <c r="E1207" s="422" t="s">
        <v>317</v>
      </c>
      <c r="F1207" s="424">
        <f>D1207*A1207</f>
        <v>611</v>
      </c>
    </row>
    <row r="1208" spans="1:6" s="423" customFormat="1" ht="25.5" customHeight="1" x14ac:dyDescent="0.25">
      <c r="A1208" s="422"/>
      <c r="B1208" s="422"/>
      <c r="C1208" s="422"/>
      <c r="D1208" s="582" t="s">
        <v>995</v>
      </c>
      <c r="E1208" s="582"/>
      <c r="F1208" s="424">
        <f>SUM(F1206:F1207)</f>
        <v>1394</v>
      </c>
    </row>
    <row r="1209" spans="1:6" s="423" customFormat="1" ht="25.5" customHeight="1" x14ac:dyDescent="0.25">
      <c r="E1209" s="422" t="s">
        <v>996</v>
      </c>
      <c r="F1209" s="424">
        <f>F1208/33</f>
        <v>42.242424242424242</v>
      </c>
    </row>
  </sheetData>
  <mergeCells count="3">
    <mergeCell ref="B1141:F1141"/>
    <mergeCell ref="B1204:F1204"/>
    <mergeCell ref="D1208:E1208"/>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PP </vt:lpstr>
      <vt:lpstr>S.Tank </vt:lpstr>
      <vt:lpstr>Sull .drain.</vt:lpstr>
      <vt:lpstr>Road. </vt:lpstr>
      <vt:lpstr>DATA 1</vt:lpstr>
      <vt:lpstr>Detailed 1</vt:lpstr>
      <vt:lpstr>Abstract1</vt:lpstr>
      <vt:lpstr>Sheet1</vt:lpstr>
      <vt:lpstr>Sheet2</vt:lpstr>
      <vt:lpstr>Abstract1!Print_Area</vt:lpstr>
      <vt:lpstr>'DATA 1'!Print_Area</vt:lpstr>
      <vt:lpstr>'Detailed 1'!Print_Area</vt:lpstr>
      <vt:lpstr>'PP '!Print_Area</vt:lpstr>
      <vt:lpstr>'Road. '!Print_Area</vt:lpstr>
      <vt:lpstr>'S.Tank '!Print_Area</vt:lpstr>
      <vt:lpstr>Sheet2!Print_Area</vt:lpstr>
      <vt:lpstr>'Sull .drain.'!Print_Area</vt:lpstr>
      <vt:lpstr>Abstract1!Print_Titles</vt:lpstr>
      <vt:lpstr>'Detailed 1'!Print_Titles</vt:lpstr>
      <vt:lpstr>'PP '!Print_Titles</vt:lpstr>
      <vt:lpstr>'Road. '!Print_Titles</vt:lpstr>
      <vt:lpstr>'S.Tank '!Print_Titles</vt:lpstr>
      <vt:lpstr>'Sull .drain.'!Print_Titles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TNPHCL</dc:creator>
  <cp:lastModifiedBy>DELL</cp:lastModifiedBy>
  <cp:lastPrinted>2022-12-20T04:52:58Z</cp:lastPrinted>
  <dcterms:created xsi:type="dcterms:W3CDTF">2009-05-06T17:31:29Z</dcterms:created>
  <dcterms:modified xsi:type="dcterms:W3CDTF">2022-12-29T11:25:46Z</dcterms:modified>
</cp:coreProperties>
</file>