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120" windowWidth="14295" windowHeight="4620"/>
  </bookViews>
  <sheets>
    <sheet name="detailed " sheetId="31" r:id="rId1"/>
    <sheet name="abstract  (2)" sheetId="35" r:id="rId2"/>
    <sheet name="abstract " sheetId="32" r:id="rId3"/>
    <sheet name="Sheet1" sheetId="34" r:id="rId4"/>
  </sheets>
  <definedNames>
    <definedName name="_xlnm.Print_Area" localSheetId="0">'detailed '!$A$1:$I$198</definedName>
  </definedNames>
  <calcPr calcId="124519"/>
</workbook>
</file>

<file path=xl/calcChain.xml><?xml version="1.0" encoding="utf-8"?>
<calcChain xmlns="http://schemas.openxmlformats.org/spreadsheetml/2006/main">
  <c r="I67" i="31"/>
  <c r="E40" i="32"/>
  <c r="D40"/>
  <c r="F40" s="1"/>
  <c r="B40"/>
  <c r="I196" i="31"/>
  <c r="I197" s="1"/>
  <c r="I148"/>
  <c r="E33" i="32"/>
  <c r="I149" i="31"/>
  <c r="I134"/>
  <c r="I135"/>
  <c r="I136" s="1"/>
  <c r="H137" s="1"/>
  <c r="E11" i="32"/>
  <c r="B11"/>
  <c r="E39"/>
  <c r="E37"/>
  <c r="E36"/>
  <c r="E35"/>
  <c r="B39"/>
  <c r="D33"/>
  <c r="B38"/>
  <c r="B37"/>
  <c r="B36"/>
  <c r="B35"/>
  <c r="B34"/>
  <c r="B33"/>
  <c r="B32"/>
  <c r="I172" i="31"/>
  <c r="I192"/>
  <c r="I193" s="1"/>
  <c r="H194" s="1"/>
  <c r="D39" i="32" s="1"/>
  <c r="I188" i="31"/>
  <c r="I189" s="1"/>
  <c r="H190" s="1"/>
  <c r="D38" i="32" s="1"/>
  <c r="F38" s="1"/>
  <c r="I184" i="31"/>
  <c r="I185" s="1"/>
  <c r="H186" s="1"/>
  <c r="D37" i="32" s="1"/>
  <c r="I180" i="31"/>
  <c r="I181" s="1"/>
  <c r="H182" s="1"/>
  <c r="D36" i="32" s="1"/>
  <c r="F36" s="1"/>
  <c r="I166" i="31"/>
  <c r="I176"/>
  <c r="I177" s="1"/>
  <c r="H178" s="1"/>
  <c r="D35" i="32" s="1"/>
  <c r="F35" s="1"/>
  <c r="F37" l="1"/>
  <c r="F33"/>
  <c r="F39"/>
  <c r="E19"/>
  <c r="E15"/>
  <c r="I97" i="31"/>
  <c r="B19" i="32"/>
  <c r="B15"/>
  <c r="I98" i="31"/>
  <c r="I65"/>
  <c r="I64"/>
  <c r="I121"/>
  <c r="I122" s="1"/>
  <c r="I48"/>
  <c r="I38"/>
  <c r="I112"/>
  <c r="I111"/>
  <c r="I52"/>
  <c r="I51"/>
  <c r="I50"/>
  <c r="I49"/>
  <c r="I56"/>
  <c r="E18" i="32"/>
  <c r="B18"/>
  <c r="I93" i="31"/>
  <c r="I92"/>
  <c r="I91"/>
  <c r="I90"/>
  <c r="I89"/>
  <c r="I88"/>
  <c r="I87"/>
  <c r="I86"/>
  <c r="I85"/>
  <c r="I103"/>
  <c r="I104"/>
  <c r="I73"/>
  <c r="H144"/>
  <c r="E23" i="32"/>
  <c r="F4" i="35"/>
  <c r="I99" i="31" l="1"/>
  <c r="H100" s="1"/>
  <c r="D19" i="32" s="1"/>
  <c r="F19" s="1"/>
  <c r="I66" i="31"/>
  <c r="H68" s="1"/>
  <c r="D15" i="32" s="1"/>
  <c r="F15" s="1"/>
  <c r="F41" s="1"/>
  <c r="I94" i="31"/>
  <c r="H95" s="1"/>
  <c r="D18" i="32" s="1"/>
  <c r="F18" s="1"/>
  <c r="E28"/>
  <c r="E27"/>
  <c r="E26"/>
  <c r="E25"/>
  <c r="E24"/>
  <c r="E22"/>
  <c r="E21"/>
  <c r="E17"/>
  <c r="E16"/>
  <c r="E14"/>
  <c r="E13"/>
  <c r="E10"/>
  <c r="E9"/>
  <c r="E7"/>
  <c r="E6"/>
  <c r="H123" i="31"/>
  <c r="D24" i="32" s="1"/>
  <c r="I21" i="31"/>
  <c r="B24" i="32"/>
  <c r="I58" i="31"/>
  <c r="F24" i="32" l="1"/>
  <c r="I167" i="31"/>
  <c r="B31" i="32"/>
  <c r="B30"/>
  <c r="B29"/>
  <c r="B28"/>
  <c r="B27"/>
  <c r="B26"/>
  <c r="B25"/>
  <c r="B23"/>
  <c r="B22"/>
  <c r="B21"/>
  <c r="B20"/>
  <c r="B17"/>
  <c r="B16"/>
  <c r="B14"/>
  <c r="B13"/>
  <c r="B12"/>
  <c r="B10"/>
  <c r="B8"/>
  <c r="B7"/>
  <c r="B6"/>
  <c r="I152" i="31"/>
  <c r="I153"/>
  <c r="I154"/>
  <c r="I155"/>
  <c r="I156"/>
  <c r="I157"/>
  <c r="I158"/>
  <c r="I159"/>
  <c r="I160"/>
  <c r="I161"/>
  <c r="I151"/>
  <c r="H145"/>
  <c r="H146" s="1"/>
  <c r="D29" i="32" s="1"/>
  <c r="F29" s="1"/>
  <c r="I162" i="31" l="1"/>
  <c r="I163" s="1"/>
  <c r="H164" s="1"/>
  <c r="I168"/>
  <c r="I130"/>
  <c r="I139"/>
  <c r="I140" s="1"/>
  <c r="H141" s="1"/>
  <c r="D28" i="32" s="1"/>
  <c r="F28" s="1"/>
  <c r="I129" i="31"/>
  <c r="K163" l="1"/>
  <c r="D30" i="32"/>
  <c r="F30" s="1"/>
  <c r="I131" i="31"/>
  <c r="H132" s="1"/>
  <c r="D26" i="32" s="1"/>
  <c r="F26" s="1"/>
  <c r="D27"/>
  <c r="F27" s="1"/>
  <c r="I110" i="31"/>
  <c r="I109"/>
  <c r="I37"/>
  <c r="I105"/>
  <c r="I76"/>
  <c r="I36"/>
  <c r="I32"/>
  <c r="I31"/>
  <c r="I30"/>
  <c r="I24"/>
  <c r="I25"/>
  <c r="I23"/>
  <c r="I22"/>
  <c r="I17"/>
  <c r="I16"/>
  <c r="I15"/>
  <c r="I14"/>
  <c r="I10"/>
  <c r="I9"/>
  <c r="I8"/>
  <c r="I7"/>
  <c r="I81"/>
  <c r="I80"/>
  <c r="I71"/>
  <c r="I47"/>
  <c r="I53" s="1"/>
  <c r="H54" s="1"/>
  <c r="H169"/>
  <c r="D31" i="32" s="1"/>
  <c r="F31" s="1"/>
  <c r="I75" i="31"/>
  <c r="I74"/>
  <c r="I72"/>
  <c r="I70"/>
  <c r="I77" l="1"/>
  <c r="I39"/>
  <c r="I113"/>
  <c r="I33"/>
  <c r="H78"/>
  <c r="D16" i="32" s="1"/>
  <c r="F16" s="1"/>
  <c r="I26" i="31"/>
  <c r="D13" i="32"/>
  <c r="F13" s="1"/>
  <c r="I106" i="31"/>
  <c r="H114"/>
  <c r="D22" i="32" s="1"/>
  <c r="F22" s="1"/>
  <c r="H107" i="31"/>
  <c r="D21" i="32" s="1"/>
  <c r="F21" s="1"/>
  <c r="I82" i="31"/>
  <c r="I18"/>
  <c r="H19" s="1"/>
  <c r="D7" i="32" s="1"/>
  <c r="F7" s="1"/>
  <c r="I11" i="31"/>
  <c r="H12" s="1"/>
  <c r="D6" i="32" s="1"/>
  <c r="F6" s="1"/>
  <c r="H27" i="31"/>
  <c r="D9" i="32" s="1"/>
  <c r="F9" s="1"/>
  <c r="H83" i="31"/>
  <c r="D17" i="32" s="1"/>
  <c r="F17" s="1"/>
  <c r="I125" i="31" l="1"/>
  <c r="I126" s="1"/>
  <c r="I59"/>
  <c r="I60"/>
  <c r="I57"/>
  <c r="I116"/>
  <c r="I117" s="1"/>
  <c r="I43"/>
  <c r="I44" s="1"/>
  <c r="H45" s="1"/>
  <c r="D12" i="32" s="1"/>
  <c r="F12" s="1"/>
  <c r="A3"/>
  <c r="I61" i="31" l="1"/>
  <c r="H62" s="1"/>
  <c r="H127"/>
  <c r="D25" i="32" s="1"/>
  <c r="F25" s="1"/>
  <c r="D14" l="1"/>
  <c r="F14" s="1"/>
  <c r="H118" i="31"/>
  <c r="D23" i="32" s="1"/>
  <c r="F23" s="1"/>
  <c r="H40" i="31"/>
  <c r="D11" i="32" s="1"/>
  <c r="F11" s="1"/>
  <c r="H34" i="31"/>
  <c r="D10" i="32" s="1"/>
  <c r="F10" s="1"/>
  <c r="F42" l="1"/>
  <c r="F43" s="1"/>
  <c r="F45" l="1"/>
  <c r="F44"/>
  <c r="F46" l="1"/>
  <c r="E47" s="1"/>
</calcChain>
</file>

<file path=xl/sharedStrings.xml><?xml version="1.0" encoding="utf-8"?>
<sst xmlns="http://schemas.openxmlformats.org/spreadsheetml/2006/main" count="1112" uniqueCount="342">
  <si>
    <t>TAMILNADU POLICE HOUSING CORPORATION LTD</t>
  </si>
  <si>
    <t>Qty</t>
  </si>
  <si>
    <t>Rate</t>
  </si>
  <si>
    <t>Amount</t>
  </si>
  <si>
    <t>Say</t>
  </si>
  <si>
    <t>MADURAI DIVISION, MADURAI</t>
  </si>
  <si>
    <t>Detailed Estimate</t>
  </si>
  <si>
    <t>S.No</t>
  </si>
  <si>
    <t>Description of work</t>
  </si>
  <si>
    <t>No</t>
  </si>
  <si>
    <t>L</t>
  </si>
  <si>
    <t>B</t>
  </si>
  <si>
    <t>D</t>
  </si>
  <si>
    <t>x</t>
  </si>
  <si>
    <t>Total</t>
  </si>
  <si>
    <t>GST @ 12%</t>
  </si>
  <si>
    <t>ABSTRACT</t>
  </si>
  <si>
    <t>Description for item of Work</t>
  </si>
  <si>
    <t>Per</t>
  </si>
  <si>
    <t>Sub Total</t>
  </si>
  <si>
    <t>Nos</t>
  </si>
  <si>
    <t>*</t>
  </si>
  <si>
    <t>-</t>
  </si>
  <si>
    <t>NO.</t>
  </si>
  <si>
    <t>PLUMBER I</t>
  </si>
  <si>
    <t>MAZDOOR I</t>
  </si>
  <si>
    <t>MASON I</t>
  </si>
  <si>
    <t>L.S</t>
  </si>
  <si>
    <t>TOTAL FOR ONE NUMBER</t>
  </si>
  <si>
    <t>Labour welfar fuund @ 1%</t>
  </si>
  <si>
    <t>Spervision charges @ 7.5%</t>
  </si>
  <si>
    <t>Grand Total</t>
  </si>
  <si>
    <t>D/f TD</t>
  </si>
  <si>
    <t>Sqm</t>
  </si>
  <si>
    <t>NO</t>
  </si>
  <si>
    <t>TOTAL FOR 10 SQM</t>
  </si>
  <si>
    <t>RATE PER SQM</t>
  </si>
  <si>
    <t xml:space="preserve">Dismantling RCC Concrete </t>
  </si>
  <si>
    <t>For Existing Column(Parapet)</t>
  </si>
  <si>
    <t>For Column</t>
  </si>
  <si>
    <t>Cum</t>
  </si>
  <si>
    <t>For Toilet Passage</t>
  </si>
  <si>
    <t>Tilet partition</t>
  </si>
  <si>
    <t>D/f Door open</t>
  </si>
  <si>
    <t>Brick work in C.M. 1:6 using klin burnt country bricks of size 22x11x7cm in the following floors b. In First Floor</t>
  </si>
  <si>
    <t>Form Work Using M.S Sheet</t>
  </si>
  <si>
    <t xml:space="preserve">c) For Square and rectangular columns and small quantities such as sunshade and other </t>
  </si>
  <si>
    <t>Providing Standardised M20 Grade concrete mix using 20mm HBSJ in the following floors</t>
  </si>
  <si>
    <t xml:space="preserve">Providing and fixing factory made polyvinyl chloride (PVC) Door Frame with shutters </t>
  </si>
  <si>
    <t>Plastering 1:5,12mm tk</t>
  </si>
  <si>
    <t>Supplying and fixing of sandwich pannel 50mm tk sheet</t>
  </si>
  <si>
    <t>For Roof</t>
  </si>
  <si>
    <t xml:space="preserve"> TD</t>
  </si>
  <si>
    <t>"</t>
  </si>
  <si>
    <t>For water tub</t>
  </si>
  <si>
    <t>For water tub floor</t>
  </si>
  <si>
    <t>Earth work excavation for open foudation a. 0 to 2m</t>
  </si>
  <si>
    <t>For Grade beam(staire case)</t>
  </si>
  <si>
    <t>D/f Column</t>
  </si>
  <si>
    <t>Plain cement concret 1:5:10</t>
  </si>
  <si>
    <t>For Staircase column footing</t>
  </si>
  <si>
    <t>For Staircase column  upto GB</t>
  </si>
  <si>
    <t>For Staircase Slab</t>
  </si>
  <si>
    <t>For Staircase column upto  Landing beam</t>
  </si>
  <si>
    <t>Landing beam</t>
  </si>
  <si>
    <t>Roof level beam</t>
  </si>
  <si>
    <t>For Steps</t>
  </si>
  <si>
    <t>0.50x.30x.15</t>
  </si>
  <si>
    <t>a.</t>
  </si>
  <si>
    <t>For Footing</t>
  </si>
  <si>
    <t>a.Form work for Plinth beam, Grade beam, Raft beam</t>
  </si>
  <si>
    <t>Providing Standardised M20 Grade concrete mix using 20mm HBSJ in the following floors a. Ground floor</t>
  </si>
  <si>
    <t>b. Form work for Small quantity and column using M.S. sheet</t>
  </si>
  <si>
    <t>For Staircase Slab side</t>
  </si>
  <si>
    <t>Supplying and fixing of Anti skid tiles</t>
  </si>
  <si>
    <t>Supplying and fixing of Glazed tiles</t>
  </si>
  <si>
    <t>D/F TD</t>
  </si>
  <si>
    <t>For Toilet</t>
  </si>
  <si>
    <t>D/f IWC</t>
  </si>
  <si>
    <t xml:space="preserve">Supplying of Rolled steel Plate section </t>
  </si>
  <si>
    <t>10 mm thickness Rolled steel Plate</t>
  </si>
  <si>
    <t>Vertical semi circle steel post - ms base plate</t>
  </si>
  <si>
    <t>Kg</t>
  </si>
  <si>
    <t>kg</t>
  </si>
  <si>
    <t>For Purlin bottom pipe</t>
  </si>
  <si>
    <t>For Purlin top pipe</t>
  </si>
  <si>
    <t>For Purlin cross pipe</t>
  </si>
  <si>
    <t>For Purlin vertical  pipe</t>
  </si>
  <si>
    <t>a.Fondation and basement</t>
  </si>
  <si>
    <t xml:space="preserve">For Rigid </t>
  </si>
  <si>
    <t>Supplying and fixing of I.W.C size of 540x480mm other the Ground floor</t>
  </si>
  <si>
    <t>TAMIL NADU POLICE HOUSING CORPORATION</t>
  </si>
  <si>
    <t>======================================</t>
  </si>
  <si>
    <t>PLACE:-</t>
  </si>
  <si>
    <t xml:space="preserve"> </t>
  </si>
  <si>
    <t>Central Prison Madrai</t>
  </si>
  <si>
    <t>2021-2022</t>
  </si>
  <si>
    <t>QTY</t>
  </si>
  <si>
    <t>COST OF MATERIALS</t>
  </si>
  <si>
    <t>RATE</t>
  </si>
  <si>
    <t>PER</t>
  </si>
  <si>
    <t>AMOUNT</t>
  </si>
  <si>
    <t>CEMENT MORTAR(1:1.5)</t>
  </si>
  <si>
    <t>M.T</t>
  </si>
  <si>
    <t>CEMENT</t>
  </si>
  <si>
    <t>CUM</t>
  </si>
  <si>
    <t>SAND</t>
  </si>
  <si>
    <t>MIXING OF MORTAR</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</si>
  <si>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</si>
  <si>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</si>
  <si>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</si>
  <si>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</si>
  <si>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</si>
  <si>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</si>
  <si>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</si>
  <si>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</si>
  <si>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</si>
  <si>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</si>
  <si>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</si>
  <si>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</si>
  <si>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</si>
  <si>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</si>
  <si>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</si>
  <si>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</si>
  <si>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</si>
  <si>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</si>
  <si>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3.1</t>
  </si>
  <si>
    <t>CEMENT CONCRETE(1:5:10) USING</t>
  </si>
  <si>
    <t>40mm HBSTONE METEL</t>
  </si>
  <si>
    <t xml:space="preserve">  H.B.STONEJELLY 40mm</t>
  </si>
  <si>
    <t>MASON II</t>
  </si>
  <si>
    <t>MAZDOOR II</t>
  </si>
  <si>
    <t>RATE PER CUM</t>
  </si>
  <si>
    <t>=</t>
  </si>
  <si>
    <t>Standardised concrete Mix M20 Grade Concrete</t>
  </si>
  <si>
    <t>cum</t>
  </si>
  <si>
    <t>20mm HBG Machine crushed stone jelly    (7730 Kg)</t>
  </si>
  <si>
    <t>10-12mm HBG Machine crushed stone jelly    (5156 Kg)</t>
  </si>
  <si>
    <t>Sand    (7670 Kg)</t>
  </si>
  <si>
    <t>MT</t>
  </si>
  <si>
    <t>Cement</t>
  </si>
  <si>
    <t>Plasticiser /Super plasticiser @ .60% of cement (P57 item NO.198</t>
  </si>
  <si>
    <t>Mason II</t>
  </si>
  <si>
    <t>Maz I</t>
  </si>
  <si>
    <t>Maz II</t>
  </si>
  <si>
    <t>Total for 10 cum</t>
  </si>
  <si>
    <t>for 1 cum</t>
  </si>
  <si>
    <t>Vibrating charges p-28 /103</t>
  </si>
  <si>
    <t>LS</t>
  </si>
  <si>
    <t>Add for water charges &amp; other sundries (0.5 % of sub total</t>
  </si>
  <si>
    <t>Foundation &amp; Basement</t>
  </si>
  <si>
    <t>G.F</t>
  </si>
  <si>
    <t>F.F</t>
  </si>
  <si>
    <t>S.F</t>
  </si>
  <si>
    <t xml:space="preserve">B.W IN C.M(1:6) using fly ash bricks </t>
  </si>
  <si>
    <t>Bricks of size 23x11x7 cm</t>
  </si>
  <si>
    <t>NOS.</t>
  </si>
  <si>
    <t xml:space="preserve"> 1000NO.</t>
  </si>
  <si>
    <t>PARTITION WALL</t>
  </si>
  <si>
    <t>B.W IN C.M(1:4) using fly ash bricks of size 23x11.4x7.5Cm</t>
  </si>
  <si>
    <t>**</t>
  </si>
  <si>
    <t>PARTITION WALL OF 110 mm thick</t>
  </si>
  <si>
    <t>PARATITION B.W IN C.M(1:4)</t>
  </si>
  <si>
    <t>T.F</t>
  </si>
  <si>
    <t>Fourth Floor</t>
  </si>
  <si>
    <t>Staircase hand rail</t>
  </si>
  <si>
    <t>PLASTERING C.M(1:5) 12mmTHICK</t>
  </si>
  <si>
    <t>PLASTERING C.M(1:3)12mmTHICK</t>
  </si>
  <si>
    <t>MIXEDWITH WATER PROOF COMPOUND</t>
  </si>
  <si>
    <t xml:space="preserve">  2Kg/10 SQM</t>
  </si>
  <si>
    <t>WATER PROOF COMPOUNDS</t>
  </si>
  <si>
    <t>18.1.a.</t>
  </si>
  <si>
    <t>Form work for Plinth beam, Grade beam, Raft beam</t>
  </si>
  <si>
    <t>b.</t>
  </si>
  <si>
    <t>Form work for Roof and lintels using M.S sheet</t>
  </si>
  <si>
    <t>c.</t>
  </si>
  <si>
    <t>Form work for Small quantity and column using M.S. sheet</t>
  </si>
  <si>
    <t>d.</t>
  </si>
  <si>
    <t>Form work for Vertical walls</t>
  </si>
  <si>
    <t>Solid panel PVC door with frame (Rajeshree) p-49 it-122 A</t>
  </si>
  <si>
    <t>SQM</t>
  </si>
  <si>
    <t>Supplying and fabricating, placing MS/RTS stell for without cement slurry</t>
  </si>
  <si>
    <t>As per item no:7,8</t>
  </si>
  <si>
    <t>43.</t>
  </si>
  <si>
    <t>SUPPLYING AND FABRICATING AND</t>
  </si>
  <si>
    <t>PLACING R.T.S RODS/MS RODS upto 16mm dia(without cement  slurry)</t>
  </si>
  <si>
    <t>QUTL</t>
  </si>
  <si>
    <t>R.T.S RODS/M.S.RODS UPTO 16MM DIA</t>
  </si>
  <si>
    <t>BINDING WIRE</t>
  </si>
  <si>
    <t>FITTER I</t>
  </si>
  <si>
    <t>TOTTAL FOR 1 QTL</t>
  </si>
  <si>
    <t>RATE PER M.T</t>
  </si>
  <si>
    <t>Providing White/Color ceramic floor tiles (Anti-skid)of</t>
  </si>
  <si>
    <t>any size 0f 6mm T.K including pointing etc.,</t>
  </si>
  <si>
    <t>as directed by the Dept.Officers.</t>
  </si>
  <si>
    <t>COST OF CERAMIC FLOOR TILES</t>
  </si>
  <si>
    <t>C.M(1:3)</t>
  </si>
  <si>
    <t>LABOUR FOR LAYING &amp; POINTING</t>
  </si>
  <si>
    <t>Grout ( qtn)</t>
  </si>
  <si>
    <t>Suppling and laying White/Plain colour</t>
  </si>
  <si>
    <t xml:space="preserve">Glazed tiles in C.M(1:2)  </t>
  </si>
  <si>
    <t>COST OF GLAZED  TILES</t>
  </si>
  <si>
    <t>Grout</t>
  </si>
  <si>
    <t>C.M(1:2)</t>
  </si>
  <si>
    <t>Mazdoor-I</t>
  </si>
  <si>
    <t>TOTAL FOR 1.860 SQM</t>
  </si>
  <si>
    <t>56.2.</t>
  </si>
  <si>
    <t>SUPPLYING AND FIXING OF I.W.C</t>
  </si>
  <si>
    <t>20"WITH TOP LEFT ROUGH TO RECEIVE</t>
  </si>
  <si>
    <t xml:space="preserve">FLOOR FINISH </t>
  </si>
  <si>
    <t xml:space="preserve"> IN OTHER THAN G.FLOOR.</t>
  </si>
  <si>
    <t xml:space="preserve"> I.W.C 20"SIZE(Orissa pan)</t>
  </si>
  <si>
    <t>WEATHERING COURSE</t>
  </si>
  <si>
    <t>USING20mmBRICK JELLY</t>
  </si>
  <si>
    <t>PLASTERING IN C.M(1:3)</t>
  </si>
  <si>
    <t>12mMT.K MIXED WITH W.P.C.</t>
  </si>
  <si>
    <t>BRICK JELLY CONCRETE (1:8:16)</t>
  </si>
  <si>
    <t>USING 40 mm BRICK JELLY</t>
  </si>
  <si>
    <t>Lakhs</t>
  </si>
  <si>
    <t>S.no</t>
  </si>
  <si>
    <t>Description</t>
  </si>
  <si>
    <t>Unit</t>
  </si>
  <si>
    <t>Amount  Rs</t>
  </si>
  <si>
    <t>23,30,000</t>
  </si>
  <si>
    <t>1 block</t>
  </si>
  <si>
    <t xml:space="preserve">SPECIAL REPAIR WORKSS TO THE EXISTING DORMITORY HALL NO-5 FOR PROVIDING VEIVING SHED REMNAD-I AT CENTRAL PRISON CAMPUS IN MADURAI CITY </t>
  </si>
  <si>
    <t>Supplying  of Rolled steel Hollow section  with ISI mark etc., all complete.</t>
  </si>
  <si>
    <t xml:space="preserve">1 x 22 x 0.30 x 0.38 x 0.01 x 7850 </t>
  </si>
  <si>
    <t>Alround wall</t>
  </si>
  <si>
    <t>Painting one coat of primer using white cement</t>
  </si>
  <si>
    <t>38.1.</t>
  </si>
  <si>
    <t>CEMENT PAINTING TWO COATS</t>
  </si>
  <si>
    <t>OVER THE PRIMER COAT OF</t>
  </si>
  <si>
    <t>APPROVED CEMENT PAINT FOR NEW</t>
  </si>
  <si>
    <t>PLASTERED SURFACES</t>
  </si>
  <si>
    <t>Primer coat using white cement</t>
  </si>
  <si>
    <t>PAINTER I</t>
  </si>
  <si>
    <t>MAZDOOR  I</t>
  </si>
  <si>
    <t>D/f Window</t>
  </si>
  <si>
    <t xml:space="preserve">D/f Door </t>
  </si>
  <si>
    <t>D/f  Lintel</t>
  </si>
  <si>
    <t>For Lintel beam</t>
  </si>
  <si>
    <t>For Lintel beam side</t>
  </si>
  <si>
    <t>For Lintel beam bottom</t>
  </si>
  <si>
    <t>a.Ground floor</t>
  </si>
  <si>
    <t>b.First floor</t>
  </si>
  <si>
    <t>For Outer wall alround</t>
  </si>
  <si>
    <t>2.70+2.2+8.7 x100 kg/cum</t>
  </si>
  <si>
    <t>Steel grills for windows and ventilator with suitable ledges inculding primer coat</t>
  </si>
  <si>
    <t>Window</t>
  </si>
  <si>
    <t xml:space="preserve">Door </t>
  </si>
  <si>
    <t>Painting two coats of synthetic enamel paint</t>
  </si>
  <si>
    <t>PAINTING TWO COATS OVER NEW</t>
  </si>
  <si>
    <t>IRON WORKS WITH IIND CLASS</t>
  </si>
  <si>
    <t>SYNTHETIC ENAMEL PAINT</t>
  </si>
  <si>
    <t>LIT</t>
  </si>
  <si>
    <t>READY MIXED IIND CLASS PAINT</t>
  </si>
  <si>
    <t xml:space="preserve">PAINTER I </t>
  </si>
  <si>
    <t>SUNDRIES FOR BRUSHES,ETC</t>
  </si>
  <si>
    <t>24.</t>
  </si>
  <si>
    <t>STEEL GRILLS FOR WINDOWS &amp; VENTILATER</t>
  </si>
  <si>
    <t>WITH SUITABLE LEDGES including piming coat</t>
  </si>
  <si>
    <t>RATE AS PER  PWD LR For Window  p 44/ it 80</t>
  </si>
  <si>
    <t xml:space="preserve">Electrical arrangements </t>
  </si>
  <si>
    <t>a) Light pt with ceiling rose</t>
  </si>
  <si>
    <t>For Remand-V</t>
  </si>
  <si>
    <t>Points</t>
  </si>
  <si>
    <t>b) Light pt without ceiling rose</t>
  </si>
  <si>
    <t>Toilet</t>
  </si>
  <si>
    <t>5 Amps 5 pin SB itself</t>
  </si>
  <si>
    <t>toilet</t>
  </si>
  <si>
    <r>
      <t xml:space="preserve">Brick partition wall of 110mm tk in C:M 1:4, using Fly Ash bricks of size 23x11x7mm in the following floors </t>
    </r>
    <r>
      <rPr>
        <b/>
        <sz val="12"/>
        <color rgb="FF000000"/>
        <rFont val="Arial"/>
        <family val="2"/>
      </rPr>
      <t>b. In First Floor</t>
    </r>
  </si>
  <si>
    <t>Supplying and Fixing of UPVC SN8 PVC Pipe</t>
  </si>
  <si>
    <t>a) 110mm dia pipe</t>
  </si>
  <si>
    <t>Rmt</t>
  </si>
  <si>
    <t>S &amp; F 9 watts LED watts bulb for bath wc</t>
  </si>
  <si>
    <t>***</t>
  </si>
  <si>
    <t>ELECTRICAL ARRANGEMENT:- BOARD APPROVED RATES</t>
  </si>
  <si>
    <t>================================================</t>
  </si>
  <si>
    <t>WIRING WITH 1.5SQMM COPPER WIRE  CONCEALED</t>
  </si>
  <si>
    <t>64.a.</t>
  </si>
  <si>
    <t>TYPE FOR LIGHT POINT WITH CEILING ROSE</t>
  </si>
  <si>
    <t>64.b</t>
  </si>
  <si>
    <t>---DO---FOR LIGHT POINT WITH BATTERN HODER</t>
  </si>
  <si>
    <t>64.c</t>
  </si>
  <si>
    <t xml:space="preserve"> ---DO---FOR CALLING BELL POINT </t>
  </si>
  <si>
    <t xml:space="preserve"> ---DO---FOR FAN POINT </t>
  </si>
  <si>
    <t xml:space="preserve"> ---DO---FOR STAIR CASE LIGHT POINT </t>
  </si>
  <si>
    <t xml:space="preserve"> --DO--FOR 5AMP 5PIN PLUG AT SWITCH BOARD</t>
  </si>
  <si>
    <t xml:space="preserve"> --DO--FOR 5AMP 5PIN PLUG AT CONVENTENT PLACE</t>
  </si>
  <si>
    <t>SUPPLY AND FIXING OF</t>
  </si>
  <si>
    <t>110mmDIA P.V.C RAIN WATER</t>
  </si>
  <si>
    <t>DOWN FALL PIPE    Type- A  SWR pipe</t>
  </si>
  <si>
    <t>RMT</t>
  </si>
  <si>
    <t xml:space="preserve"> 110mmDIA P.V.C PIPE</t>
  </si>
  <si>
    <t xml:space="preserve"> 110mmDIA P.V.C PLAIN BEND</t>
  </si>
  <si>
    <t xml:space="preserve"> 110mmDIA P.V.C SHOE</t>
  </si>
  <si>
    <t>SPECIAL CLAMP</t>
  </si>
  <si>
    <t>C.I. GRATING 100mm DIA</t>
  </si>
  <si>
    <t>COST OF PLUG SCREWS , RUBBER</t>
  </si>
  <si>
    <t>LUBRICANT ETC</t>
  </si>
  <si>
    <t>TOTAL FOR 3 RMT</t>
  </si>
  <si>
    <t>RATE PER RMT</t>
  </si>
  <si>
    <t>Sundries</t>
  </si>
  <si>
    <t xml:space="preserve">Rate for each </t>
  </si>
  <si>
    <t>4' 18w crystal glass LED tube light</t>
  </si>
  <si>
    <t>4' tube light fitting with \electronic ballast p-111 it-20 c</t>
  </si>
  <si>
    <t>Charges for fixing  (as per Data 22 )</t>
  </si>
  <si>
    <t>NAME OF WORK: SPECIAL REPAIR WORKSS TO THE EXISTING DORMITORY HALL NO-5 FOR PROVIDING WEAVING SHED REMNAD-I AT CENTRAL PRISON CAMPUS IN MADURAI CITY</t>
  </si>
  <si>
    <t>537.98x 4.07Kg/Rmt</t>
  </si>
  <si>
    <t>1306.31+2189.58</t>
  </si>
  <si>
    <t>UPVC instead of Stone ware Pipe</t>
  </si>
  <si>
    <t>SUPPLYING AND  LAYING AND</t>
  </si>
  <si>
    <t>JOINTING SN8 UPVC PIPE AND SPECIALS</t>
  </si>
  <si>
    <t>BELOW G.L</t>
  </si>
  <si>
    <t>A</t>
  </si>
  <si>
    <t>110mm DIA  UPVC PIPE BELOW G.L</t>
  </si>
  <si>
    <t>E.W EXCLUDING REFILLING</t>
  </si>
  <si>
    <t>REFILLING CHARGE</t>
  </si>
  <si>
    <t>Cost of UPVC SN8 Pipe (TWAD SR 20-21 P-20 1.2 1)</t>
  </si>
  <si>
    <t>CONVEYING,LOWERING  ANDLAYING</t>
  </si>
  <si>
    <t>TO PROPER GRADEAND</t>
  </si>
  <si>
    <t>ALIGNMENT,JOINTING</t>
  </si>
  <si>
    <t>ETC BUT EXCLUDING  COST OF</t>
  </si>
  <si>
    <t>JOINTING MATERIALS. (TWAD SR 20-21 11-b)</t>
  </si>
  <si>
    <t>CUTTING CHARGES ( P-32/141)</t>
  </si>
  <si>
    <t>COST OF JOINTING  MATERIALS</t>
  </si>
  <si>
    <t>TOTAL FOR 30M</t>
  </si>
  <si>
    <t>a)Main Horizontal member 63.5mm x 63.5mm x 3.2mm tk</t>
  </si>
  <si>
    <t>1x9x31.90x5.85</t>
  </si>
  <si>
    <t>Plastering 1:3,12mm thick with water proof compound</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</si>
  <si>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</si>
  <si>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</si>
  <si>
    <t xml:space="preserve">Total as per Data No. </t>
  </si>
  <si>
    <t>Add 180 mt 2.5 Sqmm copper PVC insulated unsheathed S.C. cable</t>
  </si>
  <si>
    <t>Deduct 1.5 Sqmm copper PVC insulated unsheathed S.C. cable</t>
  </si>
  <si>
    <t xml:space="preserve"> Rmt</t>
  </si>
  <si>
    <t>Total for 90 metres</t>
  </si>
  <si>
    <t>Rate for 1 Rmt</t>
  </si>
  <si>
    <t>Supplying and fixing of 4,18 LED tube light</t>
  </si>
  <si>
    <t>b) Purlin member-cross 49.5 mm x 49.5 mm x 2.9 mm thickness</t>
  </si>
  <si>
    <t>38.97 x 38kg/sqm</t>
  </si>
</sst>
</file>

<file path=xl/styles.xml><?xml version="1.0" encoding="utf-8"?>
<styleSheet xmlns="http://schemas.openxmlformats.org/spreadsheetml/2006/main">
  <numFmts count="4">
    <numFmt numFmtId="164" formatCode="0.00_)"/>
    <numFmt numFmtId="165" formatCode="0_)"/>
    <numFmt numFmtId="166" formatCode="0.000"/>
    <numFmt numFmtId="167" formatCode="0.0000"/>
  </numFmts>
  <fonts count="14">
    <font>
      <sz val="11"/>
      <color theme="1"/>
      <name val="Calibri"/>
      <family val="2"/>
      <scheme val="minor"/>
    </font>
    <font>
      <sz val="10"/>
      <name val="Arial"/>
      <family val="2"/>
    </font>
    <font>
      <sz val="13"/>
      <color theme="1"/>
      <name val="Arial"/>
      <family val="2"/>
    </font>
    <font>
      <b/>
      <sz val="13"/>
      <name val="Arial"/>
      <family val="2"/>
    </font>
    <font>
      <sz val="12"/>
      <name val="Arial"/>
      <family val="2"/>
    </font>
    <font>
      <sz val="12"/>
      <color theme="1"/>
      <name val="Arial"/>
      <family val="2"/>
    </font>
    <font>
      <b/>
      <sz val="12"/>
      <name val="Arial"/>
      <family val="2"/>
    </font>
    <font>
      <b/>
      <sz val="12"/>
      <color theme="1"/>
      <name val="Arial"/>
      <family val="2"/>
    </font>
    <font>
      <sz val="12"/>
      <color rgb="FF000000"/>
      <name val="Arial"/>
      <family val="2"/>
    </font>
    <font>
      <b/>
      <sz val="12"/>
      <color rgb="FF000000"/>
      <name val="Arial"/>
      <family val="2"/>
    </font>
    <font>
      <b/>
      <sz val="13"/>
      <color theme="1"/>
      <name val="Arial"/>
      <family val="2"/>
    </font>
    <font>
      <sz val="13"/>
      <name val="Arial"/>
      <family val="2"/>
    </font>
    <font>
      <sz val="11"/>
      <color theme="1"/>
      <name val="Arial"/>
      <family val="2"/>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117">
    <xf numFmtId="0" fontId="0" fillId="0" borderId="0" xfId="0"/>
    <xf numFmtId="164" fontId="4" fillId="0" borderId="1" xfId="0" applyNumberFormat="1" applyFont="1" applyBorder="1" applyAlignment="1">
      <alignment horizontal="center" vertical="center"/>
    </xf>
    <xf numFmtId="2" fontId="0" fillId="0" borderId="0" xfId="0" applyNumberForma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0" xfId="0" applyFont="1"/>
    <xf numFmtId="0" fontId="6" fillId="2" borderId="1" xfId="1" applyFont="1" applyFill="1" applyBorder="1" applyAlignment="1">
      <alignment horizontal="center" vertical="center"/>
    </xf>
    <xf numFmtId="0" fontId="6" fillId="2" borderId="2" xfId="1" applyFont="1" applyFill="1" applyBorder="1" applyAlignment="1" applyProtection="1">
      <alignment vertical="center" wrapText="1"/>
      <protection locked="0"/>
    </xf>
    <xf numFmtId="0" fontId="4" fillId="2" borderId="1" xfId="1" applyFont="1" applyFill="1" applyBorder="1" applyAlignment="1">
      <alignment horizontal="center" vertical="center"/>
    </xf>
    <xf numFmtId="0" fontId="6" fillId="2" borderId="1" xfId="1" applyFont="1" applyFill="1" applyBorder="1" applyAlignment="1">
      <alignment vertical="center"/>
    </xf>
    <xf numFmtId="2" fontId="4" fillId="2" borderId="1" xfId="1" applyNumberFormat="1" applyFont="1" applyFill="1" applyBorder="1" applyAlignment="1">
      <alignment horizontal="center" vertical="center"/>
    </xf>
    <xf numFmtId="2" fontId="6" fillId="2" borderId="1" xfId="1" applyNumberFormat="1" applyFont="1" applyFill="1" applyBorder="1" applyAlignment="1">
      <alignment horizontal="center" vertical="center"/>
    </xf>
    <xf numFmtId="0" fontId="4" fillId="2" borderId="1" xfId="1" applyFont="1" applyFill="1" applyBorder="1" applyAlignment="1">
      <alignment vertical="center" wrapText="1"/>
    </xf>
    <xf numFmtId="166" fontId="6" fillId="2" borderId="1" xfId="1" applyNumberFormat="1" applyFont="1" applyFill="1" applyBorder="1" applyAlignment="1">
      <alignment horizontal="right" vertical="center"/>
    </xf>
    <xf numFmtId="166" fontId="6" fillId="2" borderId="1" xfId="1" applyNumberFormat="1" applyFont="1" applyFill="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vertical="center"/>
    </xf>
    <xf numFmtId="2" fontId="5"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0" xfId="0" applyFont="1" applyAlignment="1">
      <alignment vertical="center"/>
    </xf>
    <xf numFmtId="0" fontId="6"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0" fontId="7" fillId="0" borderId="1" xfId="0" applyFont="1" applyBorder="1" applyAlignment="1">
      <alignment horizontal="right"/>
    </xf>
    <xf numFmtId="2" fontId="4" fillId="0" borderId="1" xfId="0" applyNumberFormat="1" applyFont="1" applyBorder="1" applyAlignment="1">
      <alignment vertical="center"/>
    </xf>
    <xf numFmtId="2" fontId="6"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1" fontId="8" fillId="0" borderId="1" xfId="0" applyNumberFormat="1" applyFont="1" applyBorder="1" applyAlignment="1">
      <alignment vertical="center" wrapText="1"/>
    </xf>
    <xf numFmtId="1" fontId="9" fillId="0" borderId="1" xfId="0" applyNumberFormat="1" applyFont="1" applyBorder="1" applyAlignment="1">
      <alignment vertical="center" wrapText="1"/>
    </xf>
    <xf numFmtId="0" fontId="7" fillId="0" borderId="1" xfId="0" applyFont="1" applyBorder="1"/>
    <xf numFmtId="0" fontId="6" fillId="0" borderId="1" xfId="0" applyFont="1" applyBorder="1" applyAlignment="1">
      <alignment horizontal="right" vertical="center" wrapText="1"/>
    </xf>
    <xf numFmtId="0" fontId="7" fillId="0" borderId="1" xfId="0" applyFont="1" applyBorder="1" applyAlignment="1">
      <alignment horizontal="center" vertical="center"/>
    </xf>
    <xf numFmtId="0" fontId="4" fillId="0" borderId="1" xfId="0" applyFont="1" applyBorder="1" applyAlignment="1">
      <alignment horizontal="left" vertical="center" wrapText="1"/>
    </xf>
    <xf numFmtId="2" fontId="6" fillId="0" borderId="1" xfId="0" applyNumberFormat="1" applyFont="1" applyFill="1" applyBorder="1" applyAlignment="1">
      <alignment horizontal="center" vertical="center"/>
    </xf>
    <xf numFmtId="0" fontId="5" fillId="0" borderId="1" xfId="0" applyNumberFormat="1" applyFont="1" applyBorder="1" applyAlignment="1">
      <alignment vertical="center"/>
    </xf>
    <xf numFmtId="0" fontId="5" fillId="0" borderId="1" xfId="0" applyNumberFormat="1" applyFont="1" applyBorder="1" applyAlignment="1">
      <alignment horizontal="center" vertical="center"/>
    </xf>
    <xf numFmtId="164" fontId="6" fillId="0" borderId="1" xfId="0" applyNumberFormat="1" applyFont="1" applyBorder="1" applyAlignment="1">
      <alignment horizontal="right" vertical="center"/>
    </xf>
    <xf numFmtId="2" fontId="6" fillId="0" borderId="1" xfId="2" applyNumberFormat="1" applyFont="1" applyBorder="1" applyAlignment="1">
      <alignment horizontal="center" vertical="center"/>
    </xf>
    <xf numFmtId="164" fontId="6" fillId="0" borderId="1" xfId="0" applyNumberFormat="1" applyFont="1" applyBorder="1" applyAlignment="1">
      <alignment horizontal="center" vertical="center"/>
    </xf>
    <xf numFmtId="1" fontId="8" fillId="0" borderId="1" xfId="0" applyNumberFormat="1" applyFont="1" applyBorder="1" applyAlignment="1">
      <alignment horizontal="left" vertical="center" wrapText="1"/>
    </xf>
    <xf numFmtId="0" fontId="7" fillId="0" borderId="1" xfId="0" applyNumberFormat="1" applyFont="1" applyBorder="1" applyAlignment="1">
      <alignment horizontal="right"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vertical="center" wrapText="1"/>
    </xf>
    <xf numFmtId="1" fontId="7"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2" fontId="5" fillId="0" borderId="2" xfId="0" applyNumberFormat="1" applyFont="1" applyBorder="1" applyAlignment="1">
      <alignment vertical="center"/>
    </xf>
    <xf numFmtId="2" fontId="5" fillId="0" borderId="3" xfId="0" applyNumberFormat="1" applyFont="1" applyBorder="1" applyAlignment="1">
      <alignment vertical="center"/>
    </xf>
    <xf numFmtId="2" fontId="5" fillId="0" borderId="4" xfId="0" applyNumberFormat="1" applyFont="1" applyBorder="1" applyAlignment="1">
      <alignment vertical="center"/>
    </xf>
    <xf numFmtId="167" fontId="6" fillId="0" borderId="1" xfId="2" applyNumberFormat="1" applyFont="1" applyBorder="1" applyAlignment="1">
      <alignment horizontal="center" vertical="center"/>
    </xf>
    <xf numFmtId="1" fontId="6"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2" fontId="6" fillId="0" borderId="2" xfId="2" applyNumberFormat="1" applyFont="1" applyBorder="1" applyAlignment="1">
      <alignment horizontal="center" vertical="center"/>
    </xf>
    <xf numFmtId="164" fontId="6" fillId="0" borderId="3" xfId="0" applyNumberFormat="1" applyFont="1" applyBorder="1" applyAlignment="1">
      <alignment horizontal="center" vertical="center"/>
    </xf>
    <xf numFmtId="0" fontId="4" fillId="0" borderId="0" xfId="1" applyFont="1" applyAlignment="1">
      <alignment vertical="center"/>
    </xf>
    <xf numFmtId="0" fontId="5" fillId="0" borderId="1" xfId="0" applyNumberFormat="1" applyFont="1" applyBorder="1" applyAlignment="1">
      <alignment horizontal="left" vertical="center" wrapText="1"/>
    </xf>
    <xf numFmtId="0" fontId="5" fillId="0" borderId="1" xfId="0" applyNumberFormat="1" applyFont="1" applyBorder="1" applyAlignment="1">
      <alignment horizontal="left" vertical="center"/>
    </xf>
    <xf numFmtId="165" fontId="6" fillId="0" borderId="1" xfId="0" applyNumberFormat="1" applyFont="1" applyBorder="1" applyAlignment="1">
      <alignment horizontal="center" vertical="center"/>
    </xf>
    <xf numFmtId="164" fontId="4" fillId="0" borderId="1" xfId="0" applyNumberFormat="1" applyFont="1" applyBorder="1" applyAlignment="1">
      <alignment wrapText="1"/>
    </xf>
    <xf numFmtId="164" fontId="6" fillId="0" borderId="1" xfId="0" applyNumberFormat="1" applyFont="1" applyBorder="1" applyAlignment="1">
      <alignment horizontal="left" vertical="center"/>
    </xf>
    <xf numFmtId="2" fontId="4" fillId="0" borderId="1" xfId="2" applyNumberFormat="1" applyFont="1" applyBorder="1" applyAlignment="1">
      <alignment horizontal="center" vertical="center"/>
    </xf>
    <xf numFmtId="164" fontId="6" fillId="0" borderId="1" xfId="0" applyNumberFormat="1" applyFont="1" applyFill="1" applyBorder="1" applyAlignment="1">
      <alignment horizontal="center" vertical="center" wrapText="1"/>
    </xf>
    <xf numFmtId="165" fontId="4" fillId="0" borderId="1"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right" vertical="center"/>
    </xf>
    <xf numFmtId="0" fontId="6" fillId="0" borderId="1" xfId="0" applyFont="1" applyBorder="1" applyAlignment="1">
      <alignment horizontal="center" vertical="center"/>
    </xf>
    <xf numFmtId="2" fontId="5"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3"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2" fontId="11" fillId="0" borderId="1" xfId="0" applyNumberFormat="1" applyFont="1" applyBorder="1" applyAlignment="1">
      <alignment horizontal="center" vertical="center"/>
    </xf>
    <xf numFmtId="1" fontId="11" fillId="0" borderId="1" xfId="0" applyNumberFormat="1" applyFont="1" applyBorder="1" applyAlignment="1">
      <alignment vertical="center" wrapText="1"/>
    </xf>
    <xf numFmtId="0" fontId="11" fillId="0" borderId="1" xfId="0" applyFont="1" applyBorder="1" applyAlignment="1">
      <alignment horizontal="left" vertical="center" wrapText="1"/>
    </xf>
    <xf numFmtId="2" fontId="3" fillId="0" borderId="1" xfId="0" applyNumberFormat="1" applyFont="1" applyBorder="1" applyAlignment="1">
      <alignment horizontal="center" vertical="center"/>
    </xf>
    <xf numFmtId="0" fontId="2" fillId="0" borderId="1" xfId="0" applyFont="1" applyBorder="1"/>
    <xf numFmtId="2" fontId="2"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applyNumberFormat="1" applyFont="1" applyBorder="1"/>
    <xf numFmtId="0" fontId="12" fillId="0" borderId="1" xfId="0" applyFont="1" applyBorder="1"/>
    <xf numFmtId="0" fontId="10" fillId="0" borderId="1" xfId="0" applyFont="1" applyBorder="1" applyAlignment="1">
      <alignment vertical="center"/>
    </xf>
    <xf numFmtId="0" fontId="5" fillId="0" borderId="1" xfId="0" applyFont="1" applyBorder="1" applyAlignment="1">
      <alignment horizontal="center"/>
    </xf>
    <xf numFmtId="0" fontId="7"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7" fillId="0" borderId="0" xfId="0" applyFont="1"/>
    <xf numFmtId="0" fontId="13" fillId="0" borderId="0" xfId="0" applyFont="1"/>
    <xf numFmtId="2" fontId="10"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0" fontId="7" fillId="0" borderId="2" xfId="0" applyNumberFormat="1" applyFont="1" applyBorder="1" applyAlignment="1">
      <alignment horizontal="center" vertical="center"/>
    </xf>
    <xf numFmtId="0" fontId="7" fillId="0" borderId="3" xfId="0" applyNumberFormat="1" applyFont="1" applyBorder="1" applyAlignment="1">
      <alignment horizontal="center" vertical="center"/>
    </xf>
    <xf numFmtId="0" fontId="7" fillId="0" borderId="4" xfId="0" applyNumberFormat="1" applyFont="1" applyBorder="1" applyAlignment="1">
      <alignment horizontal="center" vertical="center"/>
    </xf>
    <xf numFmtId="2" fontId="4" fillId="0" borderId="2"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4"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Alignment="1">
      <alignment horizontal="center" wrapText="1"/>
    </xf>
  </cellXfs>
  <cellStyles count="3">
    <cellStyle name="Normal" xfId="0" builtinId="0"/>
    <cellStyle name="Normal 2" xfId="1"/>
    <cellStyle name="Normal 3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K198"/>
  <sheetViews>
    <sheetView tabSelected="1" view="pageBreakPreview" zoomScaleSheetLayoutView="100" workbookViewId="0">
      <selection activeCell="F5" sqref="F5"/>
    </sheetView>
  </sheetViews>
  <sheetFormatPr defaultRowHeight="15"/>
  <cols>
    <col min="1" max="1" width="7.7109375" style="7" customWidth="1"/>
    <col min="2" max="2" width="41.140625" style="7" customWidth="1"/>
    <col min="3" max="3" width="6.7109375" style="7" customWidth="1"/>
    <col min="4" max="4" width="4.42578125" style="7" customWidth="1"/>
    <col min="5" max="5" width="6.7109375" style="7" customWidth="1"/>
    <col min="6" max="6" width="9.7109375" style="7" customWidth="1"/>
    <col min="7" max="7" width="7.85546875" style="7" customWidth="1"/>
    <col min="8" max="8" width="12.5703125" style="7" customWidth="1"/>
    <col min="9" max="9" width="11.5703125" style="7" customWidth="1"/>
    <col min="10" max="16384" width="9.140625" style="7"/>
  </cols>
  <sheetData>
    <row r="1" spans="1:9" s="22" customFormat="1" ht="28.5" customHeight="1">
      <c r="A1" s="92" t="s">
        <v>0</v>
      </c>
      <c r="B1" s="92"/>
      <c r="C1" s="92"/>
      <c r="D1" s="92"/>
      <c r="E1" s="92"/>
      <c r="F1" s="92"/>
      <c r="G1" s="92"/>
      <c r="H1" s="92"/>
      <c r="I1" s="92"/>
    </row>
    <row r="2" spans="1:9" s="22" customFormat="1" ht="28.5" customHeight="1">
      <c r="A2" s="92" t="s">
        <v>5</v>
      </c>
      <c r="B2" s="92"/>
      <c r="C2" s="92"/>
      <c r="D2" s="92"/>
      <c r="E2" s="92"/>
      <c r="F2" s="92"/>
      <c r="G2" s="92"/>
      <c r="H2" s="92"/>
      <c r="I2" s="92"/>
    </row>
    <row r="3" spans="1:9" ht="55.5" customHeight="1">
      <c r="A3" s="93" t="s">
        <v>308</v>
      </c>
      <c r="B3" s="94"/>
      <c r="C3" s="94"/>
      <c r="D3" s="94"/>
      <c r="E3" s="94"/>
      <c r="F3" s="94"/>
      <c r="G3" s="94"/>
      <c r="H3" s="94"/>
      <c r="I3" s="95"/>
    </row>
    <row r="4" spans="1:9" ht="26.25" customHeight="1">
      <c r="A4" s="92" t="s">
        <v>6</v>
      </c>
      <c r="B4" s="92"/>
      <c r="C4" s="92"/>
      <c r="D4" s="92"/>
      <c r="E4" s="92"/>
      <c r="F4" s="92"/>
      <c r="G4" s="92"/>
      <c r="H4" s="92"/>
      <c r="I4" s="92"/>
    </row>
    <row r="5" spans="1:9" ht="36" customHeight="1">
      <c r="A5" s="23" t="s">
        <v>7</v>
      </c>
      <c r="B5" s="23" t="s">
        <v>8</v>
      </c>
      <c r="C5" s="92" t="s">
        <v>9</v>
      </c>
      <c r="D5" s="92"/>
      <c r="E5" s="92"/>
      <c r="F5" s="23" t="s">
        <v>10</v>
      </c>
      <c r="G5" s="23" t="s">
        <v>11</v>
      </c>
      <c r="H5" s="23" t="s">
        <v>12</v>
      </c>
      <c r="I5" s="23" t="s">
        <v>1</v>
      </c>
    </row>
    <row r="6" spans="1:9" ht="36" customHeight="1">
      <c r="A6" s="70">
        <v>1</v>
      </c>
      <c r="B6" s="24" t="s">
        <v>56</v>
      </c>
      <c r="C6" s="25"/>
      <c r="D6" s="25"/>
      <c r="E6" s="25"/>
      <c r="F6" s="25"/>
      <c r="G6" s="25"/>
      <c r="H6" s="25"/>
      <c r="I6" s="25"/>
    </row>
    <row r="7" spans="1:9" ht="21" customHeight="1">
      <c r="A7" s="70"/>
      <c r="B7" s="18" t="s">
        <v>60</v>
      </c>
      <c r="C7" s="26">
        <v>1</v>
      </c>
      <c r="D7" s="26" t="s">
        <v>13</v>
      </c>
      <c r="E7" s="26">
        <v>3</v>
      </c>
      <c r="F7" s="27">
        <v>1.2</v>
      </c>
      <c r="G7" s="26">
        <v>1.2</v>
      </c>
      <c r="H7" s="27">
        <v>2</v>
      </c>
      <c r="I7" s="19">
        <f>PRODUCT(C7:H7)</f>
        <v>8.6399999999999988</v>
      </c>
    </row>
    <row r="8" spans="1:9" ht="21" customHeight="1">
      <c r="A8" s="70"/>
      <c r="B8" s="18" t="s">
        <v>57</v>
      </c>
      <c r="C8" s="26">
        <v>1</v>
      </c>
      <c r="D8" s="26" t="s">
        <v>13</v>
      </c>
      <c r="E8" s="26">
        <v>3</v>
      </c>
      <c r="F8" s="27">
        <v>2</v>
      </c>
      <c r="G8" s="26">
        <v>0.3</v>
      </c>
      <c r="H8" s="27">
        <v>0.3</v>
      </c>
      <c r="I8" s="19">
        <f>PRODUCT(C8:H8)</f>
        <v>0.53999999999999992</v>
      </c>
    </row>
    <row r="9" spans="1:9" ht="21" customHeight="1">
      <c r="A9" s="70"/>
      <c r="B9" s="18" t="s">
        <v>57</v>
      </c>
      <c r="C9" s="26">
        <v>1</v>
      </c>
      <c r="D9" s="26" t="s">
        <v>13</v>
      </c>
      <c r="E9" s="26">
        <v>1</v>
      </c>
      <c r="F9" s="27">
        <v>6.6</v>
      </c>
      <c r="G9" s="26">
        <v>0.3</v>
      </c>
      <c r="H9" s="27">
        <v>0.3</v>
      </c>
      <c r="I9" s="19">
        <f>PRODUCT(C9:H9)</f>
        <v>0.59399999999999986</v>
      </c>
    </row>
    <row r="10" spans="1:9" ht="21" customHeight="1">
      <c r="A10" s="70"/>
      <c r="B10" s="18" t="s">
        <v>58</v>
      </c>
      <c r="C10" s="26">
        <v>-1</v>
      </c>
      <c r="D10" s="26" t="s">
        <v>13</v>
      </c>
      <c r="E10" s="26">
        <v>3</v>
      </c>
      <c r="F10" s="27">
        <v>6.6</v>
      </c>
      <c r="G10" s="26">
        <v>0.3</v>
      </c>
      <c r="H10" s="27">
        <v>0.3</v>
      </c>
      <c r="I10" s="19">
        <f>PRODUCT(C10:H10)</f>
        <v>-1.7819999999999996</v>
      </c>
    </row>
    <row r="11" spans="1:9" ht="21" customHeight="1">
      <c r="A11" s="70"/>
      <c r="B11" s="28" t="s">
        <v>14</v>
      </c>
      <c r="C11" s="26"/>
      <c r="D11" s="26"/>
      <c r="E11" s="29"/>
      <c r="F11" s="29"/>
      <c r="G11" s="29"/>
      <c r="H11" s="29"/>
      <c r="I11" s="30">
        <f>SUM(I7:I10)</f>
        <v>7.9919999999999973</v>
      </c>
    </row>
    <row r="12" spans="1:9" ht="21" customHeight="1">
      <c r="A12" s="70"/>
      <c r="B12" s="25"/>
      <c r="C12" s="26"/>
      <c r="D12" s="26"/>
      <c r="E12" s="26"/>
      <c r="F12" s="27"/>
      <c r="G12" s="23" t="s">
        <v>4</v>
      </c>
      <c r="H12" s="31">
        <f>ROUNDUP(I11,1)</f>
        <v>8</v>
      </c>
      <c r="I12" s="30" t="s">
        <v>40</v>
      </c>
    </row>
    <row r="13" spans="1:9" ht="21" customHeight="1">
      <c r="A13" s="70">
        <v>2</v>
      </c>
      <c r="B13" s="24" t="s">
        <v>59</v>
      </c>
      <c r="C13" s="25"/>
      <c r="D13" s="25"/>
      <c r="E13" s="25"/>
      <c r="F13" s="25"/>
      <c r="G13" s="25"/>
      <c r="H13" s="25"/>
      <c r="I13" s="25"/>
    </row>
    <row r="14" spans="1:9" ht="20.25" customHeight="1">
      <c r="A14" s="70"/>
      <c r="B14" s="18" t="s">
        <v>60</v>
      </c>
      <c r="C14" s="26">
        <v>1</v>
      </c>
      <c r="D14" s="26" t="s">
        <v>13</v>
      </c>
      <c r="E14" s="26">
        <v>3</v>
      </c>
      <c r="F14" s="27">
        <v>1.2</v>
      </c>
      <c r="G14" s="26">
        <v>1.2</v>
      </c>
      <c r="H14" s="27">
        <v>0.1</v>
      </c>
      <c r="I14" s="19">
        <f>PRODUCT(C14:H14)</f>
        <v>0.43199999999999994</v>
      </c>
    </row>
    <row r="15" spans="1:9" ht="20.25" customHeight="1">
      <c r="A15" s="70"/>
      <c r="B15" s="18" t="s">
        <v>57</v>
      </c>
      <c r="C15" s="26">
        <v>1</v>
      </c>
      <c r="D15" s="26" t="s">
        <v>13</v>
      </c>
      <c r="E15" s="26">
        <v>3</v>
      </c>
      <c r="F15" s="27">
        <v>2</v>
      </c>
      <c r="G15" s="26">
        <v>0.3</v>
      </c>
      <c r="H15" s="27">
        <v>0.1</v>
      </c>
      <c r="I15" s="19">
        <f>PRODUCT(C15:H15)</f>
        <v>0.18</v>
      </c>
    </row>
    <row r="16" spans="1:9" ht="20.25" customHeight="1">
      <c r="A16" s="70"/>
      <c r="B16" s="18" t="s">
        <v>57</v>
      </c>
      <c r="C16" s="26">
        <v>1</v>
      </c>
      <c r="D16" s="26" t="s">
        <v>13</v>
      </c>
      <c r="E16" s="26">
        <v>1</v>
      </c>
      <c r="F16" s="27">
        <v>6.6</v>
      </c>
      <c r="G16" s="26">
        <v>0.3</v>
      </c>
      <c r="H16" s="27">
        <v>0.1</v>
      </c>
      <c r="I16" s="19">
        <f>PRODUCT(C16:H16)</f>
        <v>0.19799999999999998</v>
      </c>
    </row>
    <row r="17" spans="1:9" ht="20.25" customHeight="1">
      <c r="A17" s="70"/>
      <c r="B17" s="18" t="s">
        <v>58</v>
      </c>
      <c r="C17" s="26">
        <v>-1</v>
      </c>
      <c r="D17" s="26" t="s">
        <v>13</v>
      </c>
      <c r="E17" s="26">
        <v>3</v>
      </c>
      <c r="F17" s="27">
        <v>6.6</v>
      </c>
      <c r="G17" s="26">
        <v>0.3</v>
      </c>
      <c r="H17" s="27">
        <v>0.1</v>
      </c>
      <c r="I17" s="19">
        <f>PRODUCT(C17:H17)</f>
        <v>-0.59399999999999986</v>
      </c>
    </row>
    <row r="18" spans="1:9" ht="20.25" customHeight="1">
      <c r="A18" s="70"/>
      <c r="B18" s="28" t="s">
        <v>14</v>
      </c>
      <c r="C18" s="26"/>
      <c r="D18" s="26"/>
      <c r="E18" s="29"/>
      <c r="F18" s="29"/>
      <c r="G18" s="29"/>
      <c r="H18" s="29"/>
      <c r="I18" s="30">
        <f>SUM(I14:I17)</f>
        <v>0.21599999999999997</v>
      </c>
    </row>
    <row r="19" spans="1:9" ht="20.25" customHeight="1">
      <c r="A19" s="70"/>
      <c r="B19" s="25"/>
      <c r="C19" s="26"/>
      <c r="D19" s="26"/>
      <c r="E19" s="26"/>
      <c r="F19" s="27"/>
      <c r="G19" s="23" t="s">
        <v>4</v>
      </c>
      <c r="H19" s="31">
        <f>ROUNDUP(I18,1)</f>
        <v>0.30000000000000004</v>
      </c>
      <c r="I19" s="30" t="s">
        <v>40</v>
      </c>
    </row>
    <row r="20" spans="1:9" ht="18" customHeight="1">
      <c r="A20" s="70">
        <v>3</v>
      </c>
      <c r="B20" s="32" t="s">
        <v>47</v>
      </c>
      <c r="C20" s="25"/>
      <c r="D20" s="25"/>
      <c r="E20" s="25"/>
      <c r="F20" s="25"/>
      <c r="G20" s="25"/>
      <c r="H20" s="25"/>
      <c r="I20" s="25"/>
    </row>
    <row r="21" spans="1:9" ht="18" customHeight="1">
      <c r="A21" s="70"/>
      <c r="B21" s="18" t="s">
        <v>60</v>
      </c>
      <c r="C21" s="26">
        <v>1</v>
      </c>
      <c r="D21" s="26" t="s">
        <v>13</v>
      </c>
      <c r="E21" s="26">
        <v>3</v>
      </c>
      <c r="F21" s="27">
        <v>1.2</v>
      </c>
      <c r="G21" s="26">
        <v>1.2</v>
      </c>
      <c r="H21" s="27">
        <v>0.3</v>
      </c>
      <c r="I21" s="19">
        <f>PRODUCT(C21:H21)</f>
        <v>1.2959999999999998</v>
      </c>
    </row>
    <row r="22" spans="1:9" ht="18" customHeight="1">
      <c r="A22" s="70"/>
      <c r="B22" s="18" t="s">
        <v>57</v>
      </c>
      <c r="C22" s="26">
        <v>1</v>
      </c>
      <c r="D22" s="26" t="s">
        <v>13</v>
      </c>
      <c r="E22" s="26">
        <v>3</v>
      </c>
      <c r="F22" s="27">
        <v>2</v>
      </c>
      <c r="G22" s="26">
        <v>0.23</v>
      </c>
      <c r="H22" s="27">
        <v>0.3</v>
      </c>
      <c r="I22" s="19">
        <f>PRODUCT(C22:H22)</f>
        <v>0.41400000000000003</v>
      </c>
    </row>
    <row r="23" spans="1:9" ht="18" customHeight="1">
      <c r="A23" s="70"/>
      <c r="B23" s="18" t="s">
        <v>57</v>
      </c>
      <c r="C23" s="26">
        <v>1</v>
      </c>
      <c r="D23" s="26" t="s">
        <v>13</v>
      </c>
      <c r="E23" s="26">
        <v>1</v>
      </c>
      <c r="F23" s="27">
        <v>6.6</v>
      </c>
      <c r="G23" s="26">
        <v>0.23</v>
      </c>
      <c r="H23" s="27">
        <v>0.3</v>
      </c>
      <c r="I23" s="19">
        <f>PRODUCT(C23:H23)</f>
        <v>0.45539999999999997</v>
      </c>
    </row>
    <row r="24" spans="1:9" ht="18" customHeight="1">
      <c r="A24" s="70"/>
      <c r="B24" s="18" t="s">
        <v>61</v>
      </c>
      <c r="C24" s="26">
        <v>1</v>
      </c>
      <c r="D24" s="26" t="s">
        <v>13</v>
      </c>
      <c r="E24" s="26">
        <v>3</v>
      </c>
      <c r="F24" s="27">
        <v>0.3</v>
      </c>
      <c r="G24" s="26">
        <v>0.38</v>
      </c>
      <c r="H24" s="27">
        <v>1.45</v>
      </c>
      <c r="I24" s="19">
        <f>PRODUCT(C24:H24)</f>
        <v>0.49589999999999995</v>
      </c>
    </row>
    <row r="25" spans="1:9" ht="18" customHeight="1">
      <c r="A25" s="70"/>
      <c r="B25" s="18" t="s">
        <v>58</v>
      </c>
      <c r="C25" s="26">
        <v>-1</v>
      </c>
      <c r="D25" s="26" t="s">
        <v>13</v>
      </c>
      <c r="E25" s="26">
        <v>3</v>
      </c>
      <c r="F25" s="27">
        <v>0.3</v>
      </c>
      <c r="G25" s="26">
        <v>0.2</v>
      </c>
      <c r="H25" s="27">
        <v>0.3</v>
      </c>
      <c r="I25" s="19">
        <f>PRODUCT(C25:H25)</f>
        <v>-5.3999999999999999E-2</v>
      </c>
    </row>
    <row r="26" spans="1:9" ht="18" customHeight="1">
      <c r="A26" s="70"/>
      <c r="B26" s="28" t="s">
        <v>14</v>
      </c>
      <c r="C26" s="26"/>
      <c r="D26" s="26"/>
      <c r="E26" s="29"/>
      <c r="F26" s="29"/>
      <c r="G26" s="29"/>
      <c r="H26" s="29"/>
      <c r="I26" s="30">
        <f>SUM(I21:I25)</f>
        <v>2.6073</v>
      </c>
    </row>
    <row r="27" spans="1:9" ht="18" customHeight="1">
      <c r="A27" s="70"/>
      <c r="B27" s="25"/>
      <c r="C27" s="26"/>
      <c r="D27" s="26"/>
      <c r="E27" s="26"/>
      <c r="F27" s="27"/>
      <c r="G27" s="23" t="s">
        <v>4</v>
      </c>
      <c r="H27" s="31">
        <f>ROUNDUP(I26,1)</f>
        <v>2.7</v>
      </c>
      <c r="I27" s="30" t="s">
        <v>40</v>
      </c>
    </row>
    <row r="28" spans="1:9" ht="67.5" customHeight="1">
      <c r="A28" s="70">
        <v>4</v>
      </c>
      <c r="B28" s="32" t="s">
        <v>71</v>
      </c>
      <c r="C28" s="25"/>
      <c r="D28" s="25"/>
      <c r="E28" s="25"/>
      <c r="F28" s="25"/>
      <c r="G28" s="25"/>
      <c r="H28" s="25"/>
      <c r="I28" s="25"/>
    </row>
    <row r="29" spans="1:9" ht="30.75" customHeight="1">
      <c r="A29" s="70"/>
      <c r="B29" s="33" t="s">
        <v>244</v>
      </c>
      <c r="C29" s="25"/>
      <c r="D29" s="25"/>
      <c r="E29" s="25"/>
      <c r="F29" s="25"/>
      <c r="G29" s="25"/>
      <c r="H29" s="25"/>
      <c r="I29" s="25"/>
    </row>
    <row r="30" spans="1:9" ht="18" customHeight="1">
      <c r="A30" s="70"/>
      <c r="B30" s="18" t="s">
        <v>62</v>
      </c>
      <c r="C30" s="26">
        <v>1</v>
      </c>
      <c r="D30" s="26" t="s">
        <v>13</v>
      </c>
      <c r="E30" s="26">
        <v>2</v>
      </c>
      <c r="F30" s="27">
        <v>3</v>
      </c>
      <c r="G30" s="26">
        <v>1</v>
      </c>
      <c r="H30" s="27">
        <v>0.15</v>
      </c>
      <c r="I30" s="19">
        <f>PRODUCT(C30:H30)</f>
        <v>0.89999999999999991</v>
      </c>
    </row>
    <row r="31" spans="1:9" ht="18" customHeight="1">
      <c r="A31" s="70"/>
      <c r="B31" s="18" t="s">
        <v>63</v>
      </c>
      <c r="C31" s="26">
        <v>1</v>
      </c>
      <c r="D31" s="26" t="s">
        <v>13</v>
      </c>
      <c r="E31" s="26">
        <v>3</v>
      </c>
      <c r="F31" s="27">
        <v>0.3</v>
      </c>
      <c r="G31" s="26">
        <v>0.23</v>
      </c>
      <c r="H31" s="27">
        <v>3.15</v>
      </c>
      <c r="I31" s="19">
        <f>PRODUCT(C31:H31)</f>
        <v>0.65204999999999991</v>
      </c>
    </row>
    <row r="32" spans="1:9" ht="18" customHeight="1">
      <c r="A32" s="70"/>
      <c r="B32" s="18" t="s">
        <v>64</v>
      </c>
      <c r="C32" s="26">
        <v>1</v>
      </c>
      <c r="D32" s="26" t="s">
        <v>13</v>
      </c>
      <c r="E32" s="26">
        <v>1</v>
      </c>
      <c r="F32" s="27">
        <v>2</v>
      </c>
      <c r="G32" s="26">
        <v>0.23</v>
      </c>
      <c r="H32" s="27">
        <v>0.3</v>
      </c>
      <c r="I32" s="19">
        <f>PRODUCT(C32:H32)</f>
        <v>0.13800000000000001</v>
      </c>
    </row>
    <row r="33" spans="1:10" ht="18" customHeight="1">
      <c r="A33" s="70"/>
      <c r="B33" s="28" t="s">
        <v>14</v>
      </c>
      <c r="C33" s="26"/>
      <c r="D33" s="26"/>
      <c r="E33" s="29"/>
      <c r="F33" s="29"/>
      <c r="G33" s="29"/>
      <c r="H33" s="29"/>
      <c r="I33" s="30">
        <f>SUM(I30:I32)</f>
        <v>1.6900499999999998</v>
      </c>
    </row>
    <row r="34" spans="1:10" ht="18" customHeight="1">
      <c r="A34" s="70"/>
      <c r="B34" s="25"/>
      <c r="C34" s="26"/>
      <c r="D34" s="26"/>
      <c r="E34" s="26"/>
      <c r="F34" s="27"/>
      <c r="G34" s="23" t="s">
        <v>4</v>
      </c>
      <c r="H34" s="31">
        <f>ROUNDUP(I33,1)</f>
        <v>1.7000000000000002</v>
      </c>
      <c r="I34" s="30" t="s">
        <v>40</v>
      </c>
    </row>
    <row r="35" spans="1:10" ht="18" customHeight="1">
      <c r="A35" s="70"/>
      <c r="B35" s="34" t="s">
        <v>245</v>
      </c>
      <c r="C35" s="26"/>
      <c r="D35" s="26"/>
      <c r="E35" s="26"/>
      <c r="F35" s="27"/>
      <c r="G35" s="23"/>
      <c r="H35" s="31"/>
      <c r="I35" s="30"/>
    </row>
    <row r="36" spans="1:10" ht="18" customHeight="1">
      <c r="A36" s="70"/>
      <c r="B36" s="18" t="s">
        <v>65</v>
      </c>
      <c r="C36" s="26">
        <v>1</v>
      </c>
      <c r="D36" s="26" t="s">
        <v>13</v>
      </c>
      <c r="E36" s="26">
        <v>2</v>
      </c>
      <c r="F36" s="27">
        <v>2</v>
      </c>
      <c r="G36" s="26">
        <v>0.23</v>
      </c>
      <c r="H36" s="27">
        <v>0.3</v>
      </c>
      <c r="I36" s="19">
        <f>PRODUCT(C36:H36)</f>
        <v>0.27600000000000002</v>
      </c>
    </row>
    <row r="37" spans="1:10" ht="18" customHeight="1">
      <c r="A37" s="70"/>
      <c r="B37" s="25" t="s">
        <v>39</v>
      </c>
      <c r="C37" s="26">
        <v>1</v>
      </c>
      <c r="D37" s="26" t="s">
        <v>13</v>
      </c>
      <c r="E37" s="26">
        <v>22</v>
      </c>
      <c r="F37" s="27">
        <v>0.3</v>
      </c>
      <c r="G37" s="26">
        <v>0.38</v>
      </c>
      <c r="H37" s="27">
        <v>3</v>
      </c>
      <c r="I37" s="19">
        <f>PRODUCT(C37:H37)</f>
        <v>7.524</v>
      </c>
    </row>
    <row r="38" spans="1:10" ht="18" customHeight="1">
      <c r="A38" s="70"/>
      <c r="B38" s="25" t="s">
        <v>241</v>
      </c>
      <c r="C38" s="26">
        <v>1</v>
      </c>
      <c r="D38" s="26" t="s">
        <v>13</v>
      </c>
      <c r="E38" s="26">
        <v>9</v>
      </c>
      <c r="F38" s="27">
        <v>1.96</v>
      </c>
      <c r="G38" s="26">
        <v>0.23</v>
      </c>
      <c r="H38" s="27">
        <v>0.1</v>
      </c>
      <c r="I38" s="19">
        <f>PRODUCT(C38:H38)</f>
        <v>0.40572000000000003</v>
      </c>
    </row>
    <row r="39" spans="1:10" ht="18" customHeight="1">
      <c r="A39" s="70"/>
      <c r="B39" s="28" t="s">
        <v>14</v>
      </c>
      <c r="C39" s="26"/>
      <c r="D39" s="26"/>
      <c r="E39" s="29"/>
      <c r="F39" s="29"/>
      <c r="G39" s="29"/>
      <c r="H39" s="29"/>
      <c r="I39" s="30">
        <f>SUM(I36:I38)</f>
        <v>8.2057199999999995</v>
      </c>
    </row>
    <row r="40" spans="1:10" ht="18" customHeight="1">
      <c r="A40" s="70"/>
      <c r="B40" s="25"/>
      <c r="C40" s="26"/>
      <c r="D40" s="26"/>
      <c r="E40" s="26"/>
      <c r="F40" s="27"/>
      <c r="G40" s="23" t="s">
        <v>4</v>
      </c>
      <c r="H40" s="31">
        <f>ROUNDUP(I39,1)</f>
        <v>8.2999999999999989</v>
      </c>
      <c r="I40" s="30" t="s">
        <v>40</v>
      </c>
    </row>
    <row r="41" spans="1:10" ht="18" customHeight="1">
      <c r="A41" s="70"/>
      <c r="B41" s="25"/>
      <c r="C41" s="26"/>
      <c r="D41" s="26"/>
      <c r="E41" s="26"/>
      <c r="F41" s="27"/>
      <c r="G41" s="23"/>
      <c r="H41" s="31"/>
      <c r="I41" s="30"/>
    </row>
    <row r="42" spans="1:10" ht="21" customHeight="1">
      <c r="A42" s="70">
        <v>5</v>
      </c>
      <c r="B42" s="18" t="s">
        <v>37</v>
      </c>
      <c r="C42" s="25"/>
      <c r="D42" s="25"/>
      <c r="E42" s="25"/>
      <c r="F42" s="25"/>
      <c r="G42" s="25"/>
      <c r="H42" s="25"/>
      <c r="I42" s="25"/>
    </row>
    <row r="43" spans="1:10" ht="21" customHeight="1">
      <c r="A43" s="70"/>
      <c r="B43" s="18" t="s">
        <v>38</v>
      </c>
      <c r="C43" s="26">
        <v>1</v>
      </c>
      <c r="D43" s="26" t="s">
        <v>13</v>
      </c>
      <c r="E43" s="26">
        <v>22</v>
      </c>
      <c r="F43" s="27">
        <v>0.3</v>
      </c>
      <c r="G43" s="26">
        <v>0.38</v>
      </c>
      <c r="H43" s="27">
        <v>1</v>
      </c>
      <c r="I43" s="19">
        <f>PRODUCT(C43:H43)</f>
        <v>2.508</v>
      </c>
    </row>
    <row r="44" spans="1:10" ht="22.5" customHeight="1">
      <c r="A44" s="70"/>
      <c r="B44" s="28" t="s">
        <v>14</v>
      </c>
      <c r="C44" s="26"/>
      <c r="D44" s="26"/>
      <c r="E44" s="29"/>
      <c r="F44" s="29"/>
      <c r="G44" s="29"/>
      <c r="H44" s="29"/>
      <c r="I44" s="30">
        <f>SUM(I43:I43)</f>
        <v>2.508</v>
      </c>
    </row>
    <row r="45" spans="1:10" ht="22.5" customHeight="1">
      <c r="A45" s="70"/>
      <c r="B45" s="25"/>
      <c r="C45" s="26"/>
      <c r="D45" s="26"/>
      <c r="E45" s="26"/>
      <c r="F45" s="27"/>
      <c r="G45" s="23" t="s">
        <v>4</v>
      </c>
      <c r="H45" s="31">
        <f>ROUNDUP(I44,1)</f>
        <v>2.6</v>
      </c>
      <c r="I45" s="30" t="s">
        <v>40</v>
      </c>
    </row>
    <row r="46" spans="1:10" ht="69.75" customHeight="1">
      <c r="A46" s="70">
        <v>6</v>
      </c>
      <c r="B46" s="32" t="s">
        <v>44</v>
      </c>
      <c r="C46" s="26"/>
      <c r="D46" s="26"/>
      <c r="E46" s="26"/>
      <c r="F46" s="27"/>
      <c r="G46" s="26"/>
      <c r="H46" s="26"/>
      <c r="I46" s="30"/>
    </row>
    <row r="47" spans="1:10" ht="18.75" customHeight="1">
      <c r="A47" s="70"/>
      <c r="B47" s="32" t="s">
        <v>246</v>
      </c>
      <c r="C47" s="26">
        <v>1</v>
      </c>
      <c r="D47" s="26" t="s">
        <v>13</v>
      </c>
      <c r="E47" s="26">
        <v>1</v>
      </c>
      <c r="F47" s="27">
        <v>68.510000000000005</v>
      </c>
      <c r="G47" s="26">
        <v>0.23</v>
      </c>
      <c r="H47" s="27">
        <v>1.85</v>
      </c>
      <c r="I47" s="19">
        <f>PRODUCT(C47:H47)</f>
        <v>29.151005000000005</v>
      </c>
      <c r="J47" s="7">
        <v>16.079999999999998</v>
      </c>
    </row>
    <row r="48" spans="1:10" ht="18.75" customHeight="1">
      <c r="A48" s="70"/>
      <c r="B48" s="32" t="s">
        <v>66</v>
      </c>
      <c r="C48" s="26">
        <v>1</v>
      </c>
      <c r="D48" s="26" t="s">
        <v>13</v>
      </c>
      <c r="E48" s="26">
        <v>20</v>
      </c>
      <c r="F48" s="27">
        <v>1</v>
      </c>
      <c r="G48" s="96" t="s">
        <v>67</v>
      </c>
      <c r="H48" s="97"/>
      <c r="I48" s="19">
        <f>C48*E48*F48*0.5*0.3*0.15</f>
        <v>0.44999999999999996</v>
      </c>
    </row>
    <row r="49" spans="1:9" ht="18.75" customHeight="1">
      <c r="A49" s="70"/>
      <c r="B49" s="32" t="s">
        <v>58</v>
      </c>
      <c r="C49" s="26">
        <v>-2</v>
      </c>
      <c r="D49" s="26" t="s">
        <v>13</v>
      </c>
      <c r="E49" s="26">
        <v>11</v>
      </c>
      <c r="F49" s="27">
        <v>0.3</v>
      </c>
      <c r="G49" s="26">
        <v>0.23</v>
      </c>
      <c r="H49" s="27">
        <v>2</v>
      </c>
      <c r="I49" s="19">
        <f>PRODUCT(C49:H49)</f>
        <v>-3.036</v>
      </c>
    </row>
    <row r="50" spans="1:9" ht="18.75" customHeight="1">
      <c r="A50" s="70"/>
      <c r="B50" s="32" t="s">
        <v>238</v>
      </c>
      <c r="C50" s="26">
        <v>-1</v>
      </c>
      <c r="D50" s="26" t="s">
        <v>13</v>
      </c>
      <c r="E50" s="26">
        <v>9</v>
      </c>
      <c r="F50" s="27">
        <v>1.5</v>
      </c>
      <c r="G50" s="26">
        <v>0.23</v>
      </c>
      <c r="H50" s="27">
        <v>1.35</v>
      </c>
      <c r="I50" s="19">
        <f>PRODUCT(C50:H50)</f>
        <v>-4.1917499999999999</v>
      </c>
    </row>
    <row r="51" spans="1:9" ht="18.75" customHeight="1">
      <c r="A51" s="70"/>
      <c r="B51" s="32" t="s">
        <v>239</v>
      </c>
      <c r="C51" s="26">
        <v>-1</v>
      </c>
      <c r="D51" s="26" t="s">
        <v>13</v>
      </c>
      <c r="E51" s="26">
        <v>1</v>
      </c>
      <c r="F51" s="27">
        <v>1.2</v>
      </c>
      <c r="G51" s="26">
        <v>0.23</v>
      </c>
      <c r="H51" s="27">
        <v>2.1</v>
      </c>
      <c r="I51" s="19">
        <f>PRODUCT(C51:H51)</f>
        <v>-0.57960000000000012</v>
      </c>
    </row>
    <row r="52" spans="1:9" ht="18.75" customHeight="1">
      <c r="A52" s="70"/>
      <c r="B52" s="32" t="s">
        <v>240</v>
      </c>
      <c r="C52" s="26">
        <v>-2</v>
      </c>
      <c r="D52" s="26" t="s">
        <v>13</v>
      </c>
      <c r="E52" s="26">
        <v>9</v>
      </c>
      <c r="F52" s="27">
        <v>1.96</v>
      </c>
      <c r="G52" s="26">
        <v>0.23</v>
      </c>
      <c r="H52" s="27">
        <v>0.1</v>
      </c>
      <c r="I52" s="19">
        <f>PRODUCT(C52:H52)</f>
        <v>-0.81144000000000005</v>
      </c>
    </row>
    <row r="53" spans="1:9" ht="15.75">
      <c r="A53" s="70"/>
      <c r="B53" s="35" t="s">
        <v>14</v>
      </c>
      <c r="C53" s="26"/>
      <c r="D53" s="26"/>
      <c r="E53" s="29"/>
      <c r="F53" s="29"/>
      <c r="G53" s="29"/>
      <c r="H53" s="29"/>
      <c r="I53" s="30">
        <f>SUM(I47:I52)</f>
        <v>20.982215000000004</v>
      </c>
    </row>
    <row r="54" spans="1:9" ht="15.75">
      <c r="A54" s="36"/>
      <c r="B54" s="35"/>
      <c r="C54" s="26"/>
      <c r="D54" s="26"/>
      <c r="E54" s="26"/>
      <c r="F54" s="27"/>
      <c r="G54" s="23" t="s">
        <v>4</v>
      </c>
      <c r="H54" s="31">
        <f>ROUNDUP(I53,1)</f>
        <v>21</v>
      </c>
      <c r="I54" s="30" t="s">
        <v>40</v>
      </c>
    </row>
    <row r="55" spans="1:9" ht="72" customHeight="1">
      <c r="A55" s="70">
        <v>7</v>
      </c>
      <c r="B55" s="32" t="s">
        <v>271</v>
      </c>
      <c r="C55" s="26"/>
      <c r="D55" s="26"/>
      <c r="E55" s="26"/>
      <c r="F55" s="27"/>
      <c r="G55" s="26"/>
      <c r="H55" s="26"/>
      <c r="I55" s="30"/>
    </row>
    <row r="56" spans="1:9" ht="19.5" customHeight="1">
      <c r="A56" s="70"/>
      <c r="B56" s="32" t="s">
        <v>41</v>
      </c>
      <c r="C56" s="26">
        <v>1</v>
      </c>
      <c r="D56" s="26" t="s">
        <v>13</v>
      </c>
      <c r="E56" s="26">
        <v>2</v>
      </c>
      <c r="F56" s="27">
        <v>6.14</v>
      </c>
      <c r="G56" s="26"/>
      <c r="H56" s="27">
        <v>1.2</v>
      </c>
      <c r="I56" s="19">
        <f>PRODUCT(C56:H56)</f>
        <v>14.735999999999999</v>
      </c>
    </row>
    <row r="57" spans="1:9" ht="19.5" customHeight="1">
      <c r="A57" s="70"/>
      <c r="B57" s="32" t="s">
        <v>42</v>
      </c>
      <c r="C57" s="26">
        <v>1</v>
      </c>
      <c r="D57" s="26" t="s">
        <v>13</v>
      </c>
      <c r="E57" s="26">
        <v>4</v>
      </c>
      <c r="F57" s="27">
        <v>1.2</v>
      </c>
      <c r="G57" s="26"/>
      <c r="H57" s="27">
        <v>1.2</v>
      </c>
      <c r="I57" s="19">
        <f>PRODUCT(C57:H57)</f>
        <v>5.76</v>
      </c>
    </row>
    <row r="58" spans="1:9" ht="19.5" customHeight="1">
      <c r="A58" s="70"/>
      <c r="B58" s="32" t="s">
        <v>165</v>
      </c>
      <c r="C58" s="26">
        <v>1</v>
      </c>
      <c r="D58" s="26" t="s">
        <v>13</v>
      </c>
      <c r="E58" s="26">
        <v>1</v>
      </c>
      <c r="F58" s="27">
        <v>8</v>
      </c>
      <c r="G58" s="26"/>
      <c r="H58" s="27">
        <v>0.75</v>
      </c>
      <c r="I58" s="19">
        <f>PRODUCT(C58:H58)</f>
        <v>6</v>
      </c>
    </row>
    <row r="59" spans="1:9" ht="19.5" customHeight="1">
      <c r="A59" s="70"/>
      <c r="B59" s="32" t="s">
        <v>32</v>
      </c>
      <c r="C59" s="26">
        <v>-1</v>
      </c>
      <c r="D59" s="26" t="s">
        <v>13</v>
      </c>
      <c r="E59" s="26">
        <v>4</v>
      </c>
      <c r="F59" s="27">
        <v>0.75</v>
      </c>
      <c r="G59" s="26"/>
      <c r="H59" s="27">
        <v>1.2</v>
      </c>
      <c r="I59" s="19">
        <f>PRODUCT(C59:H59)</f>
        <v>-3.5999999999999996</v>
      </c>
    </row>
    <row r="60" spans="1:9" ht="19.5" customHeight="1">
      <c r="A60" s="70"/>
      <c r="B60" s="32" t="s">
        <v>43</v>
      </c>
      <c r="C60" s="26">
        <v>-1</v>
      </c>
      <c r="D60" s="26" t="s">
        <v>13</v>
      </c>
      <c r="E60" s="26">
        <v>1</v>
      </c>
      <c r="F60" s="27">
        <v>0.9</v>
      </c>
      <c r="G60" s="26"/>
      <c r="H60" s="27">
        <v>1.2</v>
      </c>
      <c r="I60" s="19">
        <f>PRODUCT(C60:H60)</f>
        <v>-1.08</v>
      </c>
    </row>
    <row r="61" spans="1:9" ht="15.75">
      <c r="A61" s="70"/>
      <c r="B61" s="35" t="s">
        <v>14</v>
      </c>
      <c r="C61" s="26"/>
      <c r="D61" s="26"/>
      <c r="E61" s="29"/>
      <c r="F61" s="29"/>
      <c r="G61" s="29"/>
      <c r="H61" s="29"/>
      <c r="I61" s="30">
        <f>SUM(I56:I60)</f>
        <v>21.816000000000003</v>
      </c>
    </row>
    <row r="62" spans="1:9" ht="15.75">
      <c r="A62" s="36"/>
      <c r="B62" s="35"/>
      <c r="C62" s="26"/>
      <c r="D62" s="26"/>
      <c r="E62" s="26"/>
      <c r="F62" s="27"/>
      <c r="G62" s="23" t="s">
        <v>4</v>
      </c>
      <c r="H62" s="31">
        <f>ROUNDUP(I61,1)</f>
        <v>21.900000000000002</v>
      </c>
      <c r="I62" s="30" t="s">
        <v>33</v>
      </c>
    </row>
    <row r="63" spans="1:9" ht="45">
      <c r="A63" s="36">
        <v>8</v>
      </c>
      <c r="B63" s="37" t="s">
        <v>248</v>
      </c>
      <c r="C63" s="26"/>
      <c r="D63" s="26"/>
      <c r="E63" s="26"/>
      <c r="F63" s="27"/>
      <c r="G63" s="23"/>
      <c r="H63" s="38"/>
      <c r="I63" s="30"/>
    </row>
    <row r="64" spans="1:9" ht="15.75">
      <c r="A64" s="36"/>
      <c r="B64" s="32" t="s">
        <v>249</v>
      </c>
      <c r="C64" s="26">
        <v>1</v>
      </c>
      <c r="D64" s="26" t="s">
        <v>13</v>
      </c>
      <c r="E64" s="26">
        <v>9</v>
      </c>
      <c r="F64" s="27">
        <v>1.5</v>
      </c>
      <c r="G64" s="26"/>
      <c r="H64" s="27">
        <v>1.35</v>
      </c>
      <c r="I64" s="19">
        <f>PRODUCT(C64:H64)</f>
        <v>18.225000000000001</v>
      </c>
    </row>
    <row r="65" spans="1:9" ht="15.75">
      <c r="A65" s="36"/>
      <c r="B65" s="32" t="s">
        <v>250</v>
      </c>
      <c r="C65" s="26">
        <v>1</v>
      </c>
      <c r="D65" s="26" t="s">
        <v>13</v>
      </c>
      <c r="E65" s="26">
        <v>1</v>
      </c>
      <c r="F65" s="27">
        <v>1.2</v>
      </c>
      <c r="G65" s="26"/>
      <c r="H65" s="27">
        <v>2.1</v>
      </c>
      <c r="I65" s="19">
        <f>PRODUCT(C65:H65)</f>
        <v>2.52</v>
      </c>
    </row>
    <row r="66" spans="1:9" ht="15.75">
      <c r="A66" s="36"/>
      <c r="B66" s="35" t="s">
        <v>14</v>
      </c>
      <c r="C66" s="26"/>
      <c r="D66" s="26"/>
      <c r="E66" s="29"/>
      <c r="F66" s="29"/>
      <c r="G66" s="29"/>
      <c r="H66" s="29"/>
      <c r="I66" s="30">
        <f>SUM(I64:I65)</f>
        <v>20.745000000000001</v>
      </c>
    </row>
    <row r="67" spans="1:9" ht="15.75">
      <c r="A67" s="36"/>
      <c r="B67" s="35"/>
      <c r="C67" s="26"/>
      <c r="D67" s="26"/>
      <c r="E67" s="29"/>
      <c r="F67" s="107" t="s">
        <v>341</v>
      </c>
      <c r="G67" s="108"/>
      <c r="H67" s="109"/>
      <c r="I67" s="30">
        <f>I66*38</f>
        <v>788.31000000000006</v>
      </c>
    </row>
    <row r="68" spans="1:9" ht="15.75">
      <c r="A68" s="36"/>
      <c r="B68" s="35"/>
      <c r="C68" s="26"/>
      <c r="D68" s="26"/>
      <c r="E68" s="26"/>
      <c r="F68" s="27"/>
      <c r="G68" s="23" t="s">
        <v>4</v>
      </c>
      <c r="H68" s="31">
        <f>ROUNDUP(I67,1)</f>
        <v>788.4</v>
      </c>
      <c r="I68" s="30" t="s">
        <v>82</v>
      </c>
    </row>
    <row r="69" spans="1:9" ht="15.75">
      <c r="A69" s="36">
        <v>9</v>
      </c>
      <c r="B69" s="39" t="s">
        <v>49</v>
      </c>
      <c r="C69" s="40"/>
      <c r="D69" s="40"/>
      <c r="E69" s="19"/>
      <c r="F69" s="19"/>
      <c r="G69" s="41"/>
      <c r="H69" s="42"/>
      <c r="I69" s="43"/>
    </row>
    <row r="70" spans="1:9" ht="15.75">
      <c r="A70" s="36"/>
      <c r="B70" s="32" t="s">
        <v>41</v>
      </c>
      <c r="C70" s="26">
        <v>1</v>
      </c>
      <c r="D70" s="26" t="s">
        <v>13</v>
      </c>
      <c r="E70" s="26">
        <v>1</v>
      </c>
      <c r="F70" s="27">
        <v>6.14</v>
      </c>
      <c r="G70" s="26"/>
      <c r="H70" s="27">
        <v>2.63</v>
      </c>
      <c r="I70" s="19">
        <f t="shared" ref="I70:I76" si="0">PRODUCT(C70:H70)</f>
        <v>16.148199999999999</v>
      </c>
    </row>
    <row r="71" spans="1:9" ht="15.75">
      <c r="A71" s="36"/>
      <c r="B71" s="44" t="s">
        <v>53</v>
      </c>
      <c r="C71" s="26">
        <v>1</v>
      </c>
      <c r="D71" s="26" t="s">
        <v>13</v>
      </c>
      <c r="E71" s="26">
        <v>1</v>
      </c>
      <c r="F71" s="27">
        <v>6.14</v>
      </c>
      <c r="G71" s="26"/>
      <c r="H71" s="27">
        <v>1.2</v>
      </c>
      <c r="I71" s="19">
        <f t="shared" si="0"/>
        <v>7.3679999999999994</v>
      </c>
    </row>
    <row r="72" spans="1:9" ht="15.75">
      <c r="A72" s="36"/>
      <c r="B72" s="32" t="s">
        <v>42</v>
      </c>
      <c r="C72" s="26">
        <v>1</v>
      </c>
      <c r="D72" s="26" t="s">
        <v>13</v>
      </c>
      <c r="E72" s="26">
        <v>4</v>
      </c>
      <c r="F72" s="27">
        <v>4.4000000000000004</v>
      </c>
      <c r="G72" s="26"/>
      <c r="H72" s="27">
        <v>1.2</v>
      </c>
      <c r="I72" s="19">
        <f t="shared" si="0"/>
        <v>21.12</v>
      </c>
    </row>
    <row r="73" spans="1:9" ht="15.75">
      <c r="A73" s="36"/>
      <c r="B73" s="32" t="s">
        <v>228</v>
      </c>
      <c r="C73" s="26">
        <v>1</v>
      </c>
      <c r="D73" s="26" t="s">
        <v>13</v>
      </c>
      <c r="E73" s="26">
        <v>2</v>
      </c>
      <c r="F73" s="27">
        <v>68.510000000000005</v>
      </c>
      <c r="G73" s="26"/>
      <c r="H73" s="27">
        <v>1.85</v>
      </c>
      <c r="I73" s="19">
        <f t="shared" si="0"/>
        <v>253.48700000000002</v>
      </c>
    </row>
    <row r="74" spans="1:9" ht="15.75">
      <c r="A74" s="36"/>
      <c r="B74" s="32" t="s">
        <v>32</v>
      </c>
      <c r="C74" s="26">
        <v>-1</v>
      </c>
      <c r="D74" s="26" t="s">
        <v>13</v>
      </c>
      <c r="E74" s="26">
        <v>4</v>
      </c>
      <c r="F74" s="27">
        <v>0.75</v>
      </c>
      <c r="G74" s="26"/>
      <c r="H74" s="27">
        <v>1.2</v>
      </c>
      <c r="I74" s="19">
        <f t="shared" si="0"/>
        <v>-3.5999999999999996</v>
      </c>
    </row>
    <row r="75" spans="1:9" ht="15.75">
      <c r="A75" s="36"/>
      <c r="B75" s="32" t="s">
        <v>43</v>
      </c>
      <c r="C75" s="26">
        <v>-1</v>
      </c>
      <c r="D75" s="26" t="s">
        <v>13</v>
      </c>
      <c r="E75" s="26">
        <v>1</v>
      </c>
      <c r="F75" s="27">
        <v>1.2</v>
      </c>
      <c r="G75" s="26"/>
      <c r="H75" s="27">
        <v>1.2</v>
      </c>
      <c r="I75" s="19">
        <f t="shared" si="0"/>
        <v>-1.44</v>
      </c>
    </row>
    <row r="76" spans="1:9" ht="15.75">
      <c r="A76" s="36"/>
      <c r="B76" s="32" t="s">
        <v>66</v>
      </c>
      <c r="C76" s="26">
        <v>1</v>
      </c>
      <c r="D76" s="26" t="s">
        <v>13</v>
      </c>
      <c r="E76" s="26">
        <v>20</v>
      </c>
      <c r="F76" s="27">
        <v>1</v>
      </c>
      <c r="G76" s="26"/>
      <c r="H76" s="27">
        <v>0.45</v>
      </c>
      <c r="I76" s="19">
        <f t="shared" si="0"/>
        <v>9</v>
      </c>
    </row>
    <row r="77" spans="1:9" ht="15.75">
      <c r="A77" s="36"/>
      <c r="B77" s="45" t="s">
        <v>14</v>
      </c>
      <c r="C77" s="40"/>
      <c r="D77" s="40"/>
      <c r="E77" s="40"/>
      <c r="F77" s="46"/>
      <c r="G77" s="1"/>
      <c r="H77" s="1"/>
      <c r="I77" s="43">
        <f>SUM(I70:I76)</f>
        <v>302.08319999999998</v>
      </c>
    </row>
    <row r="78" spans="1:9" ht="15.75">
      <c r="A78" s="36"/>
      <c r="B78" s="39"/>
      <c r="C78" s="40"/>
      <c r="D78" s="40"/>
      <c r="E78" s="19"/>
      <c r="F78" s="19"/>
      <c r="G78" s="41" t="s">
        <v>4</v>
      </c>
      <c r="H78" s="42">
        <f>ROUNDUP(I77,1)</f>
        <v>302.10000000000002</v>
      </c>
      <c r="I78" s="43" t="s">
        <v>33</v>
      </c>
    </row>
    <row r="79" spans="1:9" ht="30">
      <c r="A79" s="36">
        <v>10</v>
      </c>
      <c r="B79" s="47" t="s">
        <v>330</v>
      </c>
      <c r="C79" s="40"/>
      <c r="D79" s="40"/>
      <c r="E79" s="19"/>
      <c r="F79" s="19"/>
      <c r="G79" s="41"/>
      <c r="H79" s="42"/>
      <c r="I79" s="43"/>
    </row>
    <row r="80" spans="1:9" ht="15.75">
      <c r="A80" s="36"/>
      <c r="B80" s="32" t="s">
        <v>54</v>
      </c>
      <c r="C80" s="26">
        <v>1</v>
      </c>
      <c r="D80" s="26" t="s">
        <v>13</v>
      </c>
      <c r="E80" s="26">
        <v>1</v>
      </c>
      <c r="F80" s="27">
        <v>5.04</v>
      </c>
      <c r="G80" s="26"/>
      <c r="H80" s="27">
        <v>0.8</v>
      </c>
      <c r="I80" s="19">
        <f>PRODUCT(C80:H80)</f>
        <v>4.032</v>
      </c>
    </row>
    <row r="81" spans="1:9" ht="15.75">
      <c r="A81" s="36"/>
      <c r="B81" s="32" t="s">
        <v>55</v>
      </c>
      <c r="C81" s="26">
        <v>1</v>
      </c>
      <c r="D81" s="26" t="s">
        <v>13</v>
      </c>
      <c r="E81" s="26">
        <v>1</v>
      </c>
      <c r="F81" s="27">
        <v>1.32</v>
      </c>
      <c r="G81" s="26"/>
      <c r="H81" s="27">
        <v>1.2</v>
      </c>
      <c r="I81" s="19">
        <f>PRODUCT(C81:H81)</f>
        <v>1.5840000000000001</v>
      </c>
    </row>
    <row r="82" spans="1:9" ht="15.75">
      <c r="A82" s="36"/>
      <c r="B82" s="45" t="s">
        <v>14</v>
      </c>
      <c r="C82" s="40"/>
      <c r="D82" s="40"/>
      <c r="E82" s="40"/>
      <c r="F82" s="46"/>
      <c r="G82" s="1"/>
      <c r="H82" s="1"/>
      <c r="I82" s="43">
        <f>SUM(I80:I81)</f>
        <v>5.6159999999999997</v>
      </c>
    </row>
    <row r="83" spans="1:9" ht="15.75">
      <c r="A83" s="36"/>
      <c r="B83" s="39"/>
      <c r="C83" s="40"/>
      <c r="D83" s="40"/>
      <c r="E83" s="19"/>
      <c r="F83" s="19"/>
      <c r="G83" s="41" t="s">
        <v>4</v>
      </c>
      <c r="H83" s="42">
        <f>ROUNDUP(I82,1)</f>
        <v>5.6999999999999993</v>
      </c>
      <c r="I83" s="43" t="s">
        <v>33</v>
      </c>
    </row>
    <row r="84" spans="1:9" ht="30">
      <c r="A84" s="36">
        <v>11</v>
      </c>
      <c r="B84" s="47" t="s">
        <v>229</v>
      </c>
      <c r="C84" s="40"/>
      <c r="D84" s="40"/>
      <c r="E84" s="19"/>
      <c r="F84" s="19"/>
      <c r="G84" s="41"/>
      <c r="H84" s="42"/>
      <c r="I84" s="43"/>
    </row>
    <row r="85" spans="1:9" ht="15.75">
      <c r="A85" s="36"/>
      <c r="B85" s="32" t="s">
        <v>41</v>
      </c>
      <c r="C85" s="26">
        <v>1</v>
      </c>
      <c r="D85" s="26" t="s">
        <v>13</v>
      </c>
      <c r="E85" s="26">
        <v>1</v>
      </c>
      <c r="F85" s="27">
        <v>6.14</v>
      </c>
      <c r="G85" s="26"/>
      <c r="H85" s="27">
        <v>2.63</v>
      </c>
      <c r="I85" s="19">
        <f t="shared" ref="I85:I91" si="1">PRODUCT(C85:H85)</f>
        <v>16.148199999999999</v>
      </c>
    </row>
    <row r="86" spans="1:9" ht="15.75">
      <c r="A86" s="36"/>
      <c r="B86" s="44" t="s">
        <v>53</v>
      </c>
      <c r="C86" s="26">
        <v>1</v>
      </c>
      <c r="D86" s="26" t="s">
        <v>13</v>
      </c>
      <c r="E86" s="26">
        <v>1</v>
      </c>
      <c r="F86" s="27">
        <v>6.14</v>
      </c>
      <c r="G86" s="26"/>
      <c r="H86" s="27">
        <v>1.2</v>
      </c>
      <c r="I86" s="19">
        <f t="shared" si="1"/>
        <v>7.3679999999999994</v>
      </c>
    </row>
    <row r="87" spans="1:9" ht="15.75">
      <c r="A87" s="36"/>
      <c r="B87" s="32" t="s">
        <v>42</v>
      </c>
      <c r="C87" s="26">
        <v>1</v>
      </c>
      <c r="D87" s="26" t="s">
        <v>13</v>
      </c>
      <c r="E87" s="26">
        <v>4</v>
      </c>
      <c r="F87" s="27">
        <v>4.4000000000000004</v>
      </c>
      <c r="G87" s="26"/>
      <c r="H87" s="27">
        <v>1.2</v>
      </c>
      <c r="I87" s="19">
        <f t="shared" si="1"/>
        <v>21.12</v>
      </c>
    </row>
    <row r="88" spans="1:9" ht="15.75">
      <c r="A88" s="36"/>
      <c r="B88" s="32" t="s">
        <v>228</v>
      </c>
      <c r="C88" s="26">
        <v>1</v>
      </c>
      <c r="D88" s="26" t="s">
        <v>13</v>
      </c>
      <c r="E88" s="26">
        <v>2</v>
      </c>
      <c r="F88" s="27">
        <v>68.510000000000005</v>
      </c>
      <c r="G88" s="26"/>
      <c r="H88" s="27">
        <v>2.85</v>
      </c>
      <c r="I88" s="19">
        <f t="shared" si="1"/>
        <v>390.50700000000006</v>
      </c>
    </row>
    <row r="89" spans="1:9" ht="15.75">
      <c r="A89" s="36"/>
      <c r="B89" s="32" t="s">
        <v>32</v>
      </c>
      <c r="C89" s="26">
        <v>-1</v>
      </c>
      <c r="D89" s="26" t="s">
        <v>13</v>
      </c>
      <c r="E89" s="26">
        <v>4</v>
      </c>
      <c r="F89" s="27">
        <v>0.75</v>
      </c>
      <c r="G89" s="26"/>
      <c r="H89" s="27">
        <v>1.2</v>
      </c>
      <c r="I89" s="19">
        <f t="shared" si="1"/>
        <v>-3.5999999999999996</v>
      </c>
    </row>
    <row r="90" spans="1:9" ht="15.75">
      <c r="A90" s="36"/>
      <c r="B90" s="32" t="s">
        <v>43</v>
      </c>
      <c r="C90" s="26">
        <v>-1</v>
      </c>
      <c r="D90" s="26" t="s">
        <v>13</v>
      </c>
      <c r="E90" s="26">
        <v>1</v>
      </c>
      <c r="F90" s="27">
        <v>1.2</v>
      </c>
      <c r="G90" s="26"/>
      <c r="H90" s="27">
        <v>1.2</v>
      </c>
      <c r="I90" s="19">
        <f t="shared" si="1"/>
        <v>-1.44</v>
      </c>
    </row>
    <row r="91" spans="1:9" ht="15.75">
      <c r="A91" s="36"/>
      <c r="B91" s="32" t="s">
        <v>66</v>
      </c>
      <c r="C91" s="26">
        <v>1</v>
      </c>
      <c r="D91" s="26" t="s">
        <v>13</v>
      </c>
      <c r="E91" s="26">
        <v>20</v>
      </c>
      <c r="F91" s="27">
        <v>1</v>
      </c>
      <c r="G91" s="26"/>
      <c r="H91" s="27">
        <v>0.45</v>
      </c>
      <c r="I91" s="19">
        <f t="shared" si="1"/>
        <v>9</v>
      </c>
    </row>
    <row r="92" spans="1:9" ht="15.75">
      <c r="A92" s="36"/>
      <c r="B92" s="32" t="s">
        <v>54</v>
      </c>
      <c r="C92" s="26">
        <v>1</v>
      </c>
      <c r="D92" s="26" t="s">
        <v>13</v>
      </c>
      <c r="E92" s="26">
        <v>1</v>
      </c>
      <c r="F92" s="27">
        <v>5.04</v>
      </c>
      <c r="G92" s="26"/>
      <c r="H92" s="27">
        <v>0.8</v>
      </c>
      <c r="I92" s="19">
        <f>PRODUCT(C92:H92)</f>
        <v>4.032</v>
      </c>
    </row>
    <row r="93" spans="1:9" ht="15.75">
      <c r="A93" s="36"/>
      <c r="B93" s="32" t="s">
        <v>55</v>
      </c>
      <c r="C93" s="26">
        <v>1</v>
      </c>
      <c r="D93" s="26" t="s">
        <v>13</v>
      </c>
      <c r="E93" s="26">
        <v>1</v>
      </c>
      <c r="F93" s="27">
        <v>1.32</v>
      </c>
      <c r="G93" s="26"/>
      <c r="H93" s="27">
        <v>1.2</v>
      </c>
      <c r="I93" s="19">
        <f>PRODUCT(C93:H93)</f>
        <v>1.5840000000000001</v>
      </c>
    </row>
    <row r="94" spans="1:9" ht="15.75">
      <c r="A94" s="36"/>
      <c r="B94" s="45" t="s">
        <v>14</v>
      </c>
      <c r="C94" s="40"/>
      <c r="D94" s="40"/>
      <c r="E94" s="40"/>
      <c r="F94" s="46"/>
      <c r="G94" s="1"/>
      <c r="H94" s="1"/>
      <c r="I94" s="43">
        <f>SUM(I85:I93)</f>
        <v>444.71920000000006</v>
      </c>
    </row>
    <row r="95" spans="1:9" ht="15.75">
      <c r="A95" s="36"/>
      <c r="B95" s="39"/>
      <c r="C95" s="40"/>
      <c r="D95" s="40"/>
      <c r="E95" s="19"/>
      <c r="F95" s="19"/>
      <c r="G95" s="41" t="s">
        <v>4</v>
      </c>
      <c r="H95" s="42">
        <f>ROUNDUP(I94,1)</f>
        <v>444.8</v>
      </c>
      <c r="I95" s="43" t="s">
        <v>33</v>
      </c>
    </row>
    <row r="96" spans="1:9" ht="30">
      <c r="A96" s="36">
        <v>12</v>
      </c>
      <c r="B96" s="37" t="s">
        <v>251</v>
      </c>
      <c r="C96" s="26"/>
      <c r="D96" s="26"/>
      <c r="E96" s="26"/>
      <c r="F96" s="27"/>
      <c r="G96" s="23"/>
      <c r="H96" s="38"/>
      <c r="I96" s="30"/>
    </row>
    <row r="97" spans="1:9" ht="15.75">
      <c r="A97" s="36"/>
      <c r="B97" s="32" t="s">
        <v>249</v>
      </c>
      <c r="C97" s="26">
        <v>1</v>
      </c>
      <c r="D97" s="26" t="s">
        <v>13</v>
      </c>
      <c r="E97" s="26">
        <v>9</v>
      </c>
      <c r="F97" s="27">
        <v>1.5</v>
      </c>
      <c r="G97" s="26">
        <v>1</v>
      </c>
      <c r="H97" s="27">
        <v>1.35</v>
      </c>
      <c r="I97" s="19">
        <f>PRODUCT(C97:H97)</f>
        <v>18.225000000000001</v>
      </c>
    </row>
    <row r="98" spans="1:9" ht="15.75">
      <c r="A98" s="36"/>
      <c r="B98" s="32" t="s">
        <v>250</v>
      </c>
      <c r="C98" s="26">
        <v>1</v>
      </c>
      <c r="D98" s="26" t="s">
        <v>13</v>
      </c>
      <c r="E98" s="26">
        <v>1</v>
      </c>
      <c r="F98" s="27">
        <v>1.2</v>
      </c>
      <c r="G98" s="26">
        <v>1</v>
      </c>
      <c r="H98" s="27">
        <v>2.1</v>
      </c>
      <c r="I98" s="19">
        <f>PRODUCT(C98:H98)</f>
        <v>2.52</v>
      </c>
    </row>
    <row r="99" spans="1:9" ht="15.75">
      <c r="A99" s="36"/>
      <c r="B99" s="35" t="s">
        <v>14</v>
      </c>
      <c r="C99" s="26"/>
      <c r="D99" s="26"/>
      <c r="E99" s="29"/>
      <c r="F99" s="29"/>
      <c r="G99" s="29"/>
      <c r="H99" s="29"/>
      <c r="I99" s="30">
        <f>SUM(I97:I98)</f>
        <v>20.745000000000001</v>
      </c>
    </row>
    <row r="100" spans="1:9" ht="15.75">
      <c r="A100" s="36"/>
      <c r="B100" s="35"/>
      <c r="C100" s="26"/>
      <c r="D100" s="26"/>
      <c r="E100" s="26"/>
      <c r="F100" s="27"/>
      <c r="G100" s="23" t="s">
        <v>4</v>
      </c>
      <c r="H100" s="31">
        <f>ROUNDUP(I99,1)</f>
        <v>20.8</v>
      </c>
      <c r="I100" s="30" t="s">
        <v>33</v>
      </c>
    </row>
    <row r="101" spans="1:9" ht="15.75">
      <c r="A101" s="70">
        <v>13</v>
      </c>
      <c r="B101" s="32" t="s">
        <v>45</v>
      </c>
      <c r="C101" s="26"/>
      <c r="D101" s="26"/>
      <c r="E101" s="26"/>
      <c r="F101" s="27"/>
      <c r="G101" s="26"/>
      <c r="H101" s="26"/>
      <c r="I101" s="30"/>
    </row>
    <row r="102" spans="1:9" ht="30">
      <c r="A102" s="70"/>
      <c r="B102" s="32" t="s">
        <v>70</v>
      </c>
      <c r="C102" s="26"/>
      <c r="D102" s="26"/>
      <c r="E102" s="26"/>
      <c r="F102" s="27"/>
      <c r="G102" s="26"/>
      <c r="H102" s="26"/>
      <c r="I102" s="30"/>
    </row>
    <row r="103" spans="1:9" ht="15.75">
      <c r="A103" s="70"/>
      <c r="B103" s="25" t="s">
        <v>69</v>
      </c>
      <c r="C103" s="26">
        <v>1</v>
      </c>
      <c r="D103" s="26" t="s">
        <v>13</v>
      </c>
      <c r="E103" s="26">
        <v>3</v>
      </c>
      <c r="F103" s="27">
        <v>4.8</v>
      </c>
      <c r="G103" s="26"/>
      <c r="H103" s="27">
        <v>0.3</v>
      </c>
      <c r="I103" s="19">
        <f>PRODUCT(C103:H103)</f>
        <v>4.3199999999999994</v>
      </c>
    </row>
    <row r="104" spans="1:9" ht="15.75">
      <c r="A104" s="70"/>
      <c r="B104" s="18" t="s">
        <v>57</v>
      </c>
      <c r="C104" s="26">
        <v>2</v>
      </c>
      <c r="D104" s="26" t="s">
        <v>13</v>
      </c>
      <c r="E104" s="26">
        <v>3</v>
      </c>
      <c r="F104" s="27">
        <v>2</v>
      </c>
      <c r="G104" s="26"/>
      <c r="H104" s="27">
        <v>0.3</v>
      </c>
      <c r="I104" s="19">
        <f t="shared" ref="I104" si="2">PRODUCT(C104:H104)</f>
        <v>3.5999999999999996</v>
      </c>
    </row>
    <row r="105" spans="1:9" ht="15.75">
      <c r="A105" s="70"/>
      <c r="B105" s="18" t="s">
        <v>57</v>
      </c>
      <c r="C105" s="26">
        <v>1</v>
      </c>
      <c r="D105" s="26" t="s">
        <v>13</v>
      </c>
      <c r="E105" s="26">
        <v>1</v>
      </c>
      <c r="F105" s="27">
        <v>6.6</v>
      </c>
      <c r="G105" s="26"/>
      <c r="H105" s="27">
        <v>0.3</v>
      </c>
      <c r="I105" s="19">
        <f>PRODUCT(C105:H105)</f>
        <v>1.9799999999999998</v>
      </c>
    </row>
    <row r="106" spans="1:9" ht="15.75">
      <c r="A106" s="70"/>
      <c r="B106" s="35" t="s">
        <v>14</v>
      </c>
      <c r="C106" s="26"/>
      <c r="D106" s="26"/>
      <c r="E106" s="29"/>
      <c r="F106" s="29"/>
      <c r="G106" s="29"/>
      <c r="H106" s="29"/>
      <c r="I106" s="30">
        <f>SUM(I103:I105)</f>
        <v>9.8999999999999986</v>
      </c>
    </row>
    <row r="107" spans="1:9" ht="15.75">
      <c r="A107" s="70"/>
      <c r="B107" s="35"/>
      <c r="C107" s="26"/>
      <c r="D107" s="26"/>
      <c r="E107" s="26"/>
      <c r="F107" s="27"/>
      <c r="G107" s="23" t="s">
        <v>4</v>
      </c>
      <c r="H107" s="38">
        <f>I106</f>
        <v>9.8999999999999986</v>
      </c>
      <c r="I107" s="30" t="s">
        <v>33</v>
      </c>
    </row>
    <row r="108" spans="1:9" ht="30">
      <c r="A108" s="70"/>
      <c r="B108" s="32" t="s">
        <v>72</v>
      </c>
      <c r="C108" s="26"/>
      <c r="D108" s="26"/>
      <c r="E108" s="26"/>
      <c r="F108" s="27"/>
      <c r="G108" s="26"/>
      <c r="H108" s="26"/>
      <c r="I108" s="30"/>
    </row>
    <row r="109" spans="1:9" ht="15.75">
      <c r="A109" s="70"/>
      <c r="B109" s="18" t="s">
        <v>62</v>
      </c>
      <c r="C109" s="26">
        <v>1</v>
      </c>
      <c r="D109" s="26" t="s">
        <v>13</v>
      </c>
      <c r="E109" s="26">
        <v>2</v>
      </c>
      <c r="F109" s="27">
        <v>3</v>
      </c>
      <c r="G109" s="26"/>
      <c r="H109" s="27">
        <v>1</v>
      </c>
      <c r="I109" s="19">
        <f>PRODUCT(C109:H109)</f>
        <v>6</v>
      </c>
    </row>
    <row r="110" spans="1:9" ht="15.75">
      <c r="A110" s="70"/>
      <c r="B110" s="18" t="s">
        <v>73</v>
      </c>
      <c r="C110" s="26">
        <v>2</v>
      </c>
      <c r="D110" s="26" t="s">
        <v>13</v>
      </c>
      <c r="E110" s="26">
        <v>2</v>
      </c>
      <c r="F110" s="27">
        <v>3</v>
      </c>
      <c r="G110" s="26"/>
      <c r="H110" s="27">
        <v>0.15</v>
      </c>
      <c r="I110" s="19">
        <f t="shared" ref="I110" si="3">PRODUCT(C110:H110)</f>
        <v>1.7999999999999998</v>
      </c>
    </row>
    <row r="111" spans="1:9" ht="15.75">
      <c r="A111" s="70"/>
      <c r="B111" s="18" t="s">
        <v>242</v>
      </c>
      <c r="C111" s="26">
        <v>1</v>
      </c>
      <c r="D111" s="26" t="s">
        <v>13</v>
      </c>
      <c r="E111" s="26">
        <v>9</v>
      </c>
      <c r="F111" s="27">
        <v>1.96</v>
      </c>
      <c r="G111" s="26"/>
      <c r="H111" s="27">
        <v>0.1</v>
      </c>
      <c r="I111" s="19">
        <f t="shared" ref="I111" si="4">PRODUCT(C111:H111)</f>
        <v>1.7640000000000002</v>
      </c>
    </row>
    <row r="112" spans="1:9" ht="15.75">
      <c r="A112" s="70"/>
      <c r="B112" s="18" t="s">
        <v>243</v>
      </c>
      <c r="C112" s="26">
        <v>1</v>
      </c>
      <c r="D112" s="26" t="s">
        <v>13</v>
      </c>
      <c r="E112" s="26">
        <v>9</v>
      </c>
      <c r="F112" s="27">
        <v>1.5</v>
      </c>
      <c r="G112" s="26"/>
      <c r="H112" s="27">
        <v>0.23</v>
      </c>
      <c r="I112" s="19">
        <f t="shared" ref="I112" si="5">PRODUCT(C112:H112)</f>
        <v>3.105</v>
      </c>
    </row>
    <row r="113" spans="1:9" ht="15.75">
      <c r="A113" s="70"/>
      <c r="B113" s="35" t="s">
        <v>14</v>
      </c>
      <c r="C113" s="26"/>
      <c r="D113" s="26"/>
      <c r="E113" s="29"/>
      <c r="F113" s="29"/>
      <c r="G113" s="29"/>
      <c r="H113" s="29"/>
      <c r="I113" s="30">
        <f>SUM(I109:I112)</f>
        <v>12.669</v>
      </c>
    </row>
    <row r="114" spans="1:9" ht="15.75">
      <c r="A114" s="70"/>
      <c r="B114" s="35"/>
      <c r="C114" s="26"/>
      <c r="D114" s="26"/>
      <c r="E114" s="26"/>
      <c r="F114" s="27"/>
      <c r="G114" s="23" t="s">
        <v>4</v>
      </c>
      <c r="H114" s="38">
        <f>I113</f>
        <v>12.669</v>
      </c>
      <c r="I114" s="30" t="s">
        <v>33</v>
      </c>
    </row>
    <row r="115" spans="1:9" ht="45">
      <c r="A115" s="70"/>
      <c r="B115" s="32" t="s">
        <v>46</v>
      </c>
      <c r="C115" s="26"/>
      <c r="D115" s="26"/>
      <c r="E115" s="26"/>
      <c r="F115" s="27"/>
      <c r="G115" s="26"/>
      <c r="H115" s="26"/>
      <c r="I115" s="30"/>
    </row>
    <row r="116" spans="1:9" ht="15.75">
      <c r="A116" s="70"/>
      <c r="B116" s="25" t="s">
        <v>39</v>
      </c>
      <c r="C116" s="26">
        <v>1</v>
      </c>
      <c r="D116" s="26" t="s">
        <v>13</v>
      </c>
      <c r="E116" s="26">
        <v>22</v>
      </c>
      <c r="F116" s="27">
        <v>1.36</v>
      </c>
      <c r="G116" s="26"/>
      <c r="H116" s="27">
        <v>3</v>
      </c>
      <c r="I116" s="19">
        <f>PRODUCT(C116:H116)</f>
        <v>89.76</v>
      </c>
    </row>
    <row r="117" spans="1:9" ht="15.75">
      <c r="A117" s="70"/>
      <c r="B117" s="35" t="s">
        <v>14</v>
      </c>
      <c r="C117" s="26"/>
      <c r="D117" s="26"/>
      <c r="E117" s="29"/>
      <c r="F117" s="29"/>
      <c r="G117" s="29"/>
      <c r="H117" s="29"/>
      <c r="I117" s="30">
        <f>SUM(I116:I116)</f>
        <v>89.76</v>
      </c>
    </row>
    <row r="118" spans="1:9" ht="15.75">
      <c r="A118" s="36"/>
      <c r="B118" s="35"/>
      <c r="C118" s="26"/>
      <c r="D118" s="26"/>
      <c r="E118" s="26"/>
      <c r="F118" s="27"/>
      <c r="G118" s="23" t="s">
        <v>4</v>
      </c>
      <c r="H118" s="38">
        <f>I117</f>
        <v>89.76</v>
      </c>
      <c r="I118" s="30" t="s">
        <v>33</v>
      </c>
    </row>
    <row r="119" spans="1:9" ht="15.75">
      <c r="A119" s="36"/>
      <c r="B119" s="35"/>
      <c r="C119" s="26"/>
      <c r="D119" s="26"/>
      <c r="E119" s="26"/>
      <c r="F119" s="27"/>
      <c r="G119" s="23"/>
      <c r="H119" s="38"/>
      <c r="I119" s="30"/>
    </row>
    <row r="120" spans="1:9" ht="30">
      <c r="A120" s="48">
        <v>14</v>
      </c>
      <c r="B120" s="47" t="s">
        <v>181</v>
      </c>
      <c r="C120" s="40"/>
      <c r="D120" s="40"/>
      <c r="E120" s="19"/>
      <c r="F120" s="19"/>
      <c r="G120" s="41"/>
      <c r="H120" s="42"/>
      <c r="I120" s="43"/>
    </row>
    <row r="121" spans="1:9" ht="15.75">
      <c r="A121" s="48"/>
      <c r="B121" s="39" t="s">
        <v>182</v>
      </c>
      <c r="C121" s="40">
        <v>1</v>
      </c>
      <c r="D121" s="40" t="s">
        <v>13</v>
      </c>
      <c r="E121" s="49"/>
      <c r="F121" s="50" t="s">
        <v>247</v>
      </c>
      <c r="G121" s="51"/>
      <c r="H121" s="52"/>
      <c r="I121" s="43">
        <f>13.6*100</f>
        <v>1360</v>
      </c>
    </row>
    <row r="122" spans="1:9" ht="15.75">
      <c r="A122" s="48"/>
      <c r="B122" s="45" t="s">
        <v>14</v>
      </c>
      <c r="C122" s="40"/>
      <c r="D122" s="40"/>
      <c r="E122" s="40"/>
      <c r="F122" s="72"/>
      <c r="G122" s="1"/>
      <c r="H122" s="1"/>
      <c r="I122" s="43">
        <f>SUM(I121:I121)</f>
        <v>1360</v>
      </c>
    </row>
    <row r="123" spans="1:9" ht="15.75">
      <c r="A123" s="48"/>
      <c r="B123" s="39"/>
      <c r="C123" s="40"/>
      <c r="D123" s="40"/>
      <c r="E123" s="19"/>
      <c r="F123" s="19"/>
      <c r="G123" s="41" t="s">
        <v>4</v>
      </c>
      <c r="H123" s="53">
        <f>I122/1000</f>
        <v>1.36</v>
      </c>
      <c r="I123" s="43" t="s">
        <v>139</v>
      </c>
    </row>
    <row r="124" spans="1:9" ht="45">
      <c r="A124" s="70">
        <v>15</v>
      </c>
      <c r="B124" s="32" t="s">
        <v>48</v>
      </c>
      <c r="C124" s="26"/>
      <c r="D124" s="26"/>
      <c r="E124" s="26"/>
      <c r="F124" s="27"/>
      <c r="G124" s="26"/>
      <c r="H124" s="26"/>
      <c r="I124" s="30"/>
    </row>
    <row r="125" spans="1:9" ht="15.75">
      <c r="A125" s="70"/>
      <c r="B125" s="32" t="s">
        <v>52</v>
      </c>
      <c r="C125" s="26">
        <v>1</v>
      </c>
      <c r="D125" s="26" t="s">
        <v>13</v>
      </c>
      <c r="E125" s="26">
        <v>4</v>
      </c>
      <c r="F125" s="27">
        <v>0.75</v>
      </c>
      <c r="G125" s="26"/>
      <c r="H125" s="27">
        <v>0.75</v>
      </c>
      <c r="I125" s="19">
        <f>PRODUCT(C125:H125)</f>
        <v>2.25</v>
      </c>
    </row>
    <row r="126" spans="1:9" ht="15.75">
      <c r="A126" s="70"/>
      <c r="B126" s="35" t="s">
        <v>14</v>
      </c>
      <c r="C126" s="26"/>
      <c r="D126" s="26"/>
      <c r="E126" s="29"/>
      <c r="F126" s="29"/>
      <c r="G126" s="29"/>
      <c r="H126" s="29"/>
      <c r="I126" s="30">
        <f>SUM(I125)</f>
        <v>2.25</v>
      </c>
    </row>
    <row r="127" spans="1:9" ht="15.75">
      <c r="A127" s="36"/>
      <c r="B127" s="35"/>
      <c r="C127" s="26"/>
      <c r="D127" s="26"/>
      <c r="E127" s="26"/>
      <c r="F127" s="27"/>
      <c r="G127" s="70" t="s">
        <v>4</v>
      </c>
      <c r="H127" s="38">
        <f>I126</f>
        <v>2.25</v>
      </c>
      <c r="I127" s="30" t="s">
        <v>33</v>
      </c>
    </row>
    <row r="128" spans="1:9" ht="27" customHeight="1">
      <c r="A128" s="54">
        <v>16</v>
      </c>
      <c r="B128" s="47" t="s">
        <v>74</v>
      </c>
      <c r="C128" s="55"/>
      <c r="D128" s="55"/>
      <c r="E128" s="55"/>
      <c r="F128" s="1"/>
      <c r="G128" s="1"/>
      <c r="H128" s="1"/>
      <c r="I128" s="43"/>
    </row>
    <row r="129" spans="1:9" ht="15.75">
      <c r="A129" s="54"/>
      <c r="B129" s="47" t="s">
        <v>77</v>
      </c>
      <c r="C129" s="40">
        <v>1</v>
      </c>
      <c r="D129" s="40" t="s">
        <v>13</v>
      </c>
      <c r="E129" s="40">
        <v>4</v>
      </c>
      <c r="F129" s="71">
        <v>1</v>
      </c>
      <c r="G129" s="19">
        <v>1.2</v>
      </c>
      <c r="H129" s="19"/>
      <c r="I129" s="71">
        <f>PRODUCT(C129:H129)</f>
        <v>4.8</v>
      </c>
    </row>
    <row r="130" spans="1:9" ht="15.75">
      <c r="A130" s="54"/>
      <c r="B130" s="47" t="s">
        <v>78</v>
      </c>
      <c r="C130" s="40">
        <v>-1</v>
      </c>
      <c r="D130" s="40" t="s">
        <v>13</v>
      </c>
      <c r="E130" s="40">
        <v>4</v>
      </c>
      <c r="F130" s="71">
        <v>0.45</v>
      </c>
      <c r="G130" s="19">
        <v>0.55000000000000004</v>
      </c>
      <c r="H130" s="19"/>
      <c r="I130" s="71">
        <f>PRODUCT(C130:H130)</f>
        <v>-0.9900000000000001</v>
      </c>
    </row>
    <row r="131" spans="1:9" ht="15.75">
      <c r="A131" s="54"/>
      <c r="B131" s="45" t="s">
        <v>14</v>
      </c>
      <c r="C131" s="40"/>
      <c r="D131" s="40"/>
      <c r="E131" s="40"/>
      <c r="F131" s="72"/>
      <c r="G131" s="1"/>
      <c r="H131" s="1"/>
      <c r="I131" s="43">
        <f>SUM(I129:I130)</f>
        <v>3.8099999999999996</v>
      </c>
    </row>
    <row r="132" spans="1:9" ht="15.75">
      <c r="A132" s="54"/>
      <c r="B132" s="39"/>
      <c r="C132" s="40"/>
      <c r="D132" s="40"/>
      <c r="E132" s="19"/>
      <c r="F132" s="19"/>
      <c r="G132" s="41" t="s">
        <v>4</v>
      </c>
      <c r="H132" s="42">
        <f>ROUNDUP(I131,1)</f>
        <v>3.9</v>
      </c>
      <c r="I132" s="43" t="s">
        <v>33</v>
      </c>
    </row>
    <row r="133" spans="1:9" ht="31.5" customHeight="1">
      <c r="A133" s="54">
        <v>17</v>
      </c>
      <c r="B133" s="47" t="s">
        <v>75</v>
      </c>
      <c r="C133" s="55"/>
      <c r="D133" s="55"/>
      <c r="E133" s="55"/>
      <c r="F133" s="1"/>
      <c r="G133" s="1"/>
      <c r="H133" s="1"/>
      <c r="I133" s="43"/>
    </row>
    <row r="134" spans="1:9" ht="15.75">
      <c r="A134" s="54"/>
      <c r="B134" s="47" t="s">
        <v>77</v>
      </c>
      <c r="C134" s="40">
        <v>1</v>
      </c>
      <c r="D134" s="40" t="s">
        <v>13</v>
      </c>
      <c r="E134" s="40">
        <v>4</v>
      </c>
      <c r="F134" s="71">
        <v>4.4400000000000004</v>
      </c>
      <c r="G134" s="19"/>
      <c r="H134" s="19">
        <v>1.2</v>
      </c>
      <c r="I134" s="71">
        <f>PRODUCT(C134:H134)</f>
        <v>21.312000000000001</v>
      </c>
    </row>
    <row r="135" spans="1:9" ht="15.75">
      <c r="A135" s="54"/>
      <c r="B135" s="47" t="s">
        <v>76</v>
      </c>
      <c r="C135" s="40">
        <v>-1</v>
      </c>
      <c r="D135" s="40" t="s">
        <v>13</v>
      </c>
      <c r="E135" s="40">
        <v>4</v>
      </c>
      <c r="F135" s="71">
        <v>0.75</v>
      </c>
      <c r="G135" s="19"/>
      <c r="H135" s="19">
        <v>1.2</v>
      </c>
      <c r="I135" s="71">
        <f>PRODUCT(C135:H135)</f>
        <v>-3.5999999999999996</v>
      </c>
    </row>
    <row r="136" spans="1:9" ht="15.75">
      <c r="A136" s="54"/>
      <c r="B136" s="45" t="s">
        <v>14</v>
      </c>
      <c r="C136" s="40"/>
      <c r="D136" s="40"/>
      <c r="E136" s="40"/>
      <c r="F136" s="72"/>
      <c r="G136" s="1"/>
      <c r="H136" s="1"/>
      <c r="I136" s="43">
        <f>SUM(I134:I135)</f>
        <v>17.712000000000003</v>
      </c>
    </row>
    <row r="137" spans="1:9" ht="15.75">
      <c r="A137" s="54"/>
      <c r="B137" s="39"/>
      <c r="C137" s="40"/>
      <c r="D137" s="40"/>
      <c r="E137" s="19"/>
      <c r="F137" s="19"/>
      <c r="G137" s="41" t="s">
        <v>4</v>
      </c>
      <c r="H137" s="42">
        <f>ROUNDUP(I136,1)</f>
        <v>17.8</v>
      </c>
      <c r="I137" s="43" t="s">
        <v>33</v>
      </c>
    </row>
    <row r="138" spans="1:9" ht="40.5" customHeight="1">
      <c r="A138" s="54">
        <v>18</v>
      </c>
      <c r="B138" s="47" t="s">
        <v>90</v>
      </c>
      <c r="C138" s="40"/>
      <c r="D138" s="40"/>
      <c r="E138" s="19"/>
      <c r="F138" s="19"/>
      <c r="G138" s="41"/>
      <c r="H138" s="56"/>
      <c r="I138" s="57"/>
    </row>
    <row r="139" spans="1:9" ht="15.75">
      <c r="A139" s="54"/>
      <c r="B139" s="47" t="s">
        <v>77</v>
      </c>
      <c r="C139" s="40">
        <v>1</v>
      </c>
      <c r="D139" s="40" t="s">
        <v>13</v>
      </c>
      <c r="E139" s="40">
        <v>4</v>
      </c>
      <c r="F139" s="71"/>
      <c r="G139" s="19"/>
      <c r="H139" s="19"/>
      <c r="I139" s="71">
        <f>PRODUCT(C139:H139)</f>
        <v>4</v>
      </c>
    </row>
    <row r="140" spans="1:9" ht="15.75">
      <c r="A140" s="54"/>
      <c r="B140" s="45" t="s">
        <v>14</v>
      </c>
      <c r="C140" s="40"/>
      <c r="D140" s="40"/>
      <c r="E140" s="40"/>
      <c r="F140" s="72"/>
      <c r="G140" s="1"/>
      <c r="H140" s="1"/>
      <c r="I140" s="43">
        <f>I139</f>
        <v>4</v>
      </c>
    </row>
    <row r="141" spans="1:9" ht="15.75">
      <c r="A141" s="54"/>
      <c r="B141" s="39"/>
      <c r="C141" s="40"/>
      <c r="D141" s="40"/>
      <c r="E141" s="19"/>
      <c r="F141" s="19"/>
      <c r="G141" s="41" t="s">
        <v>4</v>
      </c>
      <c r="H141" s="42">
        <f>I140</f>
        <v>4</v>
      </c>
      <c r="I141" s="43" t="s">
        <v>20</v>
      </c>
    </row>
    <row r="142" spans="1:9" ht="31.5">
      <c r="A142" s="8">
        <v>19</v>
      </c>
      <c r="B142" s="9" t="s">
        <v>79</v>
      </c>
      <c r="C142" s="10"/>
      <c r="D142" s="10"/>
      <c r="E142" s="10"/>
      <c r="F142" s="10"/>
      <c r="G142" s="10"/>
      <c r="H142" s="10"/>
      <c r="I142" s="30"/>
    </row>
    <row r="143" spans="1:9" ht="15.75">
      <c r="A143" s="8"/>
      <c r="B143" s="11" t="s">
        <v>80</v>
      </c>
      <c r="C143" s="10"/>
      <c r="D143" s="10"/>
      <c r="E143" s="12"/>
      <c r="F143" s="12"/>
      <c r="G143" s="13"/>
      <c r="H143" s="13"/>
      <c r="I143" s="30"/>
    </row>
    <row r="144" spans="1:9" ht="30">
      <c r="A144" s="8"/>
      <c r="B144" s="14" t="s">
        <v>81</v>
      </c>
      <c r="C144" s="98" t="s">
        <v>227</v>
      </c>
      <c r="D144" s="99"/>
      <c r="E144" s="99"/>
      <c r="F144" s="99"/>
      <c r="G144" s="100"/>
      <c r="H144" s="12">
        <f>1*22*0.38*0.3*0.01*7850</f>
        <v>196.87799999999996</v>
      </c>
      <c r="I144" s="30"/>
    </row>
    <row r="145" spans="1:9" ht="15.75">
      <c r="A145" s="8"/>
      <c r="B145" s="13" t="s">
        <v>14</v>
      </c>
      <c r="C145" s="10"/>
      <c r="D145" s="10"/>
      <c r="E145" s="10"/>
      <c r="F145" s="10"/>
      <c r="G145" s="58"/>
      <c r="H145" s="13">
        <f>SUM(H143:H144)</f>
        <v>196.87799999999996</v>
      </c>
      <c r="I145" s="30"/>
    </row>
    <row r="146" spans="1:9" ht="15.75">
      <c r="A146" s="8"/>
      <c r="B146" s="14"/>
      <c r="C146" s="10"/>
      <c r="D146" s="10"/>
      <c r="E146" s="10"/>
      <c r="F146" s="15"/>
      <c r="G146" s="16" t="s">
        <v>4</v>
      </c>
      <c r="H146" s="13">
        <f>ROUNDUP(H145,1)</f>
        <v>196.9</v>
      </c>
      <c r="I146" s="11" t="s">
        <v>82</v>
      </c>
    </row>
    <row r="147" spans="1:9" ht="60.75" customHeight="1">
      <c r="A147" s="87">
        <v>20</v>
      </c>
      <c r="B147" s="59" t="s">
        <v>226</v>
      </c>
      <c r="C147" s="40"/>
      <c r="D147" s="40"/>
      <c r="E147" s="40"/>
      <c r="F147" s="40"/>
      <c r="G147" s="40"/>
      <c r="H147" s="40"/>
      <c r="I147" s="40"/>
    </row>
    <row r="148" spans="1:9" ht="30">
      <c r="A148" s="87"/>
      <c r="B148" s="59" t="s">
        <v>328</v>
      </c>
      <c r="C148" s="40"/>
      <c r="D148" s="40"/>
      <c r="E148" s="40"/>
      <c r="F148" s="101" t="s">
        <v>329</v>
      </c>
      <c r="G148" s="102"/>
      <c r="H148" s="103"/>
      <c r="I148" s="19">
        <f>9*31.9*5.85</f>
        <v>1679.5349999999996</v>
      </c>
    </row>
    <row r="149" spans="1:9" ht="15.75">
      <c r="A149" s="87"/>
      <c r="B149" s="60"/>
      <c r="C149" s="40"/>
      <c r="D149" s="40"/>
      <c r="E149" s="40"/>
      <c r="F149" s="19"/>
      <c r="G149" s="19"/>
      <c r="H149" s="31" t="s">
        <v>14</v>
      </c>
      <c r="I149" s="31">
        <f>SUM(I148:I148)</f>
        <v>1679.5349999999996</v>
      </c>
    </row>
    <row r="150" spans="1:9" ht="30">
      <c r="A150" s="61"/>
      <c r="B150" s="59" t="s">
        <v>340</v>
      </c>
      <c r="C150" s="40"/>
      <c r="D150" s="40"/>
      <c r="E150" s="40"/>
      <c r="F150" s="40"/>
      <c r="G150" s="40"/>
      <c r="H150" s="40"/>
      <c r="I150" s="40"/>
    </row>
    <row r="151" spans="1:9" ht="15.75">
      <c r="A151" s="61"/>
      <c r="B151" s="60" t="s">
        <v>84</v>
      </c>
      <c r="C151" s="40">
        <v>1</v>
      </c>
      <c r="D151" s="40" t="s">
        <v>13</v>
      </c>
      <c r="E151" s="40">
        <v>11</v>
      </c>
      <c r="F151" s="19">
        <v>7.46</v>
      </c>
      <c r="G151" s="19" t="s">
        <v>22</v>
      </c>
      <c r="H151" s="19" t="s">
        <v>22</v>
      </c>
      <c r="I151" s="19">
        <f>C151*E151*F151</f>
        <v>82.06</v>
      </c>
    </row>
    <row r="152" spans="1:9" ht="15.75">
      <c r="A152" s="61"/>
      <c r="B152" s="60" t="s">
        <v>85</v>
      </c>
      <c r="C152" s="40">
        <v>2</v>
      </c>
      <c r="D152" s="40" t="s">
        <v>13</v>
      </c>
      <c r="E152" s="40">
        <v>11</v>
      </c>
      <c r="F152" s="19">
        <v>4.66</v>
      </c>
      <c r="G152" s="19" t="s">
        <v>22</v>
      </c>
      <c r="H152" s="19" t="s">
        <v>22</v>
      </c>
      <c r="I152" s="19">
        <f t="shared" ref="I152:I161" si="6">C152*E152*F152</f>
        <v>102.52000000000001</v>
      </c>
    </row>
    <row r="153" spans="1:9" ht="15.75">
      <c r="A153" s="61"/>
      <c r="B153" s="60" t="s">
        <v>86</v>
      </c>
      <c r="C153" s="40">
        <v>2</v>
      </c>
      <c r="D153" s="40" t="s">
        <v>13</v>
      </c>
      <c r="E153" s="40">
        <v>11</v>
      </c>
      <c r="F153" s="19">
        <v>0.78</v>
      </c>
      <c r="G153" s="19" t="s">
        <v>22</v>
      </c>
      <c r="H153" s="19" t="s">
        <v>22</v>
      </c>
      <c r="I153" s="19">
        <f t="shared" si="6"/>
        <v>17.16</v>
      </c>
    </row>
    <row r="154" spans="1:9" ht="15.75">
      <c r="A154" s="61"/>
      <c r="B154" s="60" t="s">
        <v>86</v>
      </c>
      <c r="C154" s="40">
        <v>2</v>
      </c>
      <c r="D154" s="40" t="s">
        <v>13</v>
      </c>
      <c r="E154" s="40">
        <v>11</v>
      </c>
      <c r="F154" s="19">
        <v>1.26</v>
      </c>
      <c r="G154" s="19" t="s">
        <v>22</v>
      </c>
      <c r="H154" s="19" t="s">
        <v>22</v>
      </c>
      <c r="I154" s="19">
        <f t="shared" si="6"/>
        <v>27.72</v>
      </c>
    </row>
    <row r="155" spans="1:9" ht="15.75">
      <c r="A155" s="61"/>
      <c r="B155" s="60" t="s">
        <v>86</v>
      </c>
      <c r="C155" s="40">
        <v>2</v>
      </c>
      <c r="D155" s="40" t="s">
        <v>13</v>
      </c>
      <c r="E155" s="40">
        <v>11</v>
      </c>
      <c r="F155" s="19">
        <v>1.57</v>
      </c>
      <c r="G155" s="19" t="s">
        <v>22</v>
      </c>
      <c r="H155" s="19" t="s">
        <v>22</v>
      </c>
      <c r="I155" s="19">
        <f t="shared" si="6"/>
        <v>34.54</v>
      </c>
    </row>
    <row r="156" spans="1:9" ht="15.75">
      <c r="A156" s="61"/>
      <c r="B156" s="60" t="s">
        <v>86</v>
      </c>
      <c r="C156" s="40">
        <v>2</v>
      </c>
      <c r="D156" s="40" t="s">
        <v>13</v>
      </c>
      <c r="E156" s="40">
        <v>11</v>
      </c>
      <c r="F156" s="19">
        <v>1.63</v>
      </c>
      <c r="G156" s="19" t="s">
        <v>22</v>
      </c>
      <c r="H156" s="19" t="s">
        <v>22</v>
      </c>
      <c r="I156" s="19">
        <f t="shared" si="6"/>
        <v>35.86</v>
      </c>
    </row>
    <row r="157" spans="1:9" ht="15.75">
      <c r="A157" s="61"/>
      <c r="B157" s="60" t="s">
        <v>87</v>
      </c>
      <c r="C157" s="40">
        <v>2</v>
      </c>
      <c r="D157" s="40" t="s">
        <v>13</v>
      </c>
      <c r="E157" s="40">
        <v>11</v>
      </c>
      <c r="F157" s="19">
        <v>0.3</v>
      </c>
      <c r="G157" s="19" t="s">
        <v>22</v>
      </c>
      <c r="H157" s="19" t="s">
        <v>22</v>
      </c>
      <c r="I157" s="19">
        <f t="shared" si="6"/>
        <v>6.6</v>
      </c>
    </row>
    <row r="158" spans="1:9" ht="15.75">
      <c r="A158" s="61"/>
      <c r="B158" s="60" t="s">
        <v>87</v>
      </c>
      <c r="C158" s="40">
        <v>2</v>
      </c>
      <c r="D158" s="40" t="s">
        <v>13</v>
      </c>
      <c r="E158" s="40">
        <v>11</v>
      </c>
      <c r="F158" s="19">
        <v>0.42</v>
      </c>
      <c r="G158" s="19" t="s">
        <v>22</v>
      </c>
      <c r="H158" s="19" t="s">
        <v>22</v>
      </c>
      <c r="I158" s="19">
        <f t="shared" si="6"/>
        <v>9.24</v>
      </c>
    </row>
    <row r="159" spans="1:9" ht="15.75">
      <c r="A159" s="61"/>
      <c r="B159" s="60" t="s">
        <v>87</v>
      </c>
      <c r="C159" s="40">
        <v>2</v>
      </c>
      <c r="D159" s="40" t="s">
        <v>13</v>
      </c>
      <c r="E159" s="40">
        <v>11</v>
      </c>
      <c r="F159" s="19">
        <v>0.89</v>
      </c>
      <c r="G159" s="19" t="s">
        <v>22</v>
      </c>
      <c r="H159" s="19" t="s">
        <v>22</v>
      </c>
      <c r="I159" s="19">
        <f t="shared" si="6"/>
        <v>19.580000000000002</v>
      </c>
    </row>
    <row r="160" spans="1:9" ht="15.75">
      <c r="A160" s="61"/>
      <c r="B160" s="60" t="s">
        <v>87</v>
      </c>
      <c r="C160" s="40">
        <v>2</v>
      </c>
      <c r="D160" s="40" t="s">
        <v>13</v>
      </c>
      <c r="E160" s="40">
        <v>11</v>
      </c>
      <c r="F160" s="19">
        <v>1.2350000000000001</v>
      </c>
      <c r="G160" s="19" t="s">
        <v>22</v>
      </c>
      <c r="H160" s="19" t="s">
        <v>22</v>
      </c>
      <c r="I160" s="19">
        <f t="shared" si="6"/>
        <v>27.17</v>
      </c>
    </row>
    <row r="161" spans="1:11" ht="15.75">
      <c r="A161" s="61"/>
      <c r="B161" s="60" t="s">
        <v>87</v>
      </c>
      <c r="C161" s="40">
        <v>1</v>
      </c>
      <c r="D161" s="40" t="s">
        <v>13</v>
      </c>
      <c r="E161" s="40">
        <v>11</v>
      </c>
      <c r="F161" s="19">
        <v>1.5</v>
      </c>
      <c r="G161" s="19" t="s">
        <v>22</v>
      </c>
      <c r="H161" s="19" t="s">
        <v>22</v>
      </c>
      <c r="I161" s="19">
        <f t="shared" si="6"/>
        <v>16.5</v>
      </c>
    </row>
    <row r="162" spans="1:11" ht="15.75">
      <c r="A162" s="61"/>
      <c r="B162" s="60"/>
      <c r="C162" s="40"/>
      <c r="D162" s="40"/>
      <c r="E162" s="40"/>
      <c r="F162" s="19"/>
      <c r="G162" s="19"/>
      <c r="H162" s="31" t="s">
        <v>14</v>
      </c>
      <c r="I162" s="31">
        <f>SUM(I151:I161)</f>
        <v>378.95000000000005</v>
      </c>
    </row>
    <row r="163" spans="1:11" ht="15.75">
      <c r="A163" s="61"/>
      <c r="B163" s="60"/>
      <c r="C163" s="40"/>
      <c r="D163" s="40"/>
      <c r="E163" s="40"/>
      <c r="F163" s="101" t="s">
        <v>309</v>
      </c>
      <c r="G163" s="102"/>
      <c r="H163" s="103"/>
      <c r="I163" s="31">
        <f>I162*4.07</f>
        <v>1542.3265000000004</v>
      </c>
      <c r="K163" s="7">
        <f>H164/11</f>
        <v>292.8965</v>
      </c>
    </row>
    <row r="164" spans="1:11" ht="15.75">
      <c r="A164" s="61"/>
      <c r="B164" s="60"/>
      <c r="C164" s="40"/>
      <c r="D164" s="40"/>
      <c r="E164" s="104" t="s">
        <v>310</v>
      </c>
      <c r="F164" s="105"/>
      <c r="G164" s="106"/>
      <c r="H164" s="31">
        <f>I149+I163</f>
        <v>3221.8615</v>
      </c>
      <c r="I164" s="31" t="s">
        <v>83</v>
      </c>
    </row>
    <row r="165" spans="1:11" ht="30">
      <c r="A165" s="36">
        <v>21</v>
      </c>
      <c r="B165" s="62" t="s">
        <v>50</v>
      </c>
      <c r="C165" s="55"/>
      <c r="D165" s="55"/>
      <c r="E165" s="55"/>
      <c r="F165" s="1"/>
      <c r="G165" s="41"/>
      <c r="H165" s="42"/>
      <c r="I165" s="63"/>
    </row>
    <row r="166" spans="1:11" ht="15.75">
      <c r="A166" s="36"/>
      <c r="B166" s="62" t="s">
        <v>51</v>
      </c>
      <c r="C166" s="55">
        <v>1</v>
      </c>
      <c r="D166" s="55" t="s">
        <v>13</v>
      </c>
      <c r="E166" s="55">
        <v>2</v>
      </c>
      <c r="F166" s="1">
        <v>31</v>
      </c>
      <c r="G166" s="41"/>
      <c r="H166" s="64">
        <v>4.66</v>
      </c>
      <c r="I166" s="1">
        <f>PRODUCT(C166:H166)</f>
        <v>288.92</v>
      </c>
    </row>
    <row r="167" spans="1:11" ht="15.75">
      <c r="A167" s="36"/>
      <c r="B167" s="62" t="s">
        <v>89</v>
      </c>
      <c r="C167" s="55">
        <v>1</v>
      </c>
      <c r="D167" s="55" t="s">
        <v>13</v>
      </c>
      <c r="E167" s="55">
        <v>2</v>
      </c>
      <c r="F167" s="1">
        <v>31</v>
      </c>
      <c r="G167" s="41"/>
      <c r="H167" s="64">
        <v>0.6</v>
      </c>
      <c r="I167" s="1">
        <f>PRODUCT(C167:H167)</f>
        <v>37.199999999999996</v>
      </c>
    </row>
    <row r="168" spans="1:11" ht="15.75">
      <c r="A168" s="36"/>
      <c r="B168" s="65" t="s">
        <v>14</v>
      </c>
      <c r="C168" s="66"/>
      <c r="D168" s="66"/>
      <c r="E168" s="66"/>
      <c r="F168" s="67"/>
      <c r="G168" s="67"/>
      <c r="H168" s="67"/>
      <c r="I168" s="68">
        <f>SUM(I166:I167)</f>
        <v>326.12</v>
      </c>
    </row>
    <row r="169" spans="1:11" ht="15.75">
      <c r="A169" s="36"/>
      <c r="B169" s="62"/>
      <c r="C169" s="66"/>
      <c r="D169" s="66"/>
      <c r="E169" s="66"/>
      <c r="F169" s="67"/>
      <c r="G169" s="69" t="s">
        <v>4</v>
      </c>
      <c r="H169" s="68">
        <f>ROUNDUP(I168,1)</f>
        <v>326.20000000000005</v>
      </c>
      <c r="I169" s="68" t="s">
        <v>33</v>
      </c>
    </row>
    <row r="170" spans="1:11" ht="30">
      <c r="A170" s="36">
        <v>22</v>
      </c>
      <c r="B170" s="24" t="s">
        <v>272</v>
      </c>
      <c r="C170" s="17"/>
      <c r="D170" s="17"/>
      <c r="E170" s="17"/>
      <c r="F170" s="19"/>
      <c r="G170" s="19"/>
      <c r="H170" s="19"/>
      <c r="I170" s="19"/>
    </row>
    <row r="171" spans="1:11" ht="15.75">
      <c r="A171" s="36"/>
      <c r="B171" s="18" t="s">
        <v>273</v>
      </c>
      <c r="C171" s="17"/>
      <c r="D171" s="17"/>
      <c r="E171" s="17"/>
      <c r="F171" s="19"/>
      <c r="G171" s="19"/>
      <c r="H171" s="19"/>
      <c r="I171" s="19"/>
    </row>
    <row r="172" spans="1:11" ht="15.75">
      <c r="A172" s="36"/>
      <c r="B172" s="18" t="s">
        <v>268</v>
      </c>
      <c r="C172" s="17">
        <v>1</v>
      </c>
      <c r="D172" s="17" t="s">
        <v>13</v>
      </c>
      <c r="E172" s="17">
        <v>4</v>
      </c>
      <c r="F172" s="19">
        <v>9</v>
      </c>
      <c r="G172" s="19"/>
      <c r="H172" s="19"/>
      <c r="I172" s="19">
        <f>PRODUCT(C172:H172)</f>
        <v>36</v>
      </c>
    </row>
    <row r="173" spans="1:11" ht="15.75">
      <c r="A173" s="36"/>
      <c r="B173" s="18"/>
      <c r="C173" s="17"/>
      <c r="D173" s="17"/>
      <c r="E173" s="17"/>
      <c r="F173" s="19"/>
      <c r="G173" s="31" t="s">
        <v>4</v>
      </c>
      <c r="H173" s="31">
        <v>36</v>
      </c>
      <c r="I173" s="31" t="s">
        <v>274</v>
      </c>
    </row>
    <row r="174" spans="1:11" ht="24" customHeight="1">
      <c r="A174" s="36">
        <v>23</v>
      </c>
      <c r="B174" s="18" t="s">
        <v>263</v>
      </c>
      <c r="C174" s="17"/>
      <c r="D174" s="17"/>
      <c r="E174" s="17"/>
      <c r="F174" s="17"/>
      <c r="G174" s="17"/>
      <c r="H174" s="17"/>
      <c r="I174" s="17"/>
    </row>
    <row r="175" spans="1:11" ht="15.75">
      <c r="A175" s="36"/>
      <c r="B175" s="18" t="s">
        <v>264</v>
      </c>
      <c r="C175" s="17"/>
      <c r="D175" s="17"/>
      <c r="E175" s="17"/>
      <c r="F175" s="17"/>
      <c r="G175" s="17"/>
      <c r="H175" s="17"/>
      <c r="I175" s="17"/>
    </row>
    <row r="176" spans="1:11" ht="15.75">
      <c r="A176" s="36"/>
      <c r="B176" s="18" t="s">
        <v>265</v>
      </c>
      <c r="C176" s="17">
        <v>2</v>
      </c>
      <c r="D176" s="17" t="s">
        <v>13</v>
      </c>
      <c r="E176" s="17">
        <v>5</v>
      </c>
      <c r="F176" s="17"/>
      <c r="G176" s="19"/>
      <c r="H176" s="17"/>
      <c r="I176" s="19">
        <f t="shared" ref="I176" si="7">PRODUCT(C176:H176)</f>
        <v>10</v>
      </c>
    </row>
    <row r="177" spans="1:9" ht="15.75">
      <c r="A177" s="34"/>
      <c r="B177" s="65" t="s">
        <v>14</v>
      </c>
      <c r="C177" s="66"/>
      <c r="D177" s="66"/>
      <c r="E177" s="66"/>
      <c r="F177" s="67"/>
      <c r="G177" s="67"/>
      <c r="H177" s="67"/>
      <c r="I177" s="68">
        <f>SUM(I176:I176)</f>
        <v>10</v>
      </c>
    </row>
    <row r="178" spans="1:9" ht="15.75">
      <c r="A178" s="34"/>
      <c r="B178" s="62"/>
      <c r="C178" s="66"/>
      <c r="D178" s="66"/>
      <c r="E178" s="66"/>
      <c r="F178" s="67"/>
      <c r="G178" s="69" t="s">
        <v>4</v>
      </c>
      <c r="H178" s="68">
        <f>ROUNDUP(I177,1)</f>
        <v>10</v>
      </c>
      <c r="I178" s="68" t="s">
        <v>266</v>
      </c>
    </row>
    <row r="179" spans="1:9" ht="15.75">
      <c r="A179" s="34"/>
      <c r="B179" s="18" t="s">
        <v>267</v>
      </c>
      <c r="C179" s="17"/>
      <c r="D179" s="17"/>
      <c r="E179" s="17"/>
      <c r="F179" s="25"/>
      <c r="G179" s="25"/>
      <c r="H179" s="25"/>
      <c r="I179" s="25"/>
    </row>
    <row r="180" spans="1:9" ht="15.75">
      <c r="A180" s="34"/>
      <c r="B180" s="18" t="s">
        <v>268</v>
      </c>
      <c r="C180" s="17">
        <v>1</v>
      </c>
      <c r="D180" s="17" t="s">
        <v>13</v>
      </c>
      <c r="E180" s="17">
        <v>4</v>
      </c>
      <c r="F180" s="25"/>
      <c r="G180" s="25"/>
      <c r="H180" s="25"/>
      <c r="I180" s="19">
        <f t="shared" ref="I180" si="8">PRODUCT(C180:H180)</f>
        <v>4</v>
      </c>
    </row>
    <row r="181" spans="1:9" ht="15.75">
      <c r="A181" s="34"/>
      <c r="B181" s="65" t="s">
        <v>14</v>
      </c>
      <c r="C181" s="66"/>
      <c r="D181" s="66"/>
      <c r="E181" s="66"/>
      <c r="F181" s="67"/>
      <c r="G181" s="67"/>
      <c r="H181" s="67"/>
      <c r="I181" s="68">
        <f>SUM(I180)</f>
        <v>4</v>
      </c>
    </row>
    <row r="182" spans="1:9" ht="15.75">
      <c r="A182" s="34"/>
      <c r="B182" s="62"/>
      <c r="C182" s="66"/>
      <c r="D182" s="66"/>
      <c r="E182" s="66"/>
      <c r="F182" s="67"/>
      <c r="G182" s="69" t="s">
        <v>4</v>
      </c>
      <c r="H182" s="68">
        <f>ROUNDUP(I181,1)</f>
        <v>4</v>
      </c>
      <c r="I182" s="68" t="s">
        <v>266</v>
      </c>
    </row>
    <row r="183" spans="1:9" ht="30" customHeight="1">
      <c r="A183" s="36">
        <v>24</v>
      </c>
      <c r="B183" s="18" t="s">
        <v>269</v>
      </c>
      <c r="C183" s="17"/>
      <c r="D183" s="17"/>
      <c r="E183" s="17"/>
      <c r="F183" s="25"/>
      <c r="G183" s="25"/>
      <c r="H183" s="25"/>
      <c r="I183" s="25"/>
    </row>
    <row r="184" spans="1:9" ht="15.75">
      <c r="A184" s="36"/>
      <c r="B184" s="18" t="s">
        <v>265</v>
      </c>
      <c r="C184" s="17">
        <v>1</v>
      </c>
      <c r="D184" s="17" t="s">
        <v>13</v>
      </c>
      <c r="E184" s="17">
        <v>2</v>
      </c>
      <c r="F184" s="25"/>
      <c r="G184" s="25"/>
      <c r="H184" s="25"/>
      <c r="I184" s="19">
        <f t="shared" ref="I184" si="9">PRODUCT(C184:H184)</f>
        <v>2</v>
      </c>
    </row>
    <row r="185" spans="1:9" ht="15.75">
      <c r="A185" s="34"/>
      <c r="B185" s="65" t="s">
        <v>14</v>
      </c>
      <c r="C185" s="66"/>
      <c r="D185" s="66"/>
      <c r="E185" s="66"/>
      <c r="F185" s="67"/>
      <c r="G185" s="67"/>
      <c r="H185" s="67"/>
      <c r="I185" s="68">
        <f>SUM(I184)</f>
        <v>2</v>
      </c>
    </row>
    <row r="186" spans="1:9" ht="15.75">
      <c r="A186" s="34"/>
      <c r="B186" s="62"/>
      <c r="C186" s="66"/>
      <c r="D186" s="66"/>
      <c r="E186" s="66"/>
      <c r="F186" s="67"/>
      <c r="G186" s="69" t="s">
        <v>4</v>
      </c>
      <c r="H186" s="68">
        <f>ROUNDUP(I185,1)</f>
        <v>2</v>
      </c>
      <c r="I186" s="68" t="s">
        <v>266</v>
      </c>
    </row>
    <row r="187" spans="1:9" ht="47.25" customHeight="1">
      <c r="A187" s="88">
        <v>25</v>
      </c>
      <c r="B187" s="21" t="s">
        <v>275</v>
      </c>
      <c r="C187" s="20"/>
      <c r="D187" s="20"/>
      <c r="E187" s="20"/>
      <c r="F187" s="25"/>
      <c r="G187" s="25"/>
      <c r="H187" s="25"/>
      <c r="I187" s="25"/>
    </row>
    <row r="188" spans="1:9" ht="15.75">
      <c r="A188" s="36"/>
      <c r="B188" s="18" t="s">
        <v>270</v>
      </c>
      <c r="C188" s="17">
        <v>1</v>
      </c>
      <c r="D188" s="17" t="s">
        <v>13</v>
      </c>
      <c r="E188" s="17">
        <v>4</v>
      </c>
      <c r="F188" s="25"/>
      <c r="G188" s="25"/>
      <c r="H188" s="25"/>
      <c r="I188" s="19">
        <f t="shared" ref="I188" si="10">PRODUCT(C188:H188)</f>
        <v>4</v>
      </c>
    </row>
    <row r="189" spans="1:9" ht="15.75">
      <c r="A189" s="34"/>
      <c r="B189" s="65" t="s">
        <v>14</v>
      </c>
      <c r="C189" s="66"/>
      <c r="D189" s="66"/>
      <c r="E189" s="66"/>
      <c r="F189" s="67"/>
      <c r="G189" s="67"/>
      <c r="H189" s="67"/>
      <c r="I189" s="68">
        <f>SUM(I188)</f>
        <v>4</v>
      </c>
    </row>
    <row r="190" spans="1:9" ht="15.75">
      <c r="A190" s="34"/>
      <c r="B190" s="62"/>
      <c r="C190" s="66"/>
      <c r="D190" s="66"/>
      <c r="E190" s="66"/>
      <c r="F190" s="67"/>
      <c r="G190" s="69" t="s">
        <v>4</v>
      </c>
      <c r="H190" s="68">
        <f>ROUNDUP(I189,1)</f>
        <v>4</v>
      </c>
      <c r="I190" s="68" t="s">
        <v>20</v>
      </c>
    </row>
    <row r="191" spans="1:9" ht="63.75" customHeight="1">
      <c r="A191" s="36">
        <v>26</v>
      </c>
      <c r="B191" s="24" t="s">
        <v>339</v>
      </c>
      <c r="C191" s="17"/>
      <c r="D191" s="17"/>
      <c r="E191" s="17"/>
      <c r="F191" s="25"/>
      <c r="G191" s="25"/>
      <c r="H191" s="25"/>
      <c r="I191" s="25"/>
    </row>
    <row r="192" spans="1:9" ht="15.75">
      <c r="A192" s="36"/>
      <c r="B192" s="18" t="s">
        <v>265</v>
      </c>
      <c r="C192" s="17">
        <v>2</v>
      </c>
      <c r="D192" s="17" t="s">
        <v>13</v>
      </c>
      <c r="E192" s="17">
        <v>5</v>
      </c>
      <c r="F192" s="25"/>
      <c r="G192" s="25"/>
      <c r="H192" s="25"/>
      <c r="I192" s="19">
        <f t="shared" ref="I192" si="11">PRODUCT(C192:H192)</f>
        <v>10</v>
      </c>
    </row>
    <row r="193" spans="1:9" ht="15.75">
      <c r="A193" s="89"/>
      <c r="B193" s="65" t="s">
        <v>14</v>
      </c>
      <c r="C193" s="66"/>
      <c r="D193" s="66"/>
      <c r="E193" s="66"/>
      <c r="F193" s="67"/>
      <c r="G193" s="67"/>
      <c r="H193" s="67"/>
      <c r="I193" s="68">
        <f>SUM(I192)</f>
        <v>10</v>
      </c>
    </row>
    <row r="194" spans="1:9" ht="15.75">
      <c r="A194" s="89"/>
      <c r="B194" s="62"/>
      <c r="C194" s="66"/>
      <c r="D194" s="66"/>
      <c r="E194" s="66"/>
      <c r="F194" s="67"/>
      <c r="G194" s="69" t="s">
        <v>4</v>
      </c>
      <c r="H194" s="68">
        <f>ROUNDUP(I193,1)</f>
        <v>10</v>
      </c>
      <c r="I194" s="68" t="s">
        <v>20</v>
      </c>
    </row>
    <row r="195" spans="1:9" ht="129.75" customHeight="1">
      <c r="A195" s="36">
        <v>27</v>
      </c>
      <c r="B195" s="24" t="s">
        <v>332</v>
      </c>
      <c r="C195" s="17"/>
      <c r="D195" s="17"/>
      <c r="E195" s="17"/>
      <c r="F195" s="25"/>
      <c r="G195" s="25"/>
      <c r="H195" s="25"/>
      <c r="I195" s="25"/>
    </row>
    <row r="196" spans="1:9">
      <c r="A196" s="17"/>
      <c r="B196" s="18" t="s">
        <v>265</v>
      </c>
      <c r="C196" s="17">
        <v>1</v>
      </c>
      <c r="D196" s="17" t="s">
        <v>13</v>
      </c>
      <c r="E196" s="17">
        <v>1</v>
      </c>
      <c r="F196" s="86">
        <v>100</v>
      </c>
      <c r="G196" s="86"/>
      <c r="H196" s="86"/>
      <c r="I196" s="19">
        <f t="shared" ref="I196" si="12">PRODUCT(C196:H196)</f>
        <v>100</v>
      </c>
    </row>
    <row r="197" spans="1:9" ht="15.75">
      <c r="B197" s="65" t="s">
        <v>14</v>
      </c>
      <c r="C197" s="66"/>
      <c r="D197" s="66"/>
      <c r="E197" s="66"/>
      <c r="F197" s="67"/>
      <c r="G197" s="67"/>
      <c r="H197" s="67"/>
      <c r="I197" s="68">
        <f>SUM(I196)</f>
        <v>100</v>
      </c>
    </row>
    <row r="198" spans="1:9" ht="15.75">
      <c r="B198" s="62"/>
      <c r="C198" s="66"/>
      <c r="D198" s="66"/>
      <c r="E198" s="66"/>
      <c r="F198" s="67"/>
      <c r="G198" s="69" t="s">
        <v>4</v>
      </c>
      <c r="H198" s="68">
        <v>100</v>
      </c>
      <c r="I198" s="68" t="s">
        <v>274</v>
      </c>
    </row>
  </sheetData>
  <mergeCells count="11">
    <mergeCell ref="G48:H48"/>
    <mergeCell ref="C144:G144"/>
    <mergeCell ref="F163:H163"/>
    <mergeCell ref="E164:G164"/>
    <mergeCell ref="F67:H67"/>
    <mergeCell ref="F148:H148"/>
    <mergeCell ref="A1:I1"/>
    <mergeCell ref="A2:I2"/>
    <mergeCell ref="A3:I3"/>
    <mergeCell ref="A4:I4"/>
    <mergeCell ref="C5:E5"/>
  </mergeCells>
  <pageMargins left="0.70866141732283505" right="0.70866141732283505" top="0.74803149606299202" bottom="0.74803149606299202" header="0.31496062992126" footer="0.31496062992126"/>
  <pageSetup paperSize="9" scale="80" orientation="portrait" r:id="rId1"/>
</worksheet>
</file>

<file path=xl/worksheets/sheet2.xml><?xml version="1.0" encoding="utf-8"?>
<worksheet xmlns="http://schemas.openxmlformats.org/spreadsheetml/2006/main" xmlns:r="http://schemas.openxmlformats.org/officeDocument/2006/relationships">
  <dimension ref="A1:F4"/>
  <sheetViews>
    <sheetView view="pageBreakPreview" zoomScale="91" zoomScaleSheetLayoutView="91" workbookViewId="0">
      <selection activeCell="F4" sqref="F4"/>
    </sheetView>
  </sheetViews>
  <sheetFormatPr defaultRowHeight="15"/>
  <cols>
    <col min="1" max="1" width="7.140625" customWidth="1"/>
    <col min="2" max="2" width="46" customWidth="1"/>
    <col min="3" max="3" width="7.5703125" customWidth="1"/>
    <col min="4" max="4" width="10" customWidth="1"/>
    <col min="5" max="5" width="13.28515625" customWidth="1"/>
    <col min="6" max="6" width="13" customWidth="1"/>
  </cols>
  <sheetData>
    <row r="1" spans="1:6" ht="24" customHeight="1">
      <c r="A1" s="110" t="s">
        <v>0</v>
      </c>
      <c r="B1" s="110"/>
      <c r="C1" s="110"/>
      <c r="D1" s="110"/>
      <c r="E1" s="110"/>
      <c r="F1" s="110"/>
    </row>
    <row r="2" spans="1:6" ht="31.5" customHeight="1">
      <c r="A2" s="111" t="s">
        <v>5</v>
      </c>
      <c r="B2" s="112"/>
      <c r="C2" s="112"/>
      <c r="D2" s="112"/>
      <c r="E2" s="112"/>
      <c r="F2" s="112"/>
    </row>
    <row r="3" spans="1:6" ht="43.5" customHeight="1">
      <c r="A3" s="3" t="s">
        <v>219</v>
      </c>
      <c r="B3" s="3" t="s">
        <v>220</v>
      </c>
      <c r="C3" s="3" t="s">
        <v>1</v>
      </c>
      <c r="D3" s="3" t="s">
        <v>221</v>
      </c>
      <c r="E3" s="3" t="s">
        <v>2</v>
      </c>
      <c r="F3" s="4" t="s">
        <v>222</v>
      </c>
    </row>
    <row r="4" spans="1:6" ht="123" customHeight="1">
      <c r="A4" s="5">
        <v>1</v>
      </c>
      <c r="B4" s="6" t="s">
        <v>225</v>
      </c>
      <c r="C4" s="5">
        <v>1</v>
      </c>
      <c r="D4" s="6" t="s">
        <v>224</v>
      </c>
      <c r="E4" s="5" t="s">
        <v>223</v>
      </c>
      <c r="F4" s="5" t="str">
        <f>E4</f>
        <v>23,30,000</v>
      </c>
    </row>
  </sheetData>
  <mergeCells count="2">
    <mergeCell ref="A1:F1"/>
    <mergeCell ref="A2:F2"/>
  </mergeCells>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H47"/>
  <sheetViews>
    <sheetView view="pageBreakPreview" topLeftCell="A40" zoomScale="91" zoomScaleSheetLayoutView="91" workbookViewId="0">
      <selection activeCell="D40" sqref="D40"/>
    </sheetView>
  </sheetViews>
  <sheetFormatPr defaultRowHeight="15"/>
  <cols>
    <col min="1" max="1" width="7.7109375" customWidth="1"/>
    <col min="2" max="2" width="42" customWidth="1"/>
    <col min="3" max="3" width="9.28515625" customWidth="1"/>
    <col min="4" max="4" width="10.5703125" customWidth="1"/>
    <col min="5" max="5" width="11.85546875" bestFit="1" customWidth="1"/>
    <col min="6" max="6" width="15.7109375" customWidth="1"/>
  </cols>
  <sheetData>
    <row r="1" spans="1:6" ht="24" customHeight="1">
      <c r="A1" s="110" t="s">
        <v>0</v>
      </c>
      <c r="B1" s="110"/>
      <c r="C1" s="110"/>
      <c r="D1" s="110"/>
      <c r="E1" s="110"/>
      <c r="F1" s="110"/>
    </row>
    <row r="2" spans="1:6" ht="31.5" customHeight="1">
      <c r="A2" s="110" t="s">
        <v>5</v>
      </c>
      <c r="B2" s="110"/>
      <c r="C2" s="110"/>
      <c r="D2" s="110"/>
      <c r="E2" s="110"/>
      <c r="F2" s="110"/>
    </row>
    <row r="3" spans="1:6" ht="61.5" customHeight="1">
      <c r="A3" s="113" t="str">
        <f>'detailed '!A3:I3</f>
        <v>NAME OF WORK: SPECIAL REPAIR WORKSS TO THE EXISTING DORMITORY HALL NO-5 FOR PROVIDING WEAVING SHED REMNAD-I AT CENTRAL PRISON CAMPUS IN MADURAI CITY</v>
      </c>
      <c r="B3" s="114"/>
      <c r="C3" s="114"/>
      <c r="D3" s="114"/>
      <c r="E3" s="114"/>
      <c r="F3" s="115"/>
    </row>
    <row r="4" spans="1:6" ht="28.5" customHeight="1">
      <c r="A4" s="110" t="s">
        <v>16</v>
      </c>
      <c r="B4" s="110"/>
      <c r="C4" s="110"/>
      <c r="D4" s="110"/>
      <c r="E4" s="110"/>
      <c r="F4" s="110"/>
    </row>
    <row r="5" spans="1:6" ht="38.25" customHeight="1">
      <c r="A5" s="73" t="s">
        <v>7</v>
      </c>
      <c r="B5" s="73" t="s">
        <v>17</v>
      </c>
      <c r="C5" s="74" t="s">
        <v>18</v>
      </c>
      <c r="D5" s="73" t="s">
        <v>1</v>
      </c>
      <c r="E5" s="73" t="s">
        <v>2</v>
      </c>
      <c r="F5" s="73" t="s">
        <v>3</v>
      </c>
    </row>
    <row r="6" spans="1:6" ht="38.25" customHeight="1">
      <c r="A6" s="73">
        <v>1</v>
      </c>
      <c r="B6" s="75" t="str">
        <f>'detailed '!B6</f>
        <v>Earth work excavation for open foudation a. 0 to 2m</v>
      </c>
      <c r="C6" s="74" t="s">
        <v>40</v>
      </c>
      <c r="D6" s="76">
        <f>'detailed '!H12</f>
        <v>8</v>
      </c>
      <c r="E6" s="74">
        <f>Sheet1!F88</f>
        <v>224.84</v>
      </c>
      <c r="F6" s="76">
        <f>D6*E6</f>
        <v>1798.72</v>
      </c>
    </row>
    <row r="7" spans="1:6" ht="38.25" customHeight="1">
      <c r="A7" s="73">
        <v>2</v>
      </c>
      <c r="B7" s="75" t="str">
        <f>'detailed '!B13</f>
        <v>Plain cement concret 1:5:10</v>
      </c>
      <c r="C7" s="74" t="s">
        <v>40</v>
      </c>
      <c r="D7" s="76">
        <f>'detailed '!H19</f>
        <v>0.30000000000000004</v>
      </c>
      <c r="E7" s="74">
        <f>Sheet1!F103</f>
        <v>4659.7700000000004</v>
      </c>
      <c r="F7" s="76">
        <f t="shared" ref="F7:F40" si="0">D7*E7</f>
        <v>1397.9310000000003</v>
      </c>
    </row>
    <row r="8" spans="1:6" ht="56.25" customHeight="1">
      <c r="A8" s="73">
        <v>3</v>
      </c>
      <c r="B8" s="77" t="str">
        <f>'detailed '!B20</f>
        <v>Providing Standardised M20 Grade concrete mix using 20mm HBSJ in the following floors</v>
      </c>
      <c r="C8" s="74"/>
      <c r="D8" s="74"/>
      <c r="E8" s="74"/>
      <c r="F8" s="76"/>
    </row>
    <row r="9" spans="1:6" ht="38.25" customHeight="1">
      <c r="A9" s="73"/>
      <c r="B9" s="75" t="s">
        <v>88</v>
      </c>
      <c r="C9" s="74" t="s">
        <v>40</v>
      </c>
      <c r="D9" s="76">
        <f>'detailed '!H27</f>
        <v>2.7</v>
      </c>
      <c r="E9" s="74">
        <f>Sheet1!F119</f>
        <v>7626.97</v>
      </c>
      <c r="F9" s="76">
        <f t="shared" si="0"/>
        <v>20592.819000000003</v>
      </c>
    </row>
    <row r="10" spans="1:6" ht="54.75" customHeight="1">
      <c r="A10" s="73">
        <v>4</v>
      </c>
      <c r="B10" s="77" t="str">
        <f>'detailed '!B28</f>
        <v>Providing Standardised M20 Grade concrete mix using 20mm HBSJ in the following floors a. Ground floor</v>
      </c>
      <c r="C10" s="74" t="s">
        <v>40</v>
      </c>
      <c r="D10" s="76">
        <f>'detailed '!H34</f>
        <v>1.7000000000000002</v>
      </c>
      <c r="E10" s="74">
        <f>Sheet1!F141</f>
        <v>6755.22</v>
      </c>
      <c r="F10" s="76">
        <f t="shared" si="0"/>
        <v>11483.874000000002</v>
      </c>
    </row>
    <row r="11" spans="1:6" ht="27.75" customHeight="1">
      <c r="A11" s="73"/>
      <c r="B11" s="77" t="str">
        <f>'detailed '!B35</f>
        <v>b.First floor</v>
      </c>
      <c r="C11" s="74" t="s">
        <v>40</v>
      </c>
      <c r="D11" s="76">
        <f>'detailed '!H40</f>
        <v>8.2999999999999989</v>
      </c>
      <c r="E11" s="74">
        <f>Sheet1!F122</f>
        <v>7964.45</v>
      </c>
      <c r="F11" s="76">
        <f t="shared" si="0"/>
        <v>66104.934999999983</v>
      </c>
    </row>
    <row r="12" spans="1:6" ht="38.25" customHeight="1">
      <c r="A12" s="73">
        <v>5</v>
      </c>
      <c r="B12" s="75" t="str">
        <f>'detailed '!B42</f>
        <v xml:space="preserve">Dismantling RCC Concrete </v>
      </c>
      <c r="C12" s="74" t="s">
        <v>40</v>
      </c>
      <c r="D12" s="76">
        <f>'detailed '!H45</f>
        <v>2.6</v>
      </c>
      <c r="E12" s="74">
        <v>5800</v>
      </c>
      <c r="F12" s="76">
        <f t="shared" si="0"/>
        <v>15080</v>
      </c>
    </row>
    <row r="13" spans="1:6" ht="57" customHeight="1">
      <c r="A13" s="73">
        <v>6</v>
      </c>
      <c r="B13" s="77" t="str">
        <f>'detailed '!B46</f>
        <v>Brick work in C.M. 1:6 using klin burnt country bricks of size 22x11x7cm in the following floors b. In First Floor</v>
      </c>
      <c r="C13" s="74" t="s">
        <v>40</v>
      </c>
      <c r="D13" s="76">
        <f>'detailed '!H54</f>
        <v>21</v>
      </c>
      <c r="E13" s="74">
        <f>Sheet1!F141</f>
        <v>6755.22</v>
      </c>
      <c r="F13" s="76">
        <f t="shared" si="0"/>
        <v>141859.62</v>
      </c>
    </row>
    <row r="14" spans="1:6" ht="53.25" customHeight="1">
      <c r="A14" s="73">
        <v>7</v>
      </c>
      <c r="B14" s="77" t="str">
        <f>'detailed '!B55</f>
        <v>Brick partition wall of 110mm tk in C:M 1:4, using Fly Ash bricks of size 23x11x7mm in the following floors b. In First Floor</v>
      </c>
      <c r="C14" s="74" t="s">
        <v>33</v>
      </c>
      <c r="D14" s="76">
        <f>'detailed '!H62</f>
        <v>21.900000000000002</v>
      </c>
      <c r="E14" s="74">
        <f>Sheet1!F173</f>
        <v>857.46</v>
      </c>
      <c r="F14" s="76">
        <f t="shared" si="0"/>
        <v>18778.374000000003</v>
      </c>
    </row>
    <row r="15" spans="1:6" ht="53.25" customHeight="1">
      <c r="A15" s="73">
        <v>8</v>
      </c>
      <c r="B15" s="77" t="str">
        <f>'detailed '!B63</f>
        <v>Steel grills for windows and ventilator with suitable ledges inculding primer coat</v>
      </c>
      <c r="C15" s="74" t="s">
        <v>83</v>
      </c>
      <c r="D15" s="76">
        <f>'detailed '!H68</f>
        <v>788.4</v>
      </c>
      <c r="E15" s="74">
        <f>Sheet1!F308</f>
        <v>62.1</v>
      </c>
      <c r="F15" s="76">
        <f t="shared" si="0"/>
        <v>48959.64</v>
      </c>
    </row>
    <row r="16" spans="1:6" ht="38.25" customHeight="1">
      <c r="A16" s="73">
        <v>9</v>
      </c>
      <c r="B16" s="75" t="str">
        <f>'detailed '!B69</f>
        <v>Plastering 1:5,12mm tk</v>
      </c>
      <c r="C16" s="74" t="s">
        <v>33</v>
      </c>
      <c r="D16" s="76">
        <f>'detailed '!H78</f>
        <v>302.10000000000002</v>
      </c>
      <c r="E16" s="74">
        <f>Sheet1!F188</f>
        <v>239.36</v>
      </c>
      <c r="F16" s="76">
        <f t="shared" si="0"/>
        <v>72310.656000000003</v>
      </c>
    </row>
    <row r="17" spans="1:8" ht="38.25" customHeight="1">
      <c r="A17" s="73">
        <v>10</v>
      </c>
      <c r="B17" s="75" t="str">
        <f>'detailed '!B79</f>
        <v>Plastering 1:3,12mm thick with water proof compound</v>
      </c>
      <c r="C17" s="74" t="s">
        <v>33</v>
      </c>
      <c r="D17" s="76">
        <f>'detailed '!H83</f>
        <v>5.6999999999999993</v>
      </c>
      <c r="E17" s="74">
        <f>Sheet1!F203</f>
        <v>263.83999999999997</v>
      </c>
      <c r="F17" s="76">
        <f t="shared" si="0"/>
        <v>1503.8879999999997</v>
      </c>
    </row>
    <row r="18" spans="1:8" ht="38.25" customHeight="1">
      <c r="A18" s="73">
        <v>11</v>
      </c>
      <c r="B18" s="75" t="str">
        <f>'detailed '!B84</f>
        <v>Painting one coat of primer using white cement</v>
      </c>
      <c r="C18" s="74" t="s">
        <v>33</v>
      </c>
      <c r="D18" s="76">
        <f>'detailed '!H95</f>
        <v>444.8</v>
      </c>
      <c r="E18" s="74">
        <f>Sheet1!F291</f>
        <v>58.69</v>
      </c>
      <c r="F18" s="76">
        <f>D18*E18</f>
        <v>26105.311999999998</v>
      </c>
    </row>
    <row r="19" spans="1:8" ht="38.25" customHeight="1">
      <c r="A19" s="73">
        <v>12</v>
      </c>
      <c r="B19" s="75" t="str">
        <f>'detailed '!B96</f>
        <v>Painting two coats of synthetic enamel paint</v>
      </c>
      <c r="C19" s="74" t="s">
        <v>33</v>
      </c>
      <c r="D19" s="76">
        <f>'detailed '!H100</f>
        <v>20.8</v>
      </c>
      <c r="E19" s="74">
        <f>Sheet1!F303</f>
        <v>133.44</v>
      </c>
      <c r="F19" s="76">
        <f>D19*E19</f>
        <v>2775.5520000000001</v>
      </c>
    </row>
    <row r="20" spans="1:8" ht="38.25" customHeight="1">
      <c r="A20" s="73">
        <v>13</v>
      </c>
      <c r="B20" s="77" t="str">
        <f>'detailed '!B101</f>
        <v>Form Work Using M.S Sheet</v>
      </c>
      <c r="C20" s="74"/>
      <c r="D20" s="74"/>
      <c r="E20" s="74"/>
      <c r="F20" s="76"/>
    </row>
    <row r="21" spans="1:8" ht="38.25" customHeight="1">
      <c r="A21" s="73"/>
      <c r="B21" s="77" t="str">
        <f>'detailed '!B102</f>
        <v>a.Form work for Plinth beam, Grade beam, Raft beam</v>
      </c>
      <c r="C21" s="74" t="s">
        <v>33</v>
      </c>
      <c r="D21" s="76">
        <f>'detailed '!H107</f>
        <v>9.8999999999999986</v>
      </c>
      <c r="E21" s="74">
        <f>Sheet1!D204</f>
        <v>804.89</v>
      </c>
      <c r="F21" s="76">
        <f t="shared" si="0"/>
        <v>7968.4109999999991</v>
      </c>
    </row>
    <row r="22" spans="1:8" ht="38.25" customHeight="1">
      <c r="A22" s="73"/>
      <c r="B22" s="77" t="str">
        <f>'detailed '!B108</f>
        <v>b. Form work for Small quantity and column using M.S. sheet</v>
      </c>
      <c r="C22" s="74" t="s">
        <v>33</v>
      </c>
      <c r="D22" s="76">
        <f>'detailed '!H114</f>
        <v>12.669</v>
      </c>
      <c r="E22" s="74">
        <f>Sheet1!D206</f>
        <v>900.96</v>
      </c>
      <c r="F22" s="76">
        <f t="shared" si="0"/>
        <v>11414.26224</v>
      </c>
    </row>
    <row r="23" spans="1:8" ht="48.75" customHeight="1">
      <c r="A23" s="73"/>
      <c r="B23" s="77" t="str">
        <f>'detailed '!B115</f>
        <v xml:space="preserve">c) For Square and rectangular columns and small quantities such as sunshade and other </v>
      </c>
      <c r="C23" s="74" t="s">
        <v>33</v>
      </c>
      <c r="D23" s="76">
        <f>'detailed '!H118</f>
        <v>89.76</v>
      </c>
      <c r="E23" s="74">
        <f>Sheet1!D208</f>
        <v>1081.1500000000001</v>
      </c>
      <c r="F23" s="76">
        <f t="shared" si="0"/>
        <v>97044.024000000019</v>
      </c>
    </row>
    <row r="24" spans="1:8" ht="43.5" customHeight="1">
      <c r="A24" s="73">
        <v>14</v>
      </c>
      <c r="B24" s="77" t="str">
        <f>'detailed '!B120</f>
        <v>Supplying and fabricating, placing MS/RTS stell for without cement slurry</v>
      </c>
      <c r="C24" s="74" t="s">
        <v>139</v>
      </c>
      <c r="D24" s="76">
        <f>'detailed '!H123</f>
        <v>1.36</v>
      </c>
      <c r="E24" s="74">
        <f>Sheet1!F224</f>
        <v>81012.5</v>
      </c>
      <c r="F24" s="76">
        <f t="shared" si="0"/>
        <v>110177.00000000001</v>
      </c>
    </row>
    <row r="25" spans="1:8" ht="38.25" customHeight="1">
      <c r="A25" s="73">
        <v>15</v>
      </c>
      <c r="B25" s="77" t="str">
        <f>'detailed '!B124</f>
        <v xml:space="preserve">Providing and fixing factory made polyvinyl chloride (PVC) Door Frame with shutters </v>
      </c>
      <c r="C25" s="74" t="s">
        <v>33</v>
      </c>
      <c r="D25" s="76">
        <f>'detailed '!H127</f>
        <v>2.25</v>
      </c>
      <c r="E25" s="74">
        <f>Sheet1!D212</f>
        <v>3167</v>
      </c>
      <c r="F25" s="76">
        <f t="shared" si="0"/>
        <v>7125.75</v>
      </c>
    </row>
    <row r="26" spans="1:8" ht="38.25" customHeight="1">
      <c r="A26" s="73">
        <v>16</v>
      </c>
      <c r="B26" s="75" t="str">
        <f>'detailed '!B128</f>
        <v>Supplying and fixing of Anti skid tiles</v>
      </c>
      <c r="C26" s="74" t="s">
        <v>33</v>
      </c>
      <c r="D26" s="76">
        <f>'detailed '!H132</f>
        <v>3.9</v>
      </c>
      <c r="E26" s="74">
        <f>Sheet1!F246</f>
        <v>1155.72</v>
      </c>
      <c r="F26" s="76">
        <f t="shared" si="0"/>
        <v>4507.308</v>
      </c>
    </row>
    <row r="27" spans="1:8" ht="38.25" customHeight="1">
      <c r="A27" s="73">
        <v>17</v>
      </c>
      <c r="B27" s="75" t="str">
        <f>'detailed '!B133</f>
        <v>Supplying and fixing of Glazed tiles</v>
      </c>
      <c r="C27" s="74" t="s">
        <v>33</v>
      </c>
      <c r="D27" s="76">
        <f>'detailed '!H137</f>
        <v>17.8</v>
      </c>
      <c r="E27" s="74">
        <f>Sheet1!F260</f>
        <v>1313.87</v>
      </c>
      <c r="F27" s="76">
        <f t="shared" si="0"/>
        <v>23386.885999999999</v>
      </c>
    </row>
    <row r="28" spans="1:8" ht="38.25" customHeight="1">
      <c r="A28" s="73">
        <v>18</v>
      </c>
      <c r="B28" s="75" t="str">
        <f>'detailed '!B138</f>
        <v>Supplying and fixing of I.W.C size of 540x480mm other the Ground floor</v>
      </c>
      <c r="C28" s="74" t="s">
        <v>20</v>
      </c>
      <c r="D28" s="76">
        <f>'detailed '!H141</f>
        <v>4</v>
      </c>
      <c r="E28" s="74">
        <f>Sheet1!F279</f>
        <v>5019.4399999999996</v>
      </c>
      <c r="F28" s="76">
        <f t="shared" si="0"/>
        <v>20077.759999999998</v>
      </c>
      <c r="H28" s="2"/>
    </row>
    <row r="29" spans="1:8" ht="38.25" customHeight="1">
      <c r="A29" s="73">
        <v>19</v>
      </c>
      <c r="B29" s="75" t="str">
        <f>'detailed '!B142</f>
        <v xml:space="preserve">Supplying of Rolled steel Plate section </v>
      </c>
      <c r="C29" s="74" t="s">
        <v>83</v>
      </c>
      <c r="D29" s="76">
        <f>'detailed '!H146</f>
        <v>196.9</v>
      </c>
      <c r="E29" s="74">
        <v>105</v>
      </c>
      <c r="F29" s="76">
        <f t="shared" si="0"/>
        <v>20674.5</v>
      </c>
    </row>
    <row r="30" spans="1:8" ht="57.75" customHeight="1">
      <c r="A30" s="73">
        <v>20</v>
      </c>
      <c r="B30" s="75" t="str">
        <f>'detailed '!B147</f>
        <v>Supplying  of Rolled steel Hollow section  with ISI mark etc., all complete.</v>
      </c>
      <c r="C30" s="74" t="s">
        <v>83</v>
      </c>
      <c r="D30" s="76">
        <f>'detailed '!H164</f>
        <v>3221.8615</v>
      </c>
      <c r="E30" s="74">
        <v>107</v>
      </c>
      <c r="F30" s="76">
        <f t="shared" si="0"/>
        <v>344739.18050000002</v>
      </c>
    </row>
    <row r="31" spans="1:8" ht="38.25" customHeight="1">
      <c r="A31" s="73">
        <v>21</v>
      </c>
      <c r="B31" s="78" t="str">
        <f>'detailed '!B165</f>
        <v>Supplying and fixing of sandwich pannel 50mm tk sheet</v>
      </c>
      <c r="C31" s="74" t="s">
        <v>33</v>
      </c>
      <c r="D31" s="76">
        <f>'detailed '!H169</f>
        <v>326.20000000000005</v>
      </c>
      <c r="E31" s="74">
        <v>2200</v>
      </c>
      <c r="F31" s="76">
        <f t="shared" si="0"/>
        <v>717640.00000000012</v>
      </c>
    </row>
    <row r="32" spans="1:8" ht="38.25" customHeight="1">
      <c r="A32" s="73">
        <v>22</v>
      </c>
      <c r="B32" s="78" t="str">
        <f>'detailed '!B170</f>
        <v>Supplying and Fixing of UPVC SN8 PVC Pipe</v>
      </c>
      <c r="C32" s="74"/>
      <c r="D32" s="76"/>
      <c r="E32" s="74"/>
      <c r="F32" s="76"/>
    </row>
    <row r="33" spans="1:6" ht="38.25" customHeight="1">
      <c r="A33" s="73"/>
      <c r="B33" s="78" t="str">
        <f>'detailed '!B171</f>
        <v>a) 110mm dia pipe</v>
      </c>
      <c r="C33" s="74" t="s">
        <v>274</v>
      </c>
      <c r="D33" s="76">
        <f>'detailed '!H173</f>
        <v>36</v>
      </c>
      <c r="E33" s="74">
        <f>Sheet1!F371</f>
        <v>381.21</v>
      </c>
      <c r="F33" s="76">
        <f t="shared" si="0"/>
        <v>13723.56</v>
      </c>
    </row>
    <row r="34" spans="1:6" ht="38.25" customHeight="1">
      <c r="A34" s="73">
        <v>23</v>
      </c>
      <c r="B34" s="78" t="str">
        <f>'detailed '!B174</f>
        <v xml:space="preserve">Electrical arrangements </v>
      </c>
      <c r="C34" s="74"/>
      <c r="D34" s="76"/>
      <c r="E34" s="74"/>
      <c r="F34" s="76"/>
    </row>
    <row r="35" spans="1:6" ht="38.25" customHeight="1">
      <c r="A35" s="73"/>
      <c r="B35" s="78" t="str">
        <f>'detailed '!B175</f>
        <v>a) Light pt with ceiling rose</v>
      </c>
      <c r="C35" s="74" t="s">
        <v>266</v>
      </c>
      <c r="D35" s="76">
        <f>'detailed '!H178</f>
        <v>10</v>
      </c>
      <c r="E35" s="74">
        <f>Sheet1!F313</f>
        <v>1499.29</v>
      </c>
      <c r="F35" s="76">
        <f t="shared" si="0"/>
        <v>14992.9</v>
      </c>
    </row>
    <row r="36" spans="1:6" ht="38.25" customHeight="1">
      <c r="A36" s="73"/>
      <c r="B36" s="78" t="str">
        <f>'detailed '!B179</f>
        <v>b) Light pt without ceiling rose</v>
      </c>
      <c r="C36" s="74" t="s">
        <v>266</v>
      </c>
      <c r="D36" s="76">
        <f>'detailed '!H182</f>
        <v>4</v>
      </c>
      <c r="E36" s="74">
        <f>Sheet1!F314</f>
        <v>1503.34</v>
      </c>
      <c r="F36" s="76">
        <f t="shared" si="0"/>
        <v>6013.36</v>
      </c>
    </row>
    <row r="37" spans="1:6" ht="38.25" customHeight="1">
      <c r="A37" s="73">
        <v>24</v>
      </c>
      <c r="B37" s="78" t="str">
        <f>'detailed '!B183</f>
        <v>5 Amps 5 pin SB itself</v>
      </c>
      <c r="C37" s="74" t="s">
        <v>266</v>
      </c>
      <c r="D37" s="76">
        <f>'detailed '!H186</f>
        <v>2</v>
      </c>
      <c r="E37" s="74">
        <f>Sheet1!F318</f>
        <v>764.91</v>
      </c>
      <c r="F37" s="76">
        <f t="shared" si="0"/>
        <v>1529.82</v>
      </c>
    </row>
    <row r="38" spans="1:6" ht="60" customHeight="1">
      <c r="A38" s="73">
        <v>25</v>
      </c>
      <c r="B38" s="78" t="str">
        <f>'detailed '!B187</f>
        <v>S &amp; F 9 watts LED watts bulb for bath wc</v>
      </c>
      <c r="C38" s="74" t="s">
        <v>20</v>
      </c>
      <c r="D38" s="76">
        <f>'detailed '!H190</f>
        <v>4</v>
      </c>
      <c r="E38" s="74">
        <v>134</v>
      </c>
      <c r="F38" s="76">
        <f t="shared" si="0"/>
        <v>536</v>
      </c>
    </row>
    <row r="39" spans="1:6" ht="62.25" customHeight="1">
      <c r="A39" s="73">
        <v>26</v>
      </c>
      <c r="B39" s="78" t="str">
        <f>'detailed '!B191</f>
        <v>Supplying and fixing of 4,18 LED tube light</v>
      </c>
      <c r="C39" s="74" t="s">
        <v>20</v>
      </c>
      <c r="D39" s="76">
        <f>'detailed '!H194</f>
        <v>10</v>
      </c>
      <c r="E39" s="74">
        <f>Sheet1!F344</f>
        <v>660.19</v>
      </c>
      <c r="F39" s="76">
        <f t="shared" si="0"/>
        <v>6601.9000000000005</v>
      </c>
    </row>
    <row r="40" spans="1:6" ht="153.75" customHeight="1">
      <c r="A40" s="73">
        <v>27</v>
      </c>
      <c r="B40" s="78" t="str">
        <f>'detailed '!B195</f>
        <v>Run off mains with 2 wires of 2.5 Sqmm copper PVC insulated unsheathed single core 1.1KV cable wire contuinuous earth by means of 1.5 Sqmm copper PVC insulated unsheathed single core 1.1 KV grade cable in fully concealed 19 mm / 20 mm dia rigid PVC condui</v>
      </c>
      <c r="C40" s="74" t="s">
        <v>274</v>
      </c>
      <c r="D40" s="76">
        <f>'detailed '!H198</f>
        <v>100</v>
      </c>
      <c r="E40" s="74">
        <f>Sheet1!F382</f>
        <v>94</v>
      </c>
      <c r="F40" s="76">
        <f t="shared" si="0"/>
        <v>9400</v>
      </c>
    </row>
    <row r="41" spans="1:6" ht="25.5" customHeight="1">
      <c r="A41" s="74"/>
      <c r="B41" s="73" t="s">
        <v>14</v>
      </c>
      <c r="C41" s="74"/>
      <c r="D41" s="74"/>
      <c r="E41" s="73"/>
      <c r="F41" s="79">
        <f>SUM(F6:F40)</f>
        <v>1846303.9427400003</v>
      </c>
    </row>
    <row r="42" spans="1:6" ht="25.5" customHeight="1">
      <c r="A42" s="74"/>
      <c r="B42" s="74" t="s">
        <v>15</v>
      </c>
      <c r="C42" s="74"/>
      <c r="D42" s="74"/>
      <c r="E42" s="74"/>
      <c r="F42" s="76">
        <f>F41*12%</f>
        <v>221556.47312880002</v>
      </c>
    </row>
    <row r="43" spans="1:6" ht="25.5" customHeight="1">
      <c r="A43" s="74"/>
      <c r="B43" s="73" t="s">
        <v>19</v>
      </c>
      <c r="C43" s="74"/>
      <c r="D43" s="74"/>
      <c r="E43" s="74"/>
      <c r="F43" s="79">
        <f>SUM(F41:F42)</f>
        <v>2067860.4158688004</v>
      </c>
    </row>
    <row r="44" spans="1:6" ht="25.5" customHeight="1">
      <c r="A44" s="80"/>
      <c r="B44" s="74" t="s">
        <v>29</v>
      </c>
      <c r="C44" s="80"/>
      <c r="D44" s="80"/>
      <c r="E44" s="80"/>
      <c r="F44" s="81">
        <f>F43*1%</f>
        <v>20678.604158688006</v>
      </c>
    </row>
    <row r="45" spans="1:6" ht="25.5" customHeight="1">
      <c r="A45" s="80"/>
      <c r="B45" s="74" t="s">
        <v>30</v>
      </c>
      <c r="C45" s="80"/>
      <c r="D45" s="80"/>
      <c r="E45" s="80"/>
      <c r="F45" s="81">
        <f>F43*7.5%</f>
        <v>155089.53119016002</v>
      </c>
    </row>
    <row r="46" spans="1:6" ht="25.5" customHeight="1">
      <c r="A46" s="80"/>
      <c r="B46" s="82" t="s">
        <v>31</v>
      </c>
      <c r="C46" s="80"/>
      <c r="D46" s="80"/>
      <c r="E46" s="80"/>
      <c r="F46" s="83">
        <f>SUM(F43:F45)</f>
        <v>2243628.5512176487</v>
      </c>
    </row>
    <row r="47" spans="1:6" ht="25.5" customHeight="1">
      <c r="A47" s="84"/>
      <c r="B47" s="80"/>
      <c r="C47" s="80"/>
      <c r="D47" s="85" t="s">
        <v>4</v>
      </c>
      <c r="E47" s="91">
        <f>F46/100000</f>
        <v>22.436285512176486</v>
      </c>
      <c r="F47" s="85" t="s">
        <v>218</v>
      </c>
    </row>
  </sheetData>
  <mergeCells count="4">
    <mergeCell ref="A3:F3"/>
    <mergeCell ref="A4:F4"/>
    <mergeCell ref="A1:F1"/>
    <mergeCell ref="A2:F2"/>
  </mergeCells>
  <pageMargins left="0.7" right="0.7" top="0.75" bottom="0.75" header="0.3" footer="0.3"/>
  <pageSetup paperSize="9" scale="84" orientation="portrait" r:id="rId1"/>
</worksheet>
</file>

<file path=xl/worksheets/sheet4.xml><?xml version="1.0" encoding="utf-8"?>
<worksheet xmlns="http://schemas.openxmlformats.org/spreadsheetml/2006/main" xmlns:r="http://schemas.openxmlformats.org/officeDocument/2006/relationships">
  <dimension ref="A1:F382"/>
  <sheetViews>
    <sheetView view="pageBreakPreview" topLeftCell="A356" zoomScale="60" workbookViewId="0">
      <selection activeCell="C373" sqref="C373"/>
    </sheetView>
  </sheetViews>
  <sheetFormatPr defaultRowHeight="15.75"/>
  <cols>
    <col min="1" max="2" width="9.140625" style="90"/>
    <col min="3" max="3" width="20.85546875" style="90" customWidth="1"/>
    <col min="4" max="16384" width="9.140625" style="90"/>
  </cols>
  <sheetData>
    <row r="1" spans="1:6">
      <c r="C1" s="90" t="s">
        <v>91</v>
      </c>
    </row>
    <row r="2" spans="1:6">
      <c r="C2" s="90" t="s">
        <v>92</v>
      </c>
    </row>
    <row r="3" spans="1:6">
      <c r="A3" s="90" t="s">
        <v>93</v>
      </c>
      <c r="B3" s="90" t="s">
        <v>94</v>
      </c>
      <c r="C3" s="90" t="s">
        <v>95</v>
      </c>
      <c r="E3" s="90" t="s">
        <v>96</v>
      </c>
    </row>
    <row r="4" spans="1:6">
      <c r="A4" s="90" t="s">
        <v>22</v>
      </c>
      <c r="B4" s="90" t="s">
        <v>22</v>
      </c>
      <c r="C4" s="90" t="s">
        <v>22</v>
      </c>
      <c r="D4" s="90" t="s">
        <v>22</v>
      </c>
      <c r="E4" s="90" t="s">
        <v>22</v>
      </c>
      <c r="F4" s="90" t="s">
        <v>22</v>
      </c>
    </row>
    <row r="5" spans="1:6">
      <c r="A5" s="90" t="s">
        <v>97</v>
      </c>
      <c r="B5" s="90" t="s">
        <v>94</v>
      </c>
      <c r="C5" s="90" t="s">
        <v>98</v>
      </c>
      <c r="D5" s="90" t="s">
        <v>99</v>
      </c>
      <c r="E5" s="90" t="s">
        <v>100</v>
      </c>
      <c r="F5" s="90" t="s">
        <v>101</v>
      </c>
    </row>
    <row r="6" spans="1:6">
      <c r="A6" s="90" t="s">
        <v>22</v>
      </c>
      <c r="B6" s="90" t="s">
        <v>22</v>
      </c>
      <c r="C6" s="90" t="s">
        <v>22</v>
      </c>
      <c r="D6" s="90" t="s">
        <v>22</v>
      </c>
      <c r="E6" s="90" t="s">
        <v>22</v>
      </c>
      <c r="F6" s="90" t="s">
        <v>22</v>
      </c>
    </row>
    <row r="7" spans="1:6">
      <c r="B7" s="90" t="s">
        <v>21</v>
      </c>
      <c r="C7" s="90" t="s">
        <v>102</v>
      </c>
    </row>
    <row r="8" spans="1:6">
      <c r="C8" s="90" t="s">
        <v>22</v>
      </c>
    </row>
    <row r="9" spans="1:6">
      <c r="A9" s="90">
        <v>0.96</v>
      </c>
      <c r="B9" s="90" t="s">
        <v>103</v>
      </c>
      <c r="C9" s="90" t="s">
        <v>104</v>
      </c>
      <c r="D9" s="90">
        <v>5960</v>
      </c>
      <c r="E9" s="90" t="s">
        <v>103</v>
      </c>
      <c r="F9" s="90">
        <v>5721.6</v>
      </c>
    </row>
    <row r="10" spans="1:6">
      <c r="A10" s="90">
        <v>1</v>
      </c>
      <c r="B10" s="90" t="s">
        <v>105</v>
      </c>
      <c r="C10" s="90" t="s">
        <v>106</v>
      </c>
      <c r="D10" s="90">
        <v>1601.3</v>
      </c>
      <c r="E10" s="90" t="s">
        <v>105</v>
      </c>
      <c r="F10" s="90">
        <v>1601.3</v>
      </c>
    </row>
    <row r="11" spans="1:6">
      <c r="A11" s="90">
        <v>1</v>
      </c>
      <c r="B11" s="90" t="s">
        <v>105</v>
      </c>
      <c r="C11" s="90" t="s">
        <v>107</v>
      </c>
      <c r="D11" s="90">
        <v>110</v>
      </c>
      <c r="E11" s="90" t="s">
        <v>105</v>
      </c>
      <c r="F11" s="90">
        <v>110</v>
      </c>
    </row>
    <row r="12" spans="1:6">
      <c r="B12" s="90" t="s">
        <v>27</v>
      </c>
      <c r="C12" s="90" t="s">
        <v>108</v>
      </c>
      <c r="D12" s="90" t="s">
        <v>94</v>
      </c>
      <c r="E12" s="90" t="s">
        <v>27</v>
      </c>
      <c r="F12" s="90">
        <v>0</v>
      </c>
    </row>
    <row r="13" spans="1:6">
      <c r="F13" s="90" t="s">
        <v>22</v>
      </c>
    </row>
    <row r="14" spans="1:6">
      <c r="C14" s="90" t="s">
        <v>109</v>
      </c>
      <c r="F14" s="90">
        <v>7432.9</v>
      </c>
    </row>
    <row r="15" spans="1:6">
      <c r="F15" s="90" t="s">
        <v>22</v>
      </c>
    </row>
    <row r="16" spans="1:6">
      <c r="B16" s="90" t="s">
        <v>21</v>
      </c>
      <c r="C16" s="90" t="s">
        <v>110</v>
      </c>
    </row>
    <row r="17" spans="1:6">
      <c r="C17" s="90" t="s">
        <v>22</v>
      </c>
    </row>
    <row r="18" spans="1:6">
      <c r="A18" s="90">
        <v>0.72</v>
      </c>
      <c r="B18" s="90" t="s">
        <v>103</v>
      </c>
      <c r="C18" s="90" t="s">
        <v>104</v>
      </c>
      <c r="D18" s="90">
        <v>5960</v>
      </c>
      <c r="E18" s="90" t="s">
        <v>103</v>
      </c>
      <c r="F18" s="90">
        <v>4291.2</v>
      </c>
    </row>
    <row r="19" spans="1:6">
      <c r="A19" s="90">
        <v>1</v>
      </c>
      <c r="B19" s="90" t="s">
        <v>105</v>
      </c>
      <c r="C19" s="90" t="s">
        <v>106</v>
      </c>
      <c r="D19" s="90">
        <v>1601.3</v>
      </c>
      <c r="E19" s="90" t="s">
        <v>105</v>
      </c>
      <c r="F19" s="90">
        <v>1601.3</v>
      </c>
    </row>
    <row r="20" spans="1:6">
      <c r="A20" s="90">
        <v>1</v>
      </c>
      <c r="B20" s="90" t="s">
        <v>105</v>
      </c>
      <c r="C20" s="90" t="s">
        <v>107</v>
      </c>
      <c r="D20" s="90">
        <v>110</v>
      </c>
      <c r="E20" s="90" t="s">
        <v>105</v>
      </c>
      <c r="F20" s="90">
        <v>110</v>
      </c>
    </row>
    <row r="21" spans="1:6">
      <c r="B21" s="90" t="s">
        <v>27</v>
      </c>
      <c r="C21" s="90" t="s">
        <v>108</v>
      </c>
      <c r="D21" s="90" t="s">
        <v>94</v>
      </c>
      <c r="E21" s="90" t="s">
        <v>27</v>
      </c>
      <c r="F21" s="90">
        <v>0</v>
      </c>
    </row>
    <row r="22" spans="1:6">
      <c r="F22" s="90" t="s">
        <v>22</v>
      </c>
    </row>
    <row r="23" spans="1:6">
      <c r="C23" s="90" t="s">
        <v>109</v>
      </c>
      <c r="F23" s="90">
        <v>6002.5</v>
      </c>
    </row>
    <row r="24" spans="1:6">
      <c r="F24" s="90" t="s">
        <v>22</v>
      </c>
    </row>
    <row r="25" spans="1:6">
      <c r="B25" s="90" t="s">
        <v>21</v>
      </c>
      <c r="C25" s="90" t="s">
        <v>111</v>
      </c>
    </row>
    <row r="26" spans="1:6">
      <c r="C26" s="90" t="s">
        <v>22</v>
      </c>
    </row>
    <row r="27" spans="1:6">
      <c r="A27" s="90">
        <v>0.48</v>
      </c>
      <c r="B27" s="90" t="s">
        <v>103</v>
      </c>
      <c r="C27" s="90" t="s">
        <v>104</v>
      </c>
      <c r="D27" s="90">
        <v>5960</v>
      </c>
      <c r="E27" s="90" t="s">
        <v>103</v>
      </c>
      <c r="F27" s="90">
        <v>2860.8</v>
      </c>
    </row>
    <row r="28" spans="1:6">
      <c r="A28" s="90">
        <v>1</v>
      </c>
      <c r="B28" s="90" t="s">
        <v>105</v>
      </c>
      <c r="C28" s="90" t="s">
        <v>106</v>
      </c>
      <c r="D28" s="90">
        <v>1601.3</v>
      </c>
      <c r="E28" s="90" t="s">
        <v>105</v>
      </c>
      <c r="F28" s="90">
        <v>1601.3</v>
      </c>
    </row>
    <row r="29" spans="1:6">
      <c r="A29" s="90">
        <v>1</v>
      </c>
      <c r="B29" s="90" t="s">
        <v>105</v>
      </c>
      <c r="C29" s="90" t="s">
        <v>107</v>
      </c>
      <c r="D29" s="90">
        <v>110</v>
      </c>
      <c r="E29" s="90" t="s">
        <v>105</v>
      </c>
      <c r="F29" s="90">
        <v>110</v>
      </c>
    </row>
    <row r="30" spans="1:6">
      <c r="B30" s="90" t="s">
        <v>27</v>
      </c>
      <c r="C30" s="90" t="s">
        <v>108</v>
      </c>
      <c r="D30" s="90" t="s">
        <v>94</v>
      </c>
      <c r="E30" s="90" t="s">
        <v>27</v>
      </c>
      <c r="F30" s="90">
        <v>0</v>
      </c>
    </row>
    <row r="31" spans="1:6">
      <c r="F31" s="90" t="s">
        <v>22</v>
      </c>
    </row>
    <row r="32" spans="1:6">
      <c r="C32" s="90" t="s">
        <v>109</v>
      </c>
      <c r="F32" s="90">
        <v>4572.1000000000004</v>
      </c>
    </row>
    <row r="33" spans="1:6">
      <c r="F33" s="90" t="s">
        <v>22</v>
      </c>
    </row>
    <row r="34" spans="1:6">
      <c r="B34" s="90" t="s">
        <v>21</v>
      </c>
      <c r="C34" s="90" t="s">
        <v>112</v>
      </c>
    </row>
    <row r="35" spans="1:6">
      <c r="A35" s="90">
        <v>0.36</v>
      </c>
      <c r="B35" s="90" t="s">
        <v>103</v>
      </c>
      <c r="C35" s="90" t="s">
        <v>104</v>
      </c>
      <c r="D35" s="90">
        <v>5960</v>
      </c>
      <c r="E35" s="90" t="s">
        <v>103</v>
      </c>
      <c r="F35" s="90">
        <v>2145.6</v>
      </c>
    </row>
    <row r="36" spans="1:6">
      <c r="A36" s="90">
        <v>1</v>
      </c>
      <c r="B36" s="90" t="s">
        <v>105</v>
      </c>
      <c r="C36" s="90" t="s">
        <v>106</v>
      </c>
      <c r="D36" s="90">
        <v>1601.3</v>
      </c>
      <c r="E36" s="90" t="s">
        <v>105</v>
      </c>
      <c r="F36" s="90">
        <v>1601.3</v>
      </c>
    </row>
    <row r="37" spans="1:6">
      <c r="A37" s="90">
        <v>1</v>
      </c>
      <c r="B37" s="90" t="s">
        <v>105</v>
      </c>
      <c r="C37" s="90" t="s">
        <v>107</v>
      </c>
      <c r="D37" s="90">
        <v>110</v>
      </c>
      <c r="E37" s="90" t="s">
        <v>105</v>
      </c>
      <c r="F37" s="90">
        <v>110</v>
      </c>
    </row>
    <row r="38" spans="1:6">
      <c r="B38" s="90" t="s">
        <v>27</v>
      </c>
      <c r="C38" s="90" t="s">
        <v>108</v>
      </c>
      <c r="D38" s="90" t="s">
        <v>94</v>
      </c>
      <c r="E38" s="90" t="s">
        <v>27</v>
      </c>
      <c r="F38" s="90">
        <v>0</v>
      </c>
    </row>
    <row r="39" spans="1:6">
      <c r="F39" s="90" t="s">
        <v>22</v>
      </c>
    </row>
    <row r="40" spans="1:6">
      <c r="C40" s="90" t="s">
        <v>109</v>
      </c>
      <c r="F40" s="90">
        <v>3856.9</v>
      </c>
    </row>
    <row r="41" spans="1:6">
      <c r="F41" s="90" t="s">
        <v>22</v>
      </c>
    </row>
    <row r="42" spans="1:6">
      <c r="B42" s="90" t="s">
        <v>21</v>
      </c>
      <c r="C42" s="90" t="s">
        <v>113</v>
      </c>
    </row>
    <row r="43" spans="1:6">
      <c r="C43" s="90" t="s">
        <v>22</v>
      </c>
    </row>
    <row r="44" spans="1:6">
      <c r="A44" s="90">
        <v>0.28799999999999998</v>
      </c>
      <c r="B44" s="90" t="s">
        <v>103</v>
      </c>
      <c r="C44" s="90" t="s">
        <v>104</v>
      </c>
      <c r="D44" s="90">
        <v>5960</v>
      </c>
      <c r="E44" s="90" t="s">
        <v>103</v>
      </c>
      <c r="F44" s="90">
        <v>1716.48</v>
      </c>
    </row>
    <row r="45" spans="1:6">
      <c r="A45" s="90">
        <v>1</v>
      </c>
      <c r="B45" s="90" t="s">
        <v>105</v>
      </c>
      <c r="C45" s="90" t="s">
        <v>106</v>
      </c>
      <c r="D45" s="90">
        <v>1601.3</v>
      </c>
      <c r="E45" s="90" t="s">
        <v>105</v>
      </c>
      <c r="F45" s="90">
        <v>1601.3</v>
      </c>
    </row>
    <row r="46" spans="1:6">
      <c r="A46" s="90">
        <v>1</v>
      </c>
      <c r="B46" s="90" t="s">
        <v>105</v>
      </c>
      <c r="C46" s="90" t="s">
        <v>107</v>
      </c>
      <c r="D46" s="90">
        <v>110</v>
      </c>
      <c r="E46" s="90" t="s">
        <v>105</v>
      </c>
      <c r="F46" s="90">
        <v>110</v>
      </c>
    </row>
    <row r="47" spans="1:6">
      <c r="B47" s="90" t="s">
        <v>27</v>
      </c>
      <c r="C47" s="90" t="s">
        <v>108</v>
      </c>
      <c r="D47" s="90" t="s">
        <v>94</v>
      </c>
      <c r="E47" s="90" t="s">
        <v>27</v>
      </c>
      <c r="F47" s="90">
        <v>0</v>
      </c>
    </row>
    <row r="48" spans="1:6">
      <c r="F48" s="90" t="s">
        <v>22</v>
      </c>
    </row>
    <row r="49" spans="1:6">
      <c r="C49" s="90" t="s">
        <v>109</v>
      </c>
      <c r="F49" s="90">
        <v>3427.78</v>
      </c>
    </row>
    <row r="50" spans="1:6">
      <c r="F50" s="90" t="s">
        <v>22</v>
      </c>
    </row>
    <row r="51" spans="1:6">
      <c r="B51" s="90" t="s">
        <v>21</v>
      </c>
      <c r="C51" s="90" t="s">
        <v>114</v>
      </c>
    </row>
    <row r="52" spans="1:6">
      <c r="C52" s="90" t="s">
        <v>22</v>
      </c>
    </row>
    <row r="53" spans="1:6">
      <c r="A53" s="90">
        <v>0.24</v>
      </c>
      <c r="B53" s="90" t="s">
        <v>103</v>
      </c>
      <c r="C53" s="90" t="s">
        <v>104</v>
      </c>
      <c r="D53" s="90">
        <v>5960</v>
      </c>
      <c r="E53" s="90" t="s">
        <v>103</v>
      </c>
      <c r="F53" s="90">
        <v>1430.4</v>
      </c>
    </row>
    <row r="54" spans="1:6">
      <c r="A54" s="90">
        <v>1</v>
      </c>
      <c r="B54" s="90" t="s">
        <v>105</v>
      </c>
      <c r="C54" s="90" t="s">
        <v>106</v>
      </c>
      <c r="D54" s="90">
        <v>1601.3</v>
      </c>
      <c r="E54" s="90" t="s">
        <v>105</v>
      </c>
      <c r="F54" s="90">
        <v>1601.3</v>
      </c>
    </row>
    <row r="55" spans="1:6">
      <c r="A55" s="90">
        <v>1</v>
      </c>
      <c r="B55" s="90" t="s">
        <v>105</v>
      </c>
      <c r="C55" s="90" t="s">
        <v>107</v>
      </c>
      <c r="D55" s="90">
        <v>110</v>
      </c>
      <c r="E55" s="90" t="s">
        <v>105</v>
      </c>
      <c r="F55" s="90">
        <v>110</v>
      </c>
    </row>
    <row r="56" spans="1:6">
      <c r="B56" s="90" t="s">
        <v>27</v>
      </c>
      <c r="C56" s="90" t="s">
        <v>108</v>
      </c>
      <c r="D56" s="90" t="s">
        <v>94</v>
      </c>
      <c r="E56" s="90" t="s">
        <v>27</v>
      </c>
      <c r="F56" s="90">
        <v>0</v>
      </c>
    </row>
    <row r="57" spans="1:6">
      <c r="F57" s="90" t="s">
        <v>22</v>
      </c>
    </row>
    <row r="58" spans="1:6">
      <c r="C58" s="90" t="s">
        <v>109</v>
      </c>
      <c r="F58" s="90">
        <v>3141.7</v>
      </c>
    </row>
    <row r="59" spans="1:6">
      <c r="A59" s="90" t="s">
        <v>94</v>
      </c>
    </row>
    <row r="60" spans="1:6">
      <c r="F60" s="90" t="s">
        <v>22</v>
      </c>
    </row>
    <row r="61" spans="1:6">
      <c r="B61" s="90" t="s">
        <v>21</v>
      </c>
      <c r="C61" s="90" t="s">
        <v>115</v>
      </c>
    </row>
    <row r="62" spans="1:6">
      <c r="C62" s="90" t="s">
        <v>22</v>
      </c>
    </row>
    <row r="63" spans="1:6">
      <c r="A63" s="90">
        <v>0.20599999999999999</v>
      </c>
      <c r="B63" s="90" t="s">
        <v>103</v>
      </c>
      <c r="C63" s="90" t="s">
        <v>104</v>
      </c>
      <c r="D63" s="90">
        <v>5960</v>
      </c>
      <c r="E63" s="90" t="s">
        <v>103</v>
      </c>
      <c r="F63" s="90">
        <v>1227.76</v>
      </c>
    </row>
    <row r="64" spans="1:6">
      <c r="A64" s="90">
        <v>1</v>
      </c>
      <c r="B64" s="90" t="s">
        <v>105</v>
      </c>
      <c r="C64" s="90" t="s">
        <v>106</v>
      </c>
      <c r="D64" s="90">
        <v>1601.3</v>
      </c>
      <c r="E64" s="90" t="s">
        <v>105</v>
      </c>
      <c r="F64" s="90">
        <v>1601.3</v>
      </c>
    </row>
    <row r="65" spans="1:6">
      <c r="A65" s="90">
        <v>1</v>
      </c>
      <c r="B65" s="90" t="s">
        <v>105</v>
      </c>
      <c r="C65" s="90" t="s">
        <v>107</v>
      </c>
      <c r="D65" s="90">
        <v>110</v>
      </c>
      <c r="E65" s="90" t="s">
        <v>105</v>
      </c>
      <c r="F65" s="90">
        <v>110</v>
      </c>
    </row>
    <row r="66" spans="1:6">
      <c r="B66" s="90" t="s">
        <v>27</v>
      </c>
      <c r="C66" s="90" t="s">
        <v>108</v>
      </c>
      <c r="D66" s="90" t="s">
        <v>94</v>
      </c>
      <c r="E66" s="90" t="s">
        <v>27</v>
      </c>
      <c r="F66" s="90">
        <v>0</v>
      </c>
    </row>
    <row r="67" spans="1:6">
      <c r="F67" s="90" t="s">
        <v>22</v>
      </c>
    </row>
    <row r="68" spans="1:6">
      <c r="C68" s="90" t="s">
        <v>109</v>
      </c>
      <c r="F68" s="90">
        <v>2939.06</v>
      </c>
    </row>
    <row r="69" spans="1:6">
      <c r="F69" s="90" t="s">
        <v>22</v>
      </c>
    </row>
    <row r="70" spans="1:6">
      <c r="B70" s="90" t="s">
        <v>21</v>
      </c>
      <c r="C70" s="90" t="s">
        <v>116</v>
      </c>
    </row>
    <row r="71" spans="1:6">
      <c r="C71" s="90" t="s">
        <v>22</v>
      </c>
    </row>
    <row r="72" spans="1:6">
      <c r="A72" s="90">
        <v>0.18</v>
      </c>
      <c r="B72" s="90" t="s">
        <v>103</v>
      </c>
      <c r="C72" s="90" t="s">
        <v>104</v>
      </c>
      <c r="D72" s="90">
        <v>5960</v>
      </c>
      <c r="E72" s="90" t="s">
        <v>103</v>
      </c>
      <c r="F72" s="90">
        <v>1072.8</v>
      </c>
    </row>
    <row r="73" spans="1:6">
      <c r="A73" s="90">
        <v>1</v>
      </c>
      <c r="B73" s="90" t="s">
        <v>105</v>
      </c>
      <c r="C73" s="90" t="s">
        <v>106</v>
      </c>
      <c r="D73" s="90">
        <v>1601.3</v>
      </c>
      <c r="E73" s="90" t="s">
        <v>105</v>
      </c>
      <c r="F73" s="90">
        <v>1601.3</v>
      </c>
    </row>
    <row r="74" spans="1:6">
      <c r="A74" s="90">
        <v>1</v>
      </c>
      <c r="B74" s="90" t="s">
        <v>105</v>
      </c>
      <c r="C74" s="90" t="s">
        <v>107</v>
      </c>
      <c r="D74" s="90">
        <v>110</v>
      </c>
      <c r="E74" s="90" t="s">
        <v>105</v>
      </c>
      <c r="F74" s="90">
        <v>110</v>
      </c>
    </row>
    <row r="75" spans="1:6">
      <c r="B75" s="90" t="s">
        <v>27</v>
      </c>
      <c r="C75" s="90" t="s">
        <v>108</v>
      </c>
      <c r="D75" s="90" t="s">
        <v>94</v>
      </c>
      <c r="E75" s="90" t="s">
        <v>27</v>
      </c>
      <c r="F75" s="90">
        <v>0</v>
      </c>
    </row>
    <row r="76" spans="1:6">
      <c r="F76" s="90" t="s">
        <v>22</v>
      </c>
    </row>
    <row r="77" spans="1:6">
      <c r="C77" s="90" t="s">
        <v>109</v>
      </c>
      <c r="F77" s="90">
        <v>2784.1</v>
      </c>
    </row>
    <row r="78" spans="1:6">
      <c r="F78" s="90" t="s">
        <v>22</v>
      </c>
    </row>
    <row r="79" spans="1:6">
      <c r="A79" s="90">
        <v>1.1000000000000001</v>
      </c>
      <c r="B79" s="90" t="s">
        <v>94</v>
      </c>
      <c r="C79" s="90" t="s">
        <v>117</v>
      </c>
    </row>
    <row r="80" spans="1:6">
      <c r="A80" s="90" t="s">
        <v>94</v>
      </c>
      <c r="C80" s="90" t="s">
        <v>118</v>
      </c>
    </row>
    <row r="81" spans="1:6">
      <c r="A81" s="90">
        <v>10</v>
      </c>
      <c r="B81" s="90" t="s">
        <v>105</v>
      </c>
      <c r="C81" s="90" t="s">
        <v>119</v>
      </c>
      <c r="D81" s="90">
        <v>106.26</v>
      </c>
      <c r="E81" s="90" t="s">
        <v>105</v>
      </c>
      <c r="F81" s="90">
        <v>1062.5999999999999</v>
      </c>
    </row>
    <row r="82" spans="1:6">
      <c r="A82" s="90">
        <v>10</v>
      </c>
      <c r="B82" s="90" t="s">
        <v>105</v>
      </c>
      <c r="C82" s="90" t="s">
        <v>120</v>
      </c>
      <c r="D82" s="90">
        <v>106.26</v>
      </c>
      <c r="E82" s="90" t="s">
        <v>105</v>
      </c>
      <c r="F82" s="90">
        <v>1062.5999999999999</v>
      </c>
    </row>
    <row r="83" spans="1:6">
      <c r="A83" s="90">
        <v>10</v>
      </c>
      <c r="B83" s="90" t="s">
        <v>105</v>
      </c>
      <c r="C83" s="90" t="s">
        <v>121</v>
      </c>
      <c r="D83" s="90">
        <v>12.32</v>
      </c>
      <c r="E83" s="90" t="s">
        <v>105</v>
      </c>
      <c r="F83" s="90">
        <v>123.2</v>
      </c>
    </row>
    <row r="84" spans="1:6">
      <c r="B84" s="90" t="s">
        <v>27</v>
      </c>
      <c r="C84" s="90" t="s">
        <v>108</v>
      </c>
      <c r="E84" s="90" t="s">
        <v>27</v>
      </c>
      <c r="F84" s="90">
        <v>0</v>
      </c>
    </row>
    <row r="85" spans="1:6">
      <c r="F85" s="90" t="s">
        <v>22</v>
      </c>
    </row>
    <row r="86" spans="1:6">
      <c r="C86" s="90" t="s">
        <v>122</v>
      </c>
      <c r="F86" s="90">
        <v>2248.4</v>
      </c>
    </row>
    <row r="87" spans="1:6">
      <c r="F87" s="90" t="s">
        <v>22</v>
      </c>
    </row>
    <row r="88" spans="1:6">
      <c r="C88" s="90" t="s">
        <v>123</v>
      </c>
      <c r="D88" s="90" t="s">
        <v>124</v>
      </c>
      <c r="F88" s="90">
        <v>224.84</v>
      </c>
    </row>
    <row r="89" spans="1:6">
      <c r="D89" s="90" t="s">
        <v>125</v>
      </c>
      <c r="F89" s="90">
        <v>234.14</v>
      </c>
    </row>
    <row r="91" spans="1:6">
      <c r="A91" s="90" t="s">
        <v>126</v>
      </c>
      <c r="B91" s="90" t="s">
        <v>21</v>
      </c>
      <c r="C91" s="90" t="s">
        <v>127</v>
      </c>
    </row>
    <row r="92" spans="1:6">
      <c r="C92" s="90" t="s">
        <v>128</v>
      </c>
    </row>
    <row r="93" spans="1:6">
      <c r="C93" s="90" t="s">
        <v>22</v>
      </c>
    </row>
    <row r="94" spans="1:6">
      <c r="A94" s="90">
        <v>9</v>
      </c>
      <c r="B94" s="90" t="s">
        <v>105</v>
      </c>
      <c r="C94" s="90" t="s">
        <v>129</v>
      </c>
      <c r="D94" s="90">
        <v>1276.5</v>
      </c>
      <c r="E94" s="90" t="s">
        <v>105</v>
      </c>
      <c r="F94" s="90">
        <v>11488.5</v>
      </c>
    </row>
    <row r="95" spans="1:6">
      <c r="A95" s="90">
        <v>4.5</v>
      </c>
      <c r="B95" s="90" t="s">
        <v>105</v>
      </c>
      <c r="C95" s="90" t="s">
        <v>113</v>
      </c>
      <c r="D95" s="90">
        <v>3427.78</v>
      </c>
      <c r="E95" s="90" t="s">
        <v>105</v>
      </c>
      <c r="F95" s="90">
        <v>15425.01</v>
      </c>
    </row>
    <row r="96" spans="1:6">
      <c r="A96" s="90">
        <v>1.8</v>
      </c>
      <c r="B96" s="90" t="s">
        <v>23</v>
      </c>
      <c r="C96" s="90" t="s">
        <v>130</v>
      </c>
      <c r="D96" s="90">
        <v>884.4</v>
      </c>
      <c r="E96" s="90" t="s">
        <v>23</v>
      </c>
      <c r="F96" s="90">
        <v>1591.92</v>
      </c>
    </row>
    <row r="97" spans="1:6">
      <c r="A97" s="90">
        <v>17.7</v>
      </c>
      <c r="B97" s="90" t="s">
        <v>23</v>
      </c>
      <c r="C97" s="90" t="s">
        <v>25</v>
      </c>
      <c r="D97" s="90">
        <v>618.20000000000005</v>
      </c>
      <c r="E97" s="90" t="s">
        <v>23</v>
      </c>
      <c r="F97" s="90">
        <v>10942.14</v>
      </c>
    </row>
    <row r="98" spans="1:6">
      <c r="A98" s="90">
        <v>14.1</v>
      </c>
      <c r="B98" s="90" t="s">
        <v>23</v>
      </c>
      <c r="C98" s="90" t="s">
        <v>131</v>
      </c>
      <c r="D98" s="90">
        <v>507.1</v>
      </c>
      <c r="E98" s="90" t="s">
        <v>23</v>
      </c>
      <c r="F98" s="90">
        <v>7150.11</v>
      </c>
    </row>
    <row r="99" spans="1:6">
      <c r="B99" s="90" t="s">
        <v>27</v>
      </c>
      <c r="C99" s="90" t="s">
        <v>108</v>
      </c>
      <c r="E99" s="90" t="s">
        <v>27</v>
      </c>
      <c r="F99" s="90">
        <v>0</v>
      </c>
    </row>
    <row r="100" spans="1:6">
      <c r="F100" s="90" t="s">
        <v>22</v>
      </c>
    </row>
    <row r="101" spans="1:6">
      <c r="F101" s="90">
        <v>46597.68</v>
      </c>
    </row>
    <row r="102" spans="1:6">
      <c r="C102" s="90" t="s">
        <v>122</v>
      </c>
      <c r="F102" s="90" t="s">
        <v>22</v>
      </c>
    </row>
    <row r="103" spans="1:6">
      <c r="F103" s="90">
        <v>4659.7700000000004</v>
      </c>
    </row>
    <row r="104" spans="1:6">
      <c r="C104" s="90" t="s">
        <v>132</v>
      </c>
      <c r="F104" s="90" t="s">
        <v>133</v>
      </c>
    </row>
    <row r="105" spans="1:6">
      <c r="C105" s="90" t="s">
        <v>134</v>
      </c>
    </row>
    <row r="106" spans="1:6">
      <c r="A106" s="90">
        <v>5</v>
      </c>
      <c r="B106" s="90" t="s">
        <v>135</v>
      </c>
      <c r="C106" s="90" t="s">
        <v>136</v>
      </c>
      <c r="D106" s="90">
        <v>1679.5</v>
      </c>
      <c r="F106" s="90">
        <v>8397.5</v>
      </c>
    </row>
    <row r="107" spans="1:6">
      <c r="A107" s="90">
        <v>3.3</v>
      </c>
      <c r="B107" s="90" t="s">
        <v>135</v>
      </c>
      <c r="C107" s="90" t="s">
        <v>137</v>
      </c>
      <c r="D107" s="90">
        <v>1400.5</v>
      </c>
      <c r="F107" s="90">
        <v>4621.6499999999996</v>
      </c>
    </row>
    <row r="108" spans="1:6">
      <c r="A108" s="90">
        <v>4.79</v>
      </c>
      <c r="B108" s="90" t="s">
        <v>135</v>
      </c>
      <c r="C108" s="90" t="s">
        <v>138</v>
      </c>
      <c r="D108" s="90">
        <v>1601.3</v>
      </c>
      <c r="F108" s="90">
        <v>7670.23</v>
      </c>
    </row>
    <row r="109" spans="1:6">
      <c r="A109" s="90">
        <v>3.25</v>
      </c>
      <c r="B109" s="90" t="s">
        <v>139</v>
      </c>
      <c r="C109" s="90" t="s">
        <v>140</v>
      </c>
      <c r="D109" s="90">
        <v>5960</v>
      </c>
      <c r="F109" s="90">
        <v>19370</v>
      </c>
    </row>
    <row r="110" spans="1:6">
      <c r="A110" s="90">
        <v>19.5</v>
      </c>
      <c r="B110" s="90" t="s">
        <v>82</v>
      </c>
      <c r="C110" s="90" t="s">
        <v>141</v>
      </c>
      <c r="D110" s="90">
        <v>42.8</v>
      </c>
      <c r="F110" s="90">
        <v>834.6</v>
      </c>
    </row>
    <row r="111" spans="1:6">
      <c r="A111" s="90">
        <v>3.5</v>
      </c>
      <c r="B111" s="90" t="s">
        <v>20</v>
      </c>
      <c r="C111" s="90" t="s">
        <v>142</v>
      </c>
      <c r="D111" s="90">
        <v>884.4</v>
      </c>
      <c r="E111" s="90">
        <v>0</v>
      </c>
      <c r="F111" s="90">
        <v>3095.4</v>
      </c>
    </row>
    <row r="112" spans="1:6">
      <c r="A112" s="90">
        <v>21.2</v>
      </c>
      <c r="B112" s="90" t="s">
        <v>20</v>
      </c>
      <c r="C112" s="90" t="s">
        <v>143</v>
      </c>
      <c r="D112" s="90">
        <v>618.20000000000005</v>
      </c>
      <c r="F112" s="90">
        <v>13105.84</v>
      </c>
    </row>
    <row r="113" spans="1:6">
      <c r="A113" s="90">
        <v>35.299999999999997</v>
      </c>
      <c r="B113" s="90" t="s">
        <v>20</v>
      </c>
      <c r="C113" s="90" t="s">
        <v>144</v>
      </c>
      <c r="D113" s="90">
        <v>507.1</v>
      </c>
      <c r="F113" s="90">
        <v>17900.63</v>
      </c>
    </row>
    <row r="114" spans="1:6">
      <c r="C114" s="90" t="s">
        <v>145</v>
      </c>
      <c r="D114" s="90">
        <v>0</v>
      </c>
      <c r="F114" s="90">
        <v>74995.850000000006</v>
      </c>
    </row>
    <row r="115" spans="1:6">
      <c r="C115" s="90" t="s">
        <v>146</v>
      </c>
      <c r="D115" s="90">
        <v>0</v>
      </c>
      <c r="F115" s="90">
        <v>7499.59</v>
      </c>
    </row>
    <row r="116" spans="1:6">
      <c r="A116" s="90">
        <v>1</v>
      </c>
      <c r="B116" s="90" t="s">
        <v>135</v>
      </c>
      <c r="C116" s="90" t="s">
        <v>147</v>
      </c>
      <c r="D116" s="90">
        <v>89.43</v>
      </c>
      <c r="F116" s="90">
        <v>89.43</v>
      </c>
    </row>
    <row r="117" spans="1:6">
      <c r="C117" s="90" t="s">
        <v>19</v>
      </c>
      <c r="D117" s="90">
        <v>0</v>
      </c>
      <c r="F117" s="90">
        <v>7589.02</v>
      </c>
    </row>
    <row r="118" spans="1:6">
      <c r="A118" s="90" t="s">
        <v>148</v>
      </c>
      <c r="C118" s="90" t="s">
        <v>149</v>
      </c>
      <c r="D118" s="90" t="s">
        <v>148</v>
      </c>
      <c r="F118" s="90">
        <v>37.950000000000003</v>
      </c>
    </row>
    <row r="119" spans="1:6">
      <c r="C119" s="90" t="s">
        <v>150</v>
      </c>
      <c r="F119" s="90">
        <v>7626.97</v>
      </c>
    </row>
    <row r="120" spans="1:6">
      <c r="F120" s="90" t="s">
        <v>22</v>
      </c>
    </row>
    <row r="121" spans="1:6">
      <c r="C121" s="90" t="s">
        <v>151</v>
      </c>
      <c r="F121" s="90">
        <v>7740.6</v>
      </c>
    </row>
    <row r="122" spans="1:6">
      <c r="C122" s="90" t="s">
        <v>152</v>
      </c>
      <c r="F122" s="90">
        <v>7964.45</v>
      </c>
    </row>
    <row r="123" spans="1:6">
      <c r="C123" s="90" t="s">
        <v>153</v>
      </c>
      <c r="F123" s="90">
        <v>8188.3</v>
      </c>
    </row>
    <row r="125" spans="1:6">
      <c r="A125" s="90">
        <v>9</v>
      </c>
      <c r="B125" s="90" t="s">
        <v>21</v>
      </c>
      <c r="C125" s="90" t="s">
        <v>154</v>
      </c>
    </row>
    <row r="126" spans="1:6">
      <c r="C126" s="90" t="s">
        <v>155</v>
      </c>
    </row>
    <row r="127" spans="1:6">
      <c r="C127" s="90" t="s">
        <v>22</v>
      </c>
    </row>
    <row r="128" spans="1:6">
      <c r="A128" s="90">
        <v>1300</v>
      </c>
      <c r="B128" s="90" t="s">
        <v>156</v>
      </c>
      <c r="C128" s="90" t="s">
        <v>155</v>
      </c>
      <c r="D128" s="90">
        <v>6450.64</v>
      </c>
      <c r="E128" s="90" t="s">
        <v>157</v>
      </c>
      <c r="F128" s="90">
        <v>8385.83</v>
      </c>
    </row>
    <row r="129" spans="1:6">
      <c r="A129" s="90">
        <v>0.70799999999999996</v>
      </c>
      <c r="B129" s="90" t="s">
        <v>105</v>
      </c>
      <c r="C129" s="90" t="s">
        <v>114</v>
      </c>
      <c r="D129" s="90">
        <v>3141.7</v>
      </c>
      <c r="E129" s="90" t="s">
        <v>105</v>
      </c>
      <c r="F129" s="90">
        <v>2224.3200000000002</v>
      </c>
    </row>
    <row r="130" spans="1:6">
      <c r="A130" s="90">
        <v>1</v>
      </c>
      <c r="B130" s="90" t="s">
        <v>23</v>
      </c>
      <c r="C130" s="90" t="s">
        <v>26</v>
      </c>
      <c r="D130" s="90">
        <v>947.1</v>
      </c>
      <c r="E130" s="90" t="s">
        <v>23</v>
      </c>
      <c r="F130" s="90">
        <v>947.1</v>
      </c>
    </row>
    <row r="131" spans="1:6">
      <c r="A131" s="90">
        <v>3</v>
      </c>
      <c r="B131" s="90" t="s">
        <v>23</v>
      </c>
      <c r="C131" s="90" t="s">
        <v>130</v>
      </c>
      <c r="D131" s="90">
        <v>884.4</v>
      </c>
      <c r="E131" s="90" t="s">
        <v>23</v>
      </c>
      <c r="F131" s="90">
        <v>2653.2</v>
      </c>
    </row>
    <row r="132" spans="1:6">
      <c r="A132" s="90">
        <v>2</v>
      </c>
      <c r="B132" s="90" t="s">
        <v>23</v>
      </c>
      <c r="C132" s="90" t="s">
        <v>25</v>
      </c>
      <c r="D132" s="90">
        <v>618.20000000000005</v>
      </c>
      <c r="E132" s="90" t="s">
        <v>23</v>
      </c>
      <c r="F132" s="90">
        <v>1236.4000000000001</v>
      </c>
    </row>
    <row r="133" spans="1:6">
      <c r="A133" s="90">
        <v>6</v>
      </c>
      <c r="B133" s="90" t="s">
        <v>23</v>
      </c>
      <c r="C133" s="90" t="s">
        <v>131</v>
      </c>
      <c r="D133" s="90">
        <v>507.1</v>
      </c>
      <c r="E133" s="90" t="s">
        <v>23</v>
      </c>
      <c r="F133" s="90">
        <v>3042.6</v>
      </c>
    </row>
    <row r="134" spans="1:6">
      <c r="B134" s="90" t="s">
        <v>27</v>
      </c>
      <c r="C134" s="90" t="s">
        <v>108</v>
      </c>
      <c r="E134" s="90" t="s">
        <v>27</v>
      </c>
      <c r="F134" s="90">
        <v>0</v>
      </c>
    </row>
    <row r="135" spans="1:6">
      <c r="F135" s="90" t="s">
        <v>22</v>
      </c>
    </row>
    <row r="136" spans="1:6">
      <c r="C136" s="90" t="s">
        <v>122</v>
      </c>
      <c r="F136" s="90">
        <v>18489.45</v>
      </c>
    </row>
    <row r="137" spans="1:6">
      <c r="F137" s="90" t="s">
        <v>22</v>
      </c>
    </row>
    <row r="138" spans="1:6">
      <c r="C138" s="90" t="s">
        <v>132</v>
      </c>
      <c r="F138" s="90">
        <v>6529.5</v>
      </c>
    </row>
    <row r="139" spans="1:6">
      <c r="F139" s="90" t="s">
        <v>133</v>
      </c>
    </row>
    <row r="140" spans="1:6">
      <c r="C140" s="90" t="s">
        <v>151</v>
      </c>
      <c r="F140" s="90">
        <v>6604.3</v>
      </c>
    </row>
    <row r="141" spans="1:6">
      <c r="C141" s="90" t="s">
        <v>152</v>
      </c>
      <c r="F141" s="90">
        <v>6755.22</v>
      </c>
    </row>
    <row r="142" spans="1:6">
      <c r="C142" s="90" t="s">
        <v>153</v>
      </c>
      <c r="F142" s="90">
        <v>6906.14</v>
      </c>
    </row>
    <row r="144" spans="1:6">
      <c r="C144" s="90" t="s">
        <v>158</v>
      </c>
    </row>
    <row r="145" spans="1:6">
      <c r="C145" s="90" t="s">
        <v>22</v>
      </c>
    </row>
    <row r="146" spans="1:6">
      <c r="A146" s="90">
        <v>10</v>
      </c>
      <c r="B146" s="90" t="s">
        <v>21</v>
      </c>
      <c r="C146" s="90" t="s">
        <v>159</v>
      </c>
    </row>
    <row r="147" spans="1:6">
      <c r="C147" s="90" t="s">
        <v>155</v>
      </c>
    </row>
    <row r="148" spans="1:6">
      <c r="C148" s="90" t="s">
        <v>22</v>
      </c>
    </row>
    <row r="149" spans="1:6">
      <c r="A149" s="90">
        <v>1300</v>
      </c>
      <c r="B149" s="90" t="s">
        <v>156</v>
      </c>
      <c r="C149" s="90" t="s">
        <v>155</v>
      </c>
      <c r="D149" s="90">
        <v>6450.64</v>
      </c>
      <c r="E149" s="90" t="s">
        <v>157</v>
      </c>
      <c r="F149" s="90">
        <v>8385.83</v>
      </c>
    </row>
    <row r="150" spans="1:6">
      <c r="A150" s="90">
        <v>0.70799999999999996</v>
      </c>
      <c r="B150" s="90" t="s">
        <v>105</v>
      </c>
      <c r="C150" s="90" t="s">
        <v>112</v>
      </c>
      <c r="D150" s="90">
        <v>3856.9</v>
      </c>
      <c r="E150" s="90" t="s">
        <v>105</v>
      </c>
      <c r="F150" s="90">
        <v>2730.69</v>
      </c>
    </row>
    <row r="151" spans="1:6">
      <c r="A151" s="90">
        <v>1</v>
      </c>
      <c r="B151" s="90" t="s">
        <v>23</v>
      </c>
      <c r="C151" s="90" t="s">
        <v>26</v>
      </c>
      <c r="D151" s="90">
        <v>947.1</v>
      </c>
      <c r="E151" s="90" t="s">
        <v>23</v>
      </c>
      <c r="F151" s="90">
        <v>947.1</v>
      </c>
    </row>
    <row r="152" spans="1:6">
      <c r="A152" s="90">
        <v>3</v>
      </c>
      <c r="B152" s="90" t="s">
        <v>23</v>
      </c>
      <c r="C152" s="90" t="s">
        <v>130</v>
      </c>
      <c r="D152" s="90">
        <v>884.4</v>
      </c>
      <c r="E152" s="90" t="s">
        <v>23</v>
      </c>
      <c r="F152" s="90">
        <v>2653.2</v>
      </c>
    </row>
    <row r="153" spans="1:6">
      <c r="A153" s="90">
        <v>2</v>
      </c>
      <c r="B153" s="90" t="s">
        <v>23</v>
      </c>
      <c r="C153" s="90" t="s">
        <v>25</v>
      </c>
      <c r="D153" s="90">
        <v>618.20000000000005</v>
      </c>
      <c r="E153" s="90" t="s">
        <v>23</v>
      </c>
      <c r="F153" s="90">
        <v>1236.4000000000001</v>
      </c>
    </row>
    <row r="154" spans="1:6">
      <c r="A154" s="90">
        <v>6</v>
      </c>
      <c r="B154" s="90" t="s">
        <v>23</v>
      </c>
      <c r="C154" s="90" t="s">
        <v>131</v>
      </c>
      <c r="D154" s="90">
        <v>507.1</v>
      </c>
      <c r="E154" s="90" t="s">
        <v>23</v>
      </c>
      <c r="F154" s="90">
        <v>3042.6</v>
      </c>
    </row>
    <row r="155" spans="1:6">
      <c r="B155" s="90" t="s">
        <v>27</v>
      </c>
      <c r="C155" s="90" t="s">
        <v>108</v>
      </c>
      <c r="D155" s="90" t="s">
        <v>94</v>
      </c>
      <c r="E155" s="90" t="s">
        <v>27</v>
      </c>
      <c r="F155" s="90">
        <v>0</v>
      </c>
    </row>
    <row r="156" spans="1:6">
      <c r="F156" s="90" t="s">
        <v>22</v>
      </c>
    </row>
    <row r="157" spans="1:6">
      <c r="C157" s="90" t="s">
        <v>122</v>
      </c>
      <c r="F157" s="90">
        <v>18995.82</v>
      </c>
    </row>
    <row r="158" spans="1:6">
      <c r="F158" s="90" t="s">
        <v>22</v>
      </c>
    </row>
    <row r="159" spans="1:6">
      <c r="C159" s="90" t="s">
        <v>132</v>
      </c>
      <c r="F159" s="90">
        <v>6708.32</v>
      </c>
    </row>
    <row r="160" spans="1:6">
      <c r="F160" s="90" t="s">
        <v>133</v>
      </c>
    </row>
    <row r="162" spans="1:6">
      <c r="B162" s="90" t="s">
        <v>160</v>
      </c>
      <c r="C162" s="90" t="s">
        <v>161</v>
      </c>
    </row>
    <row r="163" spans="1:6">
      <c r="C163" s="90" t="s">
        <v>22</v>
      </c>
    </row>
    <row r="164" spans="1:6">
      <c r="A164" s="90">
        <v>1.1000000000000001</v>
      </c>
      <c r="B164" s="90" t="s">
        <v>105</v>
      </c>
      <c r="C164" s="90" t="s">
        <v>162</v>
      </c>
      <c r="D164" s="90">
        <v>6708.32</v>
      </c>
      <c r="E164" s="90" t="s">
        <v>105</v>
      </c>
      <c r="F164" s="90">
        <v>7379.15</v>
      </c>
    </row>
    <row r="165" spans="1:6">
      <c r="A165" s="90">
        <v>1</v>
      </c>
      <c r="B165" s="90" t="s">
        <v>34</v>
      </c>
      <c r="C165" s="90" t="s">
        <v>26</v>
      </c>
      <c r="D165" s="90">
        <v>947.1</v>
      </c>
      <c r="E165" s="90" t="s">
        <v>23</v>
      </c>
      <c r="F165" s="90">
        <v>947.1</v>
      </c>
    </row>
    <row r="166" spans="1:6">
      <c r="B166" s="90" t="s">
        <v>27</v>
      </c>
      <c r="C166" s="90" t="s">
        <v>108</v>
      </c>
      <c r="D166" s="90" t="s">
        <v>94</v>
      </c>
      <c r="E166" s="90" t="s">
        <v>27</v>
      </c>
      <c r="F166" s="90">
        <v>0</v>
      </c>
    </row>
    <row r="167" spans="1:6">
      <c r="F167" s="90" t="s">
        <v>22</v>
      </c>
    </row>
    <row r="168" spans="1:6">
      <c r="C168" s="90" t="s">
        <v>35</v>
      </c>
      <c r="F168" s="90">
        <v>8326.25</v>
      </c>
    </row>
    <row r="169" spans="1:6">
      <c r="F169" s="90" t="s">
        <v>22</v>
      </c>
    </row>
    <row r="170" spans="1:6">
      <c r="C170" s="90" t="s">
        <v>36</v>
      </c>
      <c r="F170" s="90">
        <v>832.63</v>
      </c>
    </row>
    <row r="171" spans="1:6">
      <c r="F171" s="90" t="s">
        <v>133</v>
      </c>
    </row>
    <row r="172" spans="1:6">
      <c r="C172" s="90" t="s">
        <v>151</v>
      </c>
      <c r="E172" s="90">
        <v>8.23</v>
      </c>
      <c r="F172" s="90">
        <v>840.86</v>
      </c>
    </row>
    <row r="173" spans="1:6">
      <c r="C173" s="90" t="s">
        <v>152</v>
      </c>
      <c r="E173" s="90">
        <v>16.600000000000001</v>
      </c>
      <c r="F173" s="90">
        <v>857.46</v>
      </c>
    </row>
    <row r="174" spans="1:6">
      <c r="C174" s="90" t="s">
        <v>153</v>
      </c>
      <c r="E174" s="90">
        <v>16.600000000000001</v>
      </c>
      <c r="F174" s="90">
        <v>874.06</v>
      </c>
    </row>
    <row r="175" spans="1:6">
      <c r="C175" s="90" t="s">
        <v>163</v>
      </c>
      <c r="E175" s="90">
        <v>16.600000000000001</v>
      </c>
      <c r="F175" s="90">
        <v>890.66</v>
      </c>
    </row>
    <row r="176" spans="1:6">
      <c r="C176" s="90" t="s">
        <v>164</v>
      </c>
      <c r="E176" s="90">
        <v>16.600000000000001</v>
      </c>
      <c r="F176" s="90">
        <v>907.26</v>
      </c>
    </row>
    <row r="178" spans="1:6">
      <c r="A178" s="90">
        <v>33</v>
      </c>
      <c r="B178" s="90" t="s">
        <v>21</v>
      </c>
      <c r="C178" s="90" t="s">
        <v>166</v>
      </c>
    </row>
    <row r="179" spans="1:6">
      <c r="C179" s="90" t="s">
        <v>22</v>
      </c>
    </row>
    <row r="180" spans="1:6">
      <c r="A180" s="90">
        <v>0.14000000000000001</v>
      </c>
      <c r="B180" s="90" t="s">
        <v>105</v>
      </c>
      <c r="C180" s="90" t="s">
        <v>113</v>
      </c>
      <c r="D180" s="90">
        <v>3427.78</v>
      </c>
      <c r="E180" s="90" t="s">
        <v>105</v>
      </c>
      <c r="F180" s="90">
        <v>479.89</v>
      </c>
    </row>
    <row r="181" spans="1:6">
      <c r="A181" s="90">
        <v>1.1000000000000001</v>
      </c>
      <c r="B181" s="90" t="s">
        <v>23</v>
      </c>
      <c r="C181" s="90" t="s">
        <v>26</v>
      </c>
      <c r="D181" s="90">
        <v>947.1</v>
      </c>
      <c r="E181" s="90" t="s">
        <v>23</v>
      </c>
      <c r="F181" s="90">
        <v>1041.81</v>
      </c>
    </row>
    <row r="182" spans="1:6">
      <c r="A182" s="90">
        <v>0.5</v>
      </c>
      <c r="B182" s="90" t="s">
        <v>23</v>
      </c>
      <c r="C182" s="90" t="s">
        <v>25</v>
      </c>
      <c r="D182" s="90">
        <v>618.20000000000005</v>
      </c>
      <c r="E182" s="90" t="s">
        <v>23</v>
      </c>
      <c r="F182" s="90">
        <v>309.10000000000002</v>
      </c>
    </row>
    <row r="183" spans="1:6">
      <c r="A183" s="90">
        <v>1.1000000000000001</v>
      </c>
      <c r="B183" s="90" t="s">
        <v>23</v>
      </c>
      <c r="C183" s="90" t="s">
        <v>131</v>
      </c>
      <c r="D183" s="90">
        <v>507.1</v>
      </c>
      <c r="E183" s="90" t="s">
        <v>23</v>
      </c>
      <c r="F183" s="90">
        <v>557.80999999999995</v>
      </c>
    </row>
    <row r="184" spans="1:6">
      <c r="B184" s="90" t="s">
        <v>27</v>
      </c>
      <c r="C184" s="90" t="s">
        <v>108</v>
      </c>
      <c r="D184" s="90" t="s">
        <v>94</v>
      </c>
      <c r="E184" s="90" t="s">
        <v>27</v>
      </c>
      <c r="F184" s="90">
        <v>5</v>
      </c>
    </row>
    <row r="185" spans="1:6">
      <c r="F185" s="90" t="s">
        <v>22</v>
      </c>
    </row>
    <row r="186" spans="1:6">
      <c r="C186" s="90" t="s">
        <v>35</v>
      </c>
      <c r="F186" s="90">
        <v>2393.61</v>
      </c>
    </row>
    <row r="187" spans="1:6">
      <c r="F187" s="90" t="s">
        <v>22</v>
      </c>
    </row>
    <row r="188" spans="1:6">
      <c r="C188" s="90" t="s">
        <v>36</v>
      </c>
      <c r="F188" s="90">
        <v>239.36</v>
      </c>
    </row>
    <row r="190" spans="1:6">
      <c r="B190" s="90" t="s">
        <v>21</v>
      </c>
      <c r="C190" s="90" t="s">
        <v>167</v>
      </c>
    </row>
    <row r="191" spans="1:6">
      <c r="C191" s="90" t="s">
        <v>168</v>
      </c>
    </row>
    <row r="192" spans="1:6">
      <c r="C192" s="90" t="s">
        <v>169</v>
      </c>
    </row>
    <row r="193" spans="1:6">
      <c r="C193" s="90" t="s">
        <v>22</v>
      </c>
    </row>
    <row r="194" spans="1:6">
      <c r="A194" s="90">
        <v>0.14000000000000001</v>
      </c>
      <c r="B194" s="90" t="s">
        <v>105</v>
      </c>
      <c r="C194" s="90" t="s">
        <v>111</v>
      </c>
      <c r="D194" s="90">
        <v>4572.1000000000004</v>
      </c>
      <c r="E194" s="90" t="s">
        <v>105</v>
      </c>
      <c r="F194" s="90">
        <v>640.09</v>
      </c>
    </row>
    <row r="195" spans="1:6">
      <c r="A195" s="90">
        <v>1.1000000000000001</v>
      </c>
      <c r="B195" s="90" t="s">
        <v>23</v>
      </c>
      <c r="C195" s="90" t="s">
        <v>26</v>
      </c>
      <c r="D195" s="90">
        <v>947.1</v>
      </c>
      <c r="E195" s="90" t="s">
        <v>23</v>
      </c>
      <c r="F195" s="90">
        <v>1041.81</v>
      </c>
    </row>
    <row r="196" spans="1:6">
      <c r="A196" s="90">
        <v>0.5</v>
      </c>
      <c r="B196" s="90" t="s">
        <v>23</v>
      </c>
      <c r="C196" s="90" t="s">
        <v>25</v>
      </c>
      <c r="D196" s="90">
        <v>618.20000000000005</v>
      </c>
      <c r="E196" s="90" t="s">
        <v>23</v>
      </c>
      <c r="F196" s="90">
        <v>309.10000000000002</v>
      </c>
    </row>
    <row r="197" spans="1:6">
      <c r="A197" s="90">
        <v>1.1000000000000001</v>
      </c>
      <c r="B197" s="90" t="s">
        <v>23</v>
      </c>
      <c r="C197" s="90" t="s">
        <v>131</v>
      </c>
      <c r="D197" s="90">
        <v>507.1</v>
      </c>
      <c r="E197" s="90" t="s">
        <v>23</v>
      </c>
      <c r="F197" s="90">
        <v>557.80999999999995</v>
      </c>
    </row>
    <row r="198" spans="1:6">
      <c r="A198" s="90">
        <v>2</v>
      </c>
      <c r="B198" s="90" t="s">
        <v>82</v>
      </c>
      <c r="C198" s="90" t="s">
        <v>170</v>
      </c>
      <c r="D198" s="90">
        <v>42.3</v>
      </c>
      <c r="E198" s="90" t="s">
        <v>82</v>
      </c>
      <c r="F198" s="90">
        <v>84.6</v>
      </c>
    </row>
    <row r="199" spans="1:6">
      <c r="B199" s="90" t="s">
        <v>27</v>
      </c>
      <c r="C199" s="90" t="s">
        <v>108</v>
      </c>
      <c r="D199" s="90" t="s">
        <v>94</v>
      </c>
      <c r="E199" s="90" t="s">
        <v>27</v>
      </c>
      <c r="F199" s="90">
        <v>5</v>
      </c>
    </row>
    <row r="200" spans="1:6">
      <c r="F200" s="90" t="s">
        <v>22</v>
      </c>
    </row>
    <row r="201" spans="1:6">
      <c r="A201" s="90" t="s">
        <v>94</v>
      </c>
      <c r="C201" s="90" t="s">
        <v>35</v>
      </c>
      <c r="F201" s="90">
        <v>2638.41</v>
      </c>
    </row>
    <row r="202" spans="1:6">
      <c r="F202" s="90" t="s">
        <v>22</v>
      </c>
    </row>
    <row r="203" spans="1:6">
      <c r="C203" s="90" t="s">
        <v>36</v>
      </c>
      <c r="F203" s="90">
        <v>263.83999999999997</v>
      </c>
    </row>
    <row r="204" spans="1:6">
      <c r="B204" s="90" t="s">
        <v>171</v>
      </c>
      <c r="C204" s="90" t="s">
        <v>172</v>
      </c>
      <c r="D204" s="90">
        <v>804.89</v>
      </c>
      <c r="F204" s="90" t="s">
        <v>133</v>
      </c>
    </row>
    <row r="206" spans="1:6">
      <c r="B206" s="90" t="s">
        <v>173</v>
      </c>
      <c r="C206" s="90" t="s">
        <v>174</v>
      </c>
      <c r="D206" s="90">
        <v>900.96</v>
      </c>
    </row>
    <row r="208" spans="1:6">
      <c r="B208" s="90" t="s">
        <v>175</v>
      </c>
      <c r="C208" s="90" t="s">
        <v>176</v>
      </c>
      <c r="D208" s="90">
        <v>1081.1500000000001</v>
      </c>
    </row>
    <row r="210" spans="1:6">
      <c r="B210" s="90" t="s">
        <v>177</v>
      </c>
      <c r="C210" s="90" t="s">
        <v>178</v>
      </c>
      <c r="D210" s="90">
        <v>991.06</v>
      </c>
    </row>
    <row r="212" spans="1:6">
      <c r="C212" s="90" t="s">
        <v>179</v>
      </c>
      <c r="D212" s="90">
        <v>3167</v>
      </c>
      <c r="E212" s="90" t="s">
        <v>180</v>
      </c>
    </row>
    <row r="214" spans="1:6">
      <c r="A214" s="90" t="s">
        <v>183</v>
      </c>
      <c r="B214" s="90" t="s">
        <v>68</v>
      </c>
      <c r="C214" s="90" t="s">
        <v>184</v>
      </c>
    </row>
    <row r="215" spans="1:6">
      <c r="C215" s="90" t="s">
        <v>185</v>
      </c>
    </row>
    <row r="216" spans="1:6">
      <c r="C216" s="90" t="s">
        <v>22</v>
      </c>
    </row>
    <row r="217" spans="1:6">
      <c r="A217" s="90">
        <v>1</v>
      </c>
      <c r="B217" s="90" t="s">
        <v>186</v>
      </c>
      <c r="C217" s="90" t="s">
        <v>187</v>
      </c>
      <c r="D217" s="90">
        <v>51750</v>
      </c>
      <c r="E217" s="90" t="s">
        <v>139</v>
      </c>
      <c r="F217" s="90">
        <v>5175</v>
      </c>
    </row>
    <row r="218" spans="1:6">
      <c r="A218" s="90">
        <v>0.01</v>
      </c>
      <c r="B218" s="90" t="s">
        <v>186</v>
      </c>
      <c r="C218" s="90" t="s">
        <v>188</v>
      </c>
      <c r="D218" s="90">
        <v>50300</v>
      </c>
      <c r="E218" s="90" t="s">
        <v>139</v>
      </c>
      <c r="F218" s="90">
        <v>50.3</v>
      </c>
    </row>
    <row r="219" spans="1:6">
      <c r="A219" s="90">
        <v>3.5</v>
      </c>
      <c r="B219" s="90" t="s">
        <v>34</v>
      </c>
      <c r="C219" s="90" t="s">
        <v>189</v>
      </c>
      <c r="D219" s="90">
        <v>821.7</v>
      </c>
      <c r="E219" s="90" t="s">
        <v>34</v>
      </c>
      <c r="F219" s="90">
        <v>2875.95</v>
      </c>
    </row>
    <row r="220" spans="1:6">
      <c r="B220" s="90" t="s">
        <v>27</v>
      </c>
      <c r="C220" s="90" t="s">
        <v>108</v>
      </c>
      <c r="E220" s="90" t="s">
        <v>27</v>
      </c>
      <c r="F220" s="90">
        <v>0</v>
      </c>
    </row>
    <row r="221" spans="1:6">
      <c r="F221" s="90" t="s">
        <v>22</v>
      </c>
    </row>
    <row r="222" spans="1:6">
      <c r="C222" s="90" t="s">
        <v>190</v>
      </c>
      <c r="F222" s="90">
        <v>8101.25</v>
      </c>
    </row>
    <row r="223" spans="1:6">
      <c r="F223" s="90" t="s">
        <v>22</v>
      </c>
    </row>
    <row r="224" spans="1:6">
      <c r="C224" s="90" t="s">
        <v>191</v>
      </c>
      <c r="F224" s="90">
        <v>81012.5</v>
      </c>
    </row>
    <row r="226" spans="1:6">
      <c r="A226" s="90">
        <v>29.5</v>
      </c>
      <c r="B226" s="90" t="s">
        <v>21</v>
      </c>
      <c r="C226" s="90" t="s">
        <v>192</v>
      </c>
    </row>
    <row r="227" spans="1:6">
      <c r="C227" s="90" t="s">
        <v>193</v>
      </c>
    </row>
    <row r="228" spans="1:6">
      <c r="C228" s="90" t="s">
        <v>194</v>
      </c>
    </row>
    <row r="229" spans="1:6">
      <c r="C229" s="90" t="s">
        <v>22</v>
      </c>
      <c r="D229" s="90" t="s">
        <v>22</v>
      </c>
    </row>
    <row r="230" spans="1:6">
      <c r="A230" s="90">
        <v>10</v>
      </c>
      <c r="B230" s="90" t="s">
        <v>180</v>
      </c>
      <c r="C230" s="90" t="s">
        <v>195</v>
      </c>
      <c r="D230" s="90">
        <v>363.34</v>
      </c>
      <c r="E230" s="90" t="s">
        <v>180</v>
      </c>
      <c r="F230" s="90">
        <v>3633.4</v>
      </c>
    </row>
    <row r="231" spans="1:6">
      <c r="A231" s="90">
        <v>0.21</v>
      </c>
      <c r="B231" s="90" t="s">
        <v>105</v>
      </c>
      <c r="C231" s="90" t="s">
        <v>196</v>
      </c>
      <c r="D231" s="90">
        <v>4572.1000000000004</v>
      </c>
      <c r="E231" s="90" t="s">
        <v>105</v>
      </c>
      <c r="F231" s="90">
        <v>960.14</v>
      </c>
    </row>
    <row r="232" spans="1:6">
      <c r="C232" s="90" t="s">
        <v>197</v>
      </c>
      <c r="D232" s="90" t="s">
        <v>94</v>
      </c>
      <c r="F232" s="90" t="s">
        <v>94</v>
      </c>
    </row>
    <row r="233" spans="1:6">
      <c r="A233" s="90">
        <v>1.1000000000000001</v>
      </c>
      <c r="B233" s="90" t="s">
        <v>34</v>
      </c>
      <c r="C233" s="90" t="s">
        <v>26</v>
      </c>
      <c r="D233" s="90">
        <v>947.1</v>
      </c>
      <c r="E233" s="90" t="s">
        <v>34</v>
      </c>
      <c r="F233" s="90">
        <v>1041.81</v>
      </c>
    </row>
    <row r="234" spans="1:6">
      <c r="A234" s="90">
        <v>1.1000000000000001</v>
      </c>
      <c r="B234" s="90" t="s">
        <v>34</v>
      </c>
      <c r="C234" s="90" t="s">
        <v>130</v>
      </c>
      <c r="D234" s="90">
        <v>884.4</v>
      </c>
      <c r="E234" s="90" t="s">
        <v>34</v>
      </c>
      <c r="F234" s="90">
        <v>972.84</v>
      </c>
    </row>
    <row r="235" spans="1:6">
      <c r="A235" s="90">
        <v>2.2000000000000002</v>
      </c>
      <c r="B235" s="90" t="s">
        <v>34</v>
      </c>
      <c r="C235" s="90" t="s">
        <v>25</v>
      </c>
      <c r="D235" s="90">
        <v>618.20000000000005</v>
      </c>
      <c r="E235" s="90" t="s">
        <v>34</v>
      </c>
      <c r="F235" s="90">
        <v>1360.04</v>
      </c>
    </row>
    <row r="236" spans="1:6">
      <c r="A236" s="90">
        <v>2.2000000000000002</v>
      </c>
      <c r="B236" s="90" t="s">
        <v>34</v>
      </c>
      <c r="C236" s="90" t="s">
        <v>131</v>
      </c>
      <c r="D236" s="90">
        <v>507.1</v>
      </c>
      <c r="E236" s="90" t="s">
        <v>34</v>
      </c>
      <c r="F236" s="90">
        <v>1115.6199999999999</v>
      </c>
    </row>
    <row r="237" spans="1:6">
      <c r="A237" s="90">
        <v>20</v>
      </c>
      <c r="B237" s="90" t="s">
        <v>82</v>
      </c>
      <c r="C237" s="90" t="s">
        <v>104</v>
      </c>
      <c r="D237" s="90">
        <v>5960</v>
      </c>
      <c r="E237" s="90" t="s">
        <v>103</v>
      </c>
      <c r="F237" s="90">
        <v>119.2</v>
      </c>
    </row>
    <row r="238" spans="1:6">
      <c r="A238" s="90">
        <v>2</v>
      </c>
      <c r="B238" s="90" t="s">
        <v>82</v>
      </c>
      <c r="C238" s="90" t="s">
        <v>198</v>
      </c>
      <c r="D238" s="90">
        <v>36.1</v>
      </c>
      <c r="E238" s="90" t="s">
        <v>82</v>
      </c>
      <c r="F238" s="90">
        <v>72.2</v>
      </c>
    </row>
    <row r="239" spans="1:6">
      <c r="A239" s="90">
        <v>1.6</v>
      </c>
      <c r="B239" s="90" t="s">
        <v>34</v>
      </c>
      <c r="C239" s="90" t="s">
        <v>130</v>
      </c>
      <c r="D239" s="90">
        <v>884.4</v>
      </c>
      <c r="E239" s="90" t="s">
        <v>34</v>
      </c>
      <c r="F239" s="90">
        <v>1415.04</v>
      </c>
    </row>
    <row r="240" spans="1:6">
      <c r="A240" s="90">
        <v>0.5</v>
      </c>
      <c r="B240" s="90" t="s">
        <v>34</v>
      </c>
      <c r="C240" s="90" t="s">
        <v>25</v>
      </c>
      <c r="D240" s="90">
        <v>618.20000000000005</v>
      </c>
      <c r="E240" s="90" t="s">
        <v>34</v>
      </c>
      <c r="F240" s="90">
        <v>309.10000000000002</v>
      </c>
    </row>
    <row r="241" spans="1:6">
      <c r="A241" s="90">
        <v>1.1000000000000001</v>
      </c>
      <c r="B241" s="90" t="s">
        <v>34</v>
      </c>
      <c r="C241" s="90" t="s">
        <v>131</v>
      </c>
      <c r="D241" s="90">
        <v>507.1</v>
      </c>
      <c r="E241" s="90" t="s">
        <v>34</v>
      </c>
      <c r="F241" s="90">
        <v>557.80999999999995</v>
      </c>
    </row>
    <row r="242" spans="1:6">
      <c r="B242" s="90" t="s">
        <v>27</v>
      </c>
      <c r="C242" s="90" t="s">
        <v>108</v>
      </c>
      <c r="E242" s="90" t="s">
        <v>27</v>
      </c>
      <c r="F242" s="90">
        <v>0</v>
      </c>
    </row>
    <row r="243" spans="1:6">
      <c r="F243" s="90" t="s">
        <v>22</v>
      </c>
    </row>
    <row r="244" spans="1:6">
      <c r="C244" s="90" t="s">
        <v>35</v>
      </c>
      <c r="F244" s="90">
        <v>11557.2</v>
      </c>
    </row>
    <row r="245" spans="1:6">
      <c r="F245" s="90" t="s">
        <v>22</v>
      </c>
    </row>
    <row r="246" spans="1:6">
      <c r="C246" s="90" t="s">
        <v>36</v>
      </c>
      <c r="F246" s="90">
        <v>1155.72</v>
      </c>
    </row>
    <row r="247" spans="1:6">
      <c r="F247" s="90" t="s">
        <v>133</v>
      </c>
    </row>
    <row r="248" spans="1:6">
      <c r="A248" s="90">
        <v>29.4</v>
      </c>
      <c r="B248" s="90" t="s">
        <v>21</v>
      </c>
      <c r="C248" s="90" t="s">
        <v>199</v>
      </c>
    </row>
    <row r="249" spans="1:6">
      <c r="C249" s="90" t="s">
        <v>200</v>
      </c>
    </row>
    <row r="250" spans="1:6">
      <c r="C250" s="90" t="s">
        <v>22</v>
      </c>
    </row>
    <row r="251" spans="1:6">
      <c r="A251" s="90">
        <v>1.86</v>
      </c>
      <c r="B251" s="90" t="s">
        <v>180</v>
      </c>
      <c r="C251" s="90" t="s">
        <v>201</v>
      </c>
      <c r="D251" s="90">
        <v>400</v>
      </c>
      <c r="E251" s="90" t="s">
        <v>180</v>
      </c>
      <c r="F251" s="90">
        <v>744</v>
      </c>
    </row>
    <row r="252" spans="1:6">
      <c r="A252" s="90">
        <v>0.4</v>
      </c>
      <c r="B252" s="90" t="s">
        <v>82</v>
      </c>
      <c r="C252" s="90" t="s">
        <v>202</v>
      </c>
      <c r="D252" s="90">
        <v>36.1</v>
      </c>
      <c r="E252" s="90" t="s">
        <v>82</v>
      </c>
      <c r="F252" s="90">
        <v>14.44</v>
      </c>
    </row>
    <row r="253" spans="1:6">
      <c r="A253" s="90">
        <v>0.02</v>
      </c>
      <c r="B253" s="90" t="s">
        <v>105</v>
      </c>
      <c r="C253" s="90" t="s">
        <v>203</v>
      </c>
      <c r="D253" s="90">
        <v>6002.5</v>
      </c>
      <c r="E253" s="90" t="s">
        <v>105</v>
      </c>
      <c r="F253" s="90">
        <v>120.05</v>
      </c>
    </row>
    <row r="254" spans="1:6">
      <c r="A254" s="90">
        <v>1</v>
      </c>
      <c r="B254" s="90" t="s">
        <v>34</v>
      </c>
      <c r="C254" s="90" t="s">
        <v>26</v>
      </c>
      <c r="D254" s="90">
        <v>947.1</v>
      </c>
      <c r="E254" s="90" t="s">
        <v>34</v>
      </c>
      <c r="F254" s="90">
        <v>947.1</v>
      </c>
    </row>
    <row r="255" spans="1:6">
      <c r="A255" s="90">
        <v>1</v>
      </c>
      <c r="B255" s="90" t="s">
        <v>34</v>
      </c>
      <c r="C255" s="90" t="s">
        <v>204</v>
      </c>
      <c r="D255" s="90">
        <v>618.20000000000005</v>
      </c>
      <c r="E255" s="90" t="s">
        <v>34</v>
      </c>
      <c r="F255" s="90">
        <v>618.20000000000005</v>
      </c>
    </row>
    <row r="256" spans="1:6">
      <c r="B256" s="90" t="s">
        <v>27</v>
      </c>
      <c r="C256" s="90" t="s">
        <v>108</v>
      </c>
      <c r="E256" s="90" t="s">
        <v>27</v>
      </c>
    </row>
    <row r="257" spans="1:6">
      <c r="F257" s="90" t="s">
        <v>22</v>
      </c>
    </row>
    <row r="258" spans="1:6">
      <c r="C258" s="90" t="s">
        <v>205</v>
      </c>
      <c r="F258" s="90">
        <v>2443.79</v>
      </c>
    </row>
    <row r="259" spans="1:6">
      <c r="F259" s="90" t="s">
        <v>22</v>
      </c>
    </row>
    <row r="260" spans="1:6">
      <c r="C260" s="90" t="s">
        <v>36</v>
      </c>
      <c r="F260" s="90">
        <v>1313.87</v>
      </c>
    </row>
    <row r="261" spans="1:6">
      <c r="F261" s="90" t="s">
        <v>133</v>
      </c>
    </row>
    <row r="262" spans="1:6">
      <c r="A262" s="90" t="s">
        <v>206</v>
      </c>
      <c r="B262" s="90" t="s">
        <v>21</v>
      </c>
      <c r="C262" s="90" t="s">
        <v>207</v>
      </c>
    </row>
    <row r="263" spans="1:6">
      <c r="C263" s="90" t="s">
        <v>208</v>
      </c>
    </row>
    <row r="264" spans="1:6">
      <c r="C264" s="90" t="s">
        <v>209</v>
      </c>
    </row>
    <row r="265" spans="1:6">
      <c r="C265" s="90" t="s">
        <v>210</v>
      </c>
    </row>
    <row r="266" spans="1:6">
      <c r="C266" s="90" t="s">
        <v>22</v>
      </c>
    </row>
    <row r="267" spans="1:6">
      <c r="A267" s="90">
        <v>1</v>
      </c>
      <c r="B267" s="90" t="s">
        <v>23</v>
      </c>
      <c r="C267" s="90" t="s">
        <v>211</v>
      </c>
      <c r="D267" s="90">
        <v>1190</v>
      </c>
      <c r="E267" s="90" t="s">
        <v>23</v>
      </c>
      <c r="F267" s="90">
        <v>1190</v>
      </c>
    </row>
    <row r="268" spans="1:6">
      <c r="A268" s="90">
        <v>0.40500000000000003</v>
      </c>
      <c r="B268" s="90" t="s">
        <v>105</v>
      </c>
      <c r="C268" s="90" t="s">
        <v>212</v>
      </c>
      <c r="D268" s="90">
        <v>3554.64</v>
      </c>
      <c r="E268" s="90" t="s">
        <v>105</v>
      </c>
      <c r="F268" s="90">
        <v>1439.63</v>
      </c>
    </row>
    <row r="269" spans="1:6">
      <c r="C269" s="90" t="s">
        <v>213</v>
      </c>
      <c r="D269" s="90" t="s">
        <v>94</v>
      </c>
      <c r="F269" s="90" t="s">
        <v>94</v>
      </c>
    </row>
    <row r="270" spans="1:6">
      <c r="A270" s="90">
        <v>1.89</v>
      </c>
      <c r="B270" s="90" t="s">
        <v>180</v>
      </c>
      <c r="C270" s="90" t="s">
        <v>214</v>
      </c>
      <c r="D270" s="90">
        <v>263.83999999999997</v>
      </c>
      <c r="E270" s="90" t="s">
        <v>180</v>
      </c>
      <c r="F270" s="90">
        <v>498.66</v>
      </c>
    </row>
    <row r="271" spans="1:6">
      <c r="C271" s="90" t="s">
        <v>215</v>
      </c>
      <c r="D271" s="90" t="s">
        <v>94</v>
      </c>
      <c r="F271" s="90" t="s">
        <v>94</v>
      </c>
    </row>
    <row r="272" spans="1:6">
      <c r="A272" s="90">
        <v>8.1000000000000003E-2</v>
      </c>
      <c r="B272" s="90" t="s">
        <v>105</v>
      </c>
      <c r="C272" s="90" t="s">
        <v>216</v>
      </c>
      <c r="D272" s="90">
        <v>3915.12</v>
      </c>
      <c r="E272" s="90" t="s">
        <v>105</v>
      </c>
      <c r="F272" s="90">
        <v>317.12</v>
      </c>
    </row>
    <row r="273" spans="1:6">
      <c r="C273" s="90" t="s">
        <v>217</v>
      </c>
    </row>
    <row r="274" spans="1:6">
      <c r="A274" s="90">
        <v>1</v>
      </c>
      <c r="B274" s="90" t="s">
        <v>34</v>
      </c>
      <c r="C274" s="90" t="s">
        <v>24</v>
      </c>
      <c r="D274" s="90">
        <v>821.7</v>
      </c>
      <c r="E274" s="90" t="s">
        <v>34</v>
      </c>
      <c r="F274" s="90">
        <v>821.7</v>
      </c>
    </row>
    <row r="275" spans="1:6">
      <c r="A275" s="90">
        <v>0.5</v>
      </c>
      <c r="B275" s="90" t="s">
        <v>23</v>
      </c>
      <c r="C275" s="90" t="s">
        <v>130</v>
      </c>
      <c r="D275" s="90">
        <v>884.4</v>
      </c>
      <c r="E275" s="90" t="s">
        <v>23</v>
      </c>
      <c r="F275" s="90">
        <v>442.2</v>
      </c>
    </row>
    <row r="276" spans="1:6">
      <c r="A276" s="90">
        <v>0.5</v>
      </c>
      <c r="B276" s="90" t="s">
        <v>23</v>
      </c>
      <c r="C276" s="90" t="s">
        <v>25</v>
      </c>
      <c r="D276" s="90">
        <v>618.20000000000005</v>
      </c>
      <c r="E276" s="90" t="s">
        <v>23</v>
      </c>
      <c r="F276" s="90">
        <v>309.10000000000002</v>
      </c>
    </row>
    <row r="277" spans="1:6">
      <c r="B277" s="90" t="s">
        <v>27</v>
      </c>
      <c r="C277" s="90" t="s">
        <v>108</v>
      </c>
      <c r="D277" s="90" t="s">
        <v>94</v>
      </c>
      <c r="E277" s="90" t="s">
        <v>27</v>
      </c>
      <c r="F277" s="90">
        <v>1.03</v>
      </c>
    </row>
    <row r="278" spans="1:6">
      <c r="C278" s="90" t="s">
        <v>94</v>
      </c>
      <c r="F278" s="90" t="s">
        <v>22</v>
      </c>
    </row>
    <row r="279" spans="1:6">
      <c r="C279" s="90" t="s">
        <v>28</v>
      </c>
      <c r="F279" s="90">
        <v>5019.4399999999996</v>
      </c>
    </row>
    <row r="280" spans="1:6">
      <c r="F280" s="90" t="s">
        <v>133</v>
      </c>
    </row>
    <row r="281" spans="1:6">
      <c r="A281" s="90" t="s">
        <v>230</v>
      </c>
      <c r="B281" s="90" t="s">
        <v>21</v>
      </c>
      <c r="C281" s="90" t="s">
        <v>231</v>
      </c>
    </row>
    <row r="282" spans="1:6">
      <c r="C282" s="90" t="s">
        <v>232</v>
      </c>
    </row>
    <row r="283" spans="1:6">
      <c r="C283" s="90" t="s">
        <v>233</v>
      </c>
    </row>
    <row r="284" spans="1:6">
      <c r="C284" s="90" t="s">
        <v>234</v>
      </c>
    </row>
    <row r="285" spans="1:6">
      <c r="C285" s="90" t="s">
        <v>22</v>
      </c>
    </row>
    <row r="286" spans="1:6">
      <c r="A286" s="90">
        <v>1.8</v>
      </c>
      <c r="B286" s="90" t="s">
        <v>82</v>
      </c>
      <c r="C286" s="90" t="s">
        <v>235</v>
      </c>
      <c r="D286" s="90">
        <v>22.4</v>
      </c>
      <c r="E286" s="90" t="s">
        <v>82</v>
      </c>
      <c r="F286" s="90">
        <v>40.32</v>
      </c>
    </row>
    <row r="287" spans="1:6">
      <c r="A287" s="90">
        <v>0.25</v>
      </c>
      <c r="B287" s="90" t="s">
        <v>23</v>
      </c>
      <c r="C287" s="90" t="s">
        <v>236</v>
      </c>
      <c r="D287" s="90">
        <v>756.8</v>
      </c>
      <c r="E287" s="90" t="s">
        <v>23</v>
      </c>
      <c r="F287" s="90">
        <v>189.2</v>
      </c>
    </row>
    <row r="288" spans="1:6">
      <c r="A288" s="90">
        <v>0.25</v>
      </c>
      <c r="B288" s="90" t="s">
        <v>23</v>
      </c>
      <c r="C288" s="90" t="s">
        <v>237</v>
      </c>
      <c r="D288" s="90">
        <v>618.20000000000005</v>
      </c>
      <c r="E288" s="90" t="s">
        <v>23</v>
      </c>
      <c r="F288" s="90">
        <v>154.55000000000001</v>
      </c>
    </row>
    <row r="289" spans="1:6">
      <c r="A289" s="90">
        <v>0.4</v>
      </c>
      <c r="B289" s="90" t="s">
        <v>23</v>
      </c>
      <c r="C289" s="90" t="s">
        <v>131</v>
      </c>
      <c r="D289" s="90">
        <v>507.1</v>
      </c>
      <c r="E289" s="90" t="s">
        <v>23</v>
      </c>
      <c r="F289" s="90">
        <v>202.84</v>
      </c>
    </row>
    <row r="290" spans="1:6">
      <c r="D290" s="90" t="s">
        <v>94</v>
      </c>
      <c r="F290" s="90">
        <v>586.91</v>
      </c>
    </row>
    <row r="291" spans="1:6">
      <c r="F291" s="90">
        <v>58.69</v>
      </c>
    </row>
    <row r="293" spans="1:6">
      <c r="A293" s="90">
        <v>41</v>
      </c>
      <c r="B293" s="90" t="s">
        <v>21</v>
      </c>
      <c r="C293" s="90" t="s">
        <v>252</v>
      </c>
    </row>
    <row r="294" spans="1:6">
      <c r="C294" s="90" t="s">
        <v>253</v>
      </c>
    </row>
    <row r="295" spans="1:6">
      <c r="C295" s="90" t="s">
        <v>254</v>
      </c>
    </row>
    <row r="296" spans="1:6">
      <c r="C296" s="90" t="s">
        <v>22</v>
      </c>
    </row>
    <row r="297" spans="1:6">
      <c r="A297" s="90">
        <v>2.2200000000000002</v>
      </c>
      <c r="B297" s="90" t="s">
        <v>255</v>
      </c>
      <c r="C297" s="90" t="s">
        <v>256</v>
      </c>
      <c r="D297" s="90">
        <v>225.4</v>
      </c>
      <c r="E297" s="90" t="s">
        <v>255</v>
      </c>
      <c r="F297" s="90">
        <v>500.39</v>
      </c>
    </row>
    <row r="298" spans="1:6">
      <c r="A298" s="90">
        <v>1.1000000000000001</v>
      </c>
      <c r="B298" s="90" t="s">
        <v>34</v>
      </c>
      <c r="C298" s="90" t="s">
        <v>257</v>
      </c>
      <c r="D298" s="90">
        <v>756.8</v>
      </c>
      <c r="E298" s="90" t="s">
        <v>34</v>
      </c>
      <c r="F298" s="90">
        <v>832.48</v>
      </c>
    </row>
    <row r="299" spans="1:6">
      <c r="B299" s="90" t="s">
        <v>27</v>
      </c>
      <c r="C299" s="90" t="s">
        <v>258</v>
      </c>
      <c r="D299" s="90" t="s">
        <v>94</v>
      </c>
      <c r="E299" s="90" t="s">
        <v>27</v>
      </c>
      <c r="F299" s="90">
        <v>1.5</v>
      </c>
    </row>
    <row r="300" spans="1:6">
      <c r="F300" s="90" t="s">
        <v>22</v>
      </c>
    </row>
    <row r="301" spans="1:6">
      <c r="C301" s="90" t="s">
        <v>35</v>
      </c>
      <c r="F301" s="90">
        <v>1334.37</v>
      </c>
    </row>
    <row r="302" spans="1:6">
      <c r="F302" s="90" t="s">
        <v>22</v>
      </c>
    </row>
    <row r="303" spans="1:6">
      <c r="C303" s="90" t="s">
        <v>36</v>
      </c>
      <c r="F303" s="90">
        <v>133.44</v>
      </c>
    </row>
    <row r="305" spans="1:6">
      <c r="A305" s="90" t="s">
        <v>259</v>
      </c>
      <c r="B305" s="90" t="s">
        <v>21</v>
      </c>
      <c r="C305" s="90" t="s">
        <v>260</v>
      </c>
    </row>
    <row r="306" spans="1:6">
      <c r="C306" s="90" t="s">
        <v>261</v>
      </c>
    </row>
    <row r="307" spans="1:6">
      <c r="C307" s="90" t="s">
        <v>22</v>
      </c>
    </row>
    <row r="308" spans="1:6">
      <c r="A308" s="90">
        <v>1</v>
      </c>
      <c r="B308" s="90" t="s">
        <v>82</v>
      </c>
      <c r="C308" s="90" t="s">
        <v>262</v>
      </c>
      <c r="D308" s="90">
        <v>62.1</v>
      </c>
      <c r="E308" s="90" t="s">
        <v>82</v>
      </c>
      <c r="F308" s="90">
        <v>62.1</v>
      </c>
    </row>
    <row r="309" spans="1:6">
      <c r="F309" s="90" t="s">
        <v>133</v>
      </c>
    </row>
    <row r="310" spans="1:6">
      <c r="B310" s="90" t="s">
        <v>276</v>
      </c>
      <c r="C310" s="90" t="s">
        <v>277</v>
      </c>
    </row>
    <row r="311" spans="1:6">
      <c r="C311" s="90" t="s">
        <v>278</v>
      </c>
    </row>
    <row r="312" spans="1:6">
      <c r="A312" s="90" t="s">
        <v>94</v>
      </c>
      <c r="C312" s="90" t="s">
        <v>279</v>
      </c>
    </row>
    <row r="313" spans="1:6">
      <c r="A313" s="90" t="s">
        <v>280</v>
      </c>
      <c r="C313" s="90" t="s">
        <v>281</v>
      </c>
      <c r="F313" s="90">
        <v>1499.29</v>
      </c>
    </row>
    <row r="314" spans="1:6">
      <c r="A314" s="90" t="s">
        <v>282</v>
      </c>
      <c r="C314" s="90" t="s">
        <v>283</v>
      </c>
      <c r="F314" s="90">
        <v>1503.34</v>
      </c>
    </row>
    <row r="315" spans="1:6">
      <c r="A315" s="90" t="s">
        <v>284</v>
      </c>
      <c r="C315" s="90" t="s">
        <v>285</v>
      </c>
      <c r="F315" s="90">
        <v>1531.07</v>
      </c>
    </row>
    <row r="316" spans="1:6">
      <c r="A316" s="90">
        <v>65</v>
      </c>
      <c r="C316" s="90" t="s">
        <v>286</v>
      </c>
      <c r="F316" s="90">
        <v>1565.5</v>
      </c>
    </row>
    <row r="317" spans="1:6">
      <c r="A317" s="90">
        <v>66</v>
      </c>
      <c r="C317" s="90" t="s">
        <v>287</v>
      </c>
      <c r="F317" s="90">
        <v>2802.19</v>
      </c>
    </row>
    <row r="318" spans="1:6">
      <c r="A318" s="90">
        <v>67</v>
      </c>
      <c r="C318" s="90" t="s">
        <v>288</v>
      </c>
      <c r="F318" s="90">
        <v>764.91</v>
      </c>
    </row>
    <row r="319" spans="1:6">
      <c r="A319" s="90">
        <v>68</v>
      </c>
      <c r="C319" s="90" t="s">
        <v>289</v>
      </c>
      <c r="F319" s="90">
        <v>1041.2</v>
      </c>
    </row>
    <row r="321" spans="1:6">
      <c r="A321" s="90">
        <v>44.1</v>
      </c>
      <c r="B321" s="90" t="s">
        <v>21</v>
      </c>
      <c r="C321" s="90" t="s">
        <v>290</v>
      </c>
    </row>
    <row r="322" spans="1:6">
      <c r="C322" s="90" t="s">
        <v>291</v>
      </c>
    </row>
    <row r="323" spans="1:6">
      <c r="C323" s="90" t="s">
        <v>292</v>
      </c>
    </row>
    <row r="324" spans="1:6">
      <c r="C324" s="90" t="s">
        <v>22</v>
      </c>
    </row>
    <row r="325" spans="1:6">
      <c r="A325" s="90">
        <v>3</v>
      </c>
      <c r="B325" s="90" t="s">
        <v>293</v>
      </c>
      <c r="C325" s="90" t="s">
        <v>294</v>
      </c>
      <c r="D325" s="90">
        <v>120.54</v>
      </c>
      <c r="E325" s="90" t="s">
        <v>293</v>
      </c>
      <c r="F325" s="90">
        <v>361.62</v>
      </c>
    </row>
    <row r="326" spans="1:6">
      <c r="A326" s="90">
        <v>1</v>
      </c>
      <c r="B326" s="90" t="s">
        <v>23</v>
      </c>
      <c r="C326" s="90" t="s">
        <v>295</v>
      </c>
      <c r="D326" s="90">
        <v>76</v>
      </c>
      <c r="E326" s="90" t="s">
        <v>23</v>
      </c>
      <c r="F326" s="90">
        <v>76</v>
      </c>
    </row>
    <row r="327" spans="1:6">
      <c r="A327" s="90">
        <v>1</v>
      </c>
      <c r="B327" s="90" t="s">
        <v>23</v>
      </c>
      <c r="C327" s="90" t="s">
        <v>296</v>
      </c>
      <c r="D327" s="90">
        <v>79.5</v>
      </c>
      <c r="E327" s="90" t="s">
        <v>23</v>
      </c>
      <c r="F327" s="90">
        <v>79.5</v>
      </c>
    </row>
    <row r="328" spans="1:6">
      <c r="A328" s="90">
        <v>2</v>
      </c>
      <c r="B328" s="90" t="s">
        <v>23</v>
      </c>
      <c r="C328" s="90" t="s">
        <v>297</v>
      </c>
      <c r="D328" s="90">
        <v>21.4</v>
      </c>
      <c r="E328" s="90" t="s">
        <v>23</v>
      </c>
      <c r="F328" s="90">
        <v>42.8</v>
      </c>
    </row>
    <row r="329" spans="1:6">
      <c r="A329" s="90">
        <v>1</v>
      </c>
      <c r="B329" s="90" t="s">
        <v>23</v>
      </c>
      <c r="C329" s="90" t="s">
        <v>298</v>
      </c>
      <c r="D329" s="90">
        <v>31.8</v>
      </c>
      <c r="E329" s="90" t="s">
        <v>23</v>
      </c>
      <c r="F329" s="90">
        <v>31.8</v>
      </c>
    </row>
    <row r="330" spans="1:6">
      <c r="A330" s="90">
        <v>0.5</v>
      </c>
      <c r="B330" s="90" t="s">
        <v>23</v>
      </c>
      <c r="C330" s="90" t="s">
        <v>24</v>
      </c>
      <c r="D330" s="90">
        <v>821.7</v>
      </c>
      <c r="E330" s="90" t="s">
        <v>23</v>
      </c>
      <c r="F330" s="90">
        <v>410.85</v>
      </c>
    </row>
    <row r="331" spans="1:6">
      <c r="B331" s="90" t="s">
        <v>27</v>
      </c>
      <c r="C331" s="90" t="s">
        <v>299</v>
      </c>
      <c r="E331" s="90" t="s">
        <v>27</v>
      </c>
    </row>
    <row r="332" spans="1:6">
      <c r="C332" s="90" t="s">
        <v>300</v>
      </c>
    </row>
    <row r="333" spans="1:6">
      <c r="F333" s="90" t="s">
        <v>22</v>
      </c>
    </row>
    <row r="334" spans="1:6">
      <c r="C334" s="90" t="s">
        <v>301</v>
      </c>
      <c r="F334" s="90">
        <v>1002.57</v>
      </c>
    </row>
    <row r="335" spans="1:6">
      <c r="A335" s="90" t="s">
        <v>94</v>
      </c>
    </row>
    <row r="336" spans="1:6">
      <c r="F336" s="90" t="s">
        <v>22</v>
      </c>
    </row>
    <row r="337" spans="1:6">
      <c r="C337" s="90" t="s">
        <v>302</v>
      </c>
      <c r="F337" s="90">
        <v>334.19</v>
      </c>
    </row>
    <row r="338" spans="1:6">
      <c r="F338" s="90" t="s">
        <v>133</v>
      </c>
    </row>
    <row r="339" spans="1:6">
      <c r="C339" s="90" t="s">
        <v>305</v>
      </c>
    </row>
    <row r="340" spans="1:6">
      <c r="A340" s="90">
        <v>1</v>
      </c>
      <c r="B340" s="90" t="s">
        <v>9</v>
      </c>
      <c r="C340" s="90" t="s">
        <v>306</v>
      </c>
      <c r="D340" s="90">
        <v>384.3</v>
      </c>
      <c r="E340" s="90" t="s">
        <v>9</v>
      </c>
      <c r="F340" s="90">
        <v>384.3</v>
      </c>
    </row>
    <row r="341" spans="1:6">
      <c r="E341" s="90" t="s">
        <v>9</v>
      </c>
      <c r="F341" s="90">
        <v>0</v>
      </c>
    </row>
    <row r="342" spans="1:6">
      <c r="C342" s="90" t="s">
        <v>307</v>
      </c>
      <c r="F342" s="90">
        <v>275.19</v>
      </c>
    </row>
    <row r="343" spans="1:6">
      <c r="C343" s="90" t="s">
        <v>303</v>
      </c>
      <c r="F343" s="90">
        <v>0.7</v>
      </c>
    </row>
    <row r="344" spans="1:6">
      <c r="C344" s="90" t="s">
        <v>304</v>
      </c>
      <c r="F344" s="90">
        <v>660.19</v>
      </c>
    </row>
    <row r="346" spans="1:6">
      <c r="C346" s="90" t="s">
        <v>311</v>
      </c>
    </row>
    <row r="347" spans="1:6">
      <c r="C347" s="90" t="s">
        <v>22</v>
      </c>
    </row>
    <row r="348" spans="1:6">
      <c r="B348" s="90" t="s">
        <v>21</v>
      </c>
      <c r="C348" s="90" t="s">
        <v>312</v>
      </c>
    </row>
    <row r="349" spans="1:6">
      <c r="C349" s="90" t="s">
        <v>313</v>
      </c>
    </row>
    <row r="350" spans="1:6">
      <c r="C350" s="90" t="s">
        <v>314</v>
      </c>
    </row>
    <row r="351" spans="1:6">
      <c r="C351" s="90" t="s">
        <v>22</v>
      </c>
    </row>
    <row r="352" spans="1:6">
      <c r="B352" s="90" t="s">
        <v>315</v>
      </c>
      <c r="C352" s="90" t="s">
        <v>316</v>
      </c>
    </row>
    <row r="353" spans="1:6">
      <c r="C353" s="90" t="s">
        <v>22</v>
      </c>
    </row>
    <row r="354" spans="1:6">
      <c r="A354" s="90">
        <v>18.899999999999999</v>
      </c>
      <c r="B354" s="90" t="s">
        <v>105</v>
      </c>
      <c r="C354" s="90" t="s">
        <v>317</v>
      </c>
      <c r="D354" s="90">
        <v>212.52</v>
      </c>
      <c r="E354" s="90" t="s">
        <v>105</v>
      </c>
      <c r="F354" s="90">
        <v>4016.63</v>
      </c>
    </row>
    <row r="355" spans="1:6">
      <c r="A355" s="90">
        <v>18.63</v>
      </c>
      <c r="B355" s="90" t="s">
        <v>105</v>
      </c>
      <c r="C355" s="90" t="s">
        <v>318</v>
      </c>
      <c r="D355" s="90">
        <v>36.96</v>
      </c>
      <c r="E355" s="90" t="s">
        <v>105</v>
      </c>
      <c r="F355" s="90">
        <v>688.56</v>
      </c>
    </row>
    <row r="356" spans="1:6">
      <c r="A356" s="90">
        <v>30</v>
      </c>
      <c r="B356" s="90" t="s">
        <v>293</v>
      </c>
      <c r="C356" s="90" t="s">
        <v>319</v>
      </c>
      <c r="D356" s="90">
        <v>201</v>
      </c>
      <c r="E356" s="90" t="s">
        <v>293</v>
      </c>
      <c r="F356" s="90">
        <v>6030</v>
      </c>
    </row>
    <row r="358" spans="1:6">
      <c r="A358" s="90">
        <v>30</v>
      </c>
      <c r="B358" s="90" t="s">
        <v>293</v>
      </c>
      <c r="C358" s="90" t="s">
        <v>320</v>
      </c>
      <c r="D358" s="90">
        <v>15.58</v>
      </c>
      <c r="E358" s="90" t="s">
        <v>293</v>
      </c>
      <c r="F358" s="90">
        <v>467.4</v>
      </c>
    </row>
    <row r="359" spans="1:6">
      <c r="C359" s="90" t="s">
        <v>321</v>
      </c>
    </row>
    <row r="360" spans="1:6">
      <c r="C360" s="90" t="s">
        <v>322</v>
      </c>
    </row>
    <row r="361" spans="1:6">
      <c r="C361" s="90" t="s">
        <v>323</v>
      </c>
    </row>
    <row r="362" spans="1:6">
      <c r="C362" s="90" t="s">
        <v>324</v>
      </c>
    </row>
    <row r="364" spans="1:6">
      <c r="A364" s="90">
        <v>5</v>
      </c>
      <c r="B364" s="90" t="s">
        <v>34</v>
      </c>
      <c r="C364" s="90" t="s">
        <v>325</v>
      </c>
      <c r="D364" s="90">
        <v>40.9</v>
      </c>
      <c r="E364" s="90" t="s">
        <v>34</v>
      </c>
      <c r="F364" s="90">
        <v>204.5</v>
      </c>
    </row>
    <row r="365" spans="1:6">
      <c r="A365" s="90">
        <v>1</v>
      </c>
      <c r="B365" s="90" t="s">
        <v>27</v>
      </c>
      <c r="C365" s="90" t="s">
        <v>326</v>
      </c>
      <c r="D365" s="90">
        <v>12.1</v>
      </c>
      <c r="E365" s="90" t="s">
        <v>27</v>
      </c>
      <c r="F365" s="90">
        <v>12.1</v>
      </c>
    </row>
    <row r="366" spans="1:6">
      <c r="B366" s="90" t="s">
        <v>27</v>
      </c>
      <c r="C366" s="90" t="s">
        <v>108</v>
      </c>
      <c r="E366" s="90" t="s">
        <v>27</v>
      </c>
      <c r="F366" s="90">
        <v>17.100000000000001</v>
      </c>
    </row>
    <row r="368" spans="1:6">
      <c r="F368" s="90" t="s">
        <v>22</v>
      </c>
    </row>
    <row r="369" spans="1:6">
      <c r="C369" s="90" t="s">
        <v>327</v>
      </c>
      <c r="F369" s="90">
        <v>11436.29</v>
      </c>
    </row>
    <row r="370" spans="1:6">
      <c r="F370" s="90" t="s">
        <v>22</v>
      </c>
    </row>
    <row r="371" spans="1:6">
      <c r="C371" s="90" t="s">
        <v>302</v>
      </c>
      <c r="F371" s="90">
        <v>381.21</v>
      </c>
    </row>
    <row r="372" spans="1:6">
      <c r="F372" s="90" t="s">
        <v>22</v>
      </c>
    </row>
    <row r="373" spans="1:6" ht="102.75" customHeight="1">
      <c r="C373" s="90" t="s">
        <v>331</v>
      </c>
    </row>
    <row r="375" spans="1:6" ht="120" customHeight="1">
      <c r="B375" s="116" t="s">
        <v>332</v>
      </c>
      <c r="C375" s="116"/>
      <c r="D375" s="116"/>
      <c r="E375" s="116"/>
      <c r="F375" s="116"/>
    </row>
    <row r="377" spans="1:6">
      <c r="C377" s="90" t="s">
        <v>333</v>
      </c>
      <c r="F377" s="90">
        <v>7136.6</v>
      </c>
    </row>
    <row r="378" spans="1:6">
      <c r="A378" s="90">
        <v>180</v>
      </c>
      <c r="B378" s="90" t="s">
        <v>274</v>
      </c>
      <c r="C378" s="90" t="s">
        <v>334</v>
      </c>
      <c r="D378" s="90">
        <v>19.899999999999999</v>
      </c>
      <c r="E378" s="90" t="s">
        <v>274</v>
      </c>
      <c r="F378" s="90">
        <v>3582</v>
      </c>
    </row>
    <row r="379" spans="1:6">
      <c r="A379" s="90">
        <v>180</v>
      </c>
      <c r="B379" s="90" t="s">
        <v>274</v>
      </c>
      <c r="C379" s="90" t="s">
        <v>335</v>
      </c>
      <c r="D379" s="90">
        <v>12.8</v>
      </c>
      <c r="E379" s="90" t="s">
        <v>336</v>
      </c>
      <c r="F379" s="90">
        <v>2304</v>
      </c>
    </row>
    <row r="380" spans="1:6">
      <c r="C380" s="90" t="s">
        <v>303</v>
      </c>
      <c r="F380" s="90">
        <v>45.8</v>
      </c>
    </row>
    <row r="381" spans="1:6">
      <c r="C381" s="90" t="s">
        <v>337</v>
      </c>
      <c r="F381" s="90">
        <v>8460.4</v>
      </c>
    </row>
    <row r="382" spans="1:6">
      <c r="C382" s="90" t="s">
        <v>338</v>
      </c>
      <c r="F382" s="90">
        <v>94</v>
      </c>
    </row>
  </sheetData>
  <mergeCells count="1">
    <mergeCell ref="B375:F375"/>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detailed </vt:lpstr>
      <vt:lpstr>abstract  (2)</vt:lpstr>
      <vt:lpstr>abstract </vt:lpstr>
      <vt:lpstr>Sheet1</vt:lpstr>
      <vt:lpstr>'detailed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dc:creator>
  <cp:lastModifiedBy>acer</cp:lastModifiedBy>
  <cp:lastPrinted>2022-07-01T10:03:26Z</cp:lastPrinted>
  <dcterms:created xsi:type="dcterms:W3CDTF">2018-02-14T08:30:26Z</dcterms:created>
  <dcterms:modified xsi:type="dcterms:W3CDTF">2022-07-01T10:32:33Z</dcterms:modified>
</cp:coreProperties>
</file>