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TP EStimates\Final Estimate copy\"/>
    </mc:Choice>
  </mc:AlternateContent>
  <bookViews>
    <workbookView xWindow="240" yWindow="75" windowWidth="19440" windowHeight="7695"/>
  </bookViews>
  <sheets>
    <sheet name="SFO" sheetId="1" r:id="rId1"/>
  </sheets>
  <definedNames>
    <definedName name="ahfk" localSheetId="0">#REF!</definedName>
    <definedName name="ahfk">#REF!</definedName>
    <definedName name="electri" localSheetId="0">#REF!</definedName>
    <definedName name="electri">#REF!</definedName>
    <definedName name="fhd" localSheetId="0">#REF!</definedName>
    <definedName name="fhd">#REF!</definedName>
    <definedName name="FSEGADRG">#REF!</definedName>
    <definedName name="hia" localSheetId="0">#REF!</definedName>
    <definedName name="hia">#REF!</definedName>
    <definedName name="ins" localSheetId="0">#REF!</definedName>
    <definedName name="ins">#REF!</definedName>
    <definedName name="k404." localSheetId="0">#REF!</definedName>
    <definedName name="k404.">#REF!</definedName>
    <definedName name="pc" localSheetId="0">#REF!</definedName>
    <definedName name="pc">#REF!</definedName>
    <definedName name="print" localSheetId="0">#REF!</definedName>
    <definedName name="print">#REF!</definedName>
    <definedName name="_xlnm.Print_Area" localSheetId="0">SFO!$A$1:$H$1345</definedName>
    <definedName name="_xlnm.Print_Area">#REF!</definedName>
    <definedName name="PRINT_AREA_MI" localSheetId="0">#REF!</definedName>
    <definedName name="PRINT_AREA_MI">#REF!</definedName>
    <definedName name="_xlnm.Print_Titles" localSheetId="0">SFO!$5:$5</definedName>
    <definedName name="_xlnm.Print_Titles">#REF!</definedName>
    <definedName name="PRINT_TITLES_MI" localSheetId="0">#REF!</definedName>
    <definedName name="PRINT_TITLES_MI">#REF!</definedName>
    <definedName name="QQE" localSheetId="0">#REF!</definedName>
    <definedName name="QQE">#REF!</definedName>
    <definedName name="QWE" localSheetId="0">#REF!</definedName>
    <definedName name="QWE">#REF!</definedName>
    <definedName name="s">#REF!</definedName>
  </definedNames>
  <calcPr calcId="152511"/>
</workbook>
</file>

<file path=xl/calcChain.xml><?xml version="1.0" encoding="utf-8"?>
<calcChain xmlns="http://schemas.openxmlformats.org/spreadsheetml/2006/main">
  <c r="H1343" i="1" l="1"/>
  <c r="H1342" i="1"/>
  <c r="H1322" i="1"/>
  <c r="H1321" i="1"/>
  <c r="H1333" i="1"/>
  <c r="H1332" i="1"/>
  <c r="H1327" i="1"/>
  <c r="H1328" i="1" s="1"/>
  <c r="G1329" i="1" s="1"/>
  <c r="H1315" i="1"/>
  <c r="H1316" i="1"/>
  <c r="H1314" i="1"/>
  <c r="H1233" i="1"/>
  <c r="H1232" i="1"/>
  <c r="H1231" i="1"/>
  <c r="H407" i="1"/>
  <c r="H401" i="1"/>
  <c r="H400" i="1"/>
  <c r="H307" i="1"/>
  <c r="H906" i="1"/>
  <c r="H208" i="1"/>
  <c r="H209" i="1"/>
  <c r="H210" i="1"/>
  <c r="H211" i="1"/>
  <c r="H212" i="1"/>
  <c r="H213" i="1"/>
  <c r="H214" i="1"/>
  <c r="H206" i="1"/>
  <c r="H207" i="1"/>
  <c r="H784" i="1"/>
  <c r="H1002" i="1"/>
  <c r="H1003" i="1"/>
  <c r="H934" i="1"/>
  <c r="H931" i="1"/>
  <c r="H929" i="1"/>
  <c r="H1305" i="1"/>
  <c r="H1304" i="1"/>
  <c r="H1282" i="1"/>
  <c r="H1283" i="1"/>
  <c r="H1284" i="1"/>
  <c r="H1285" i="1"/>
  <c r="H1178" i="1"/>
  <c r="H1177" i="1"/>
  <c r="H1176" i="1"/>
  <c r="H1172" i="1"/>
  <c r="H1171" i="1"/>
  <c r="H1170" i="1"/>
  <c r="H1164" i="1"/>
  <c r="H1165" i="1"/>
  <c r="H1166" i="1"/>
  <c r="H1167" i="1"/>
  <c r="H1156" i="1"/>
  <c r="H1155" i="1"/>
  <c r="H1154" i="1"/>
  <c r="H1132" i="1"/>
  <c r="H1133" i="1"/>
  <c r="H1134" i="1"/>
  <c r="H1135" i="1"/>
  <c r="H1136" i="1"/>
  <c r="H1137" i="1"/>
  <c r="H1138" i="1"/>
  <c r="H1127" i="1"/>
  <c r="H1061" i="1"/>
  <c r="H1062" i="1"/>
  <c r="H1063" i="1"/>
  <c r="H1064" i="1"/>
  <c r="H1065" i="1"/>
  <c r="H1066" i="1"/>
  <c r="H1067" i="1"/>
  <c r="H1068" i="1"/>
  <c r="H798" i="1"/>
  <c r="H797" i="1"/>
  <c r="H796" i="1"/>
  <c r="H782" i="1"/>
  <c r="H783" i="1"/>
  <c r="H444" i="1"/>
  <c r="H443" i="1"/>
  <c r="H442" i="1"/>
  <c r="H441" i="1"/>
  <c r="H440" i="1"/>
  <c r="H695" i="1"/>
  <c r="H696" i="1"/>
  <c r="H697" i="1"/>
  <c r="H681" i="1"/>
  <c r="H688" i="1"/>
  <c r="H689" i="1"/>
  <c r="H682" i="1"/>
  <c r="H610" i="1"/>
  <c r="H609" i="1"/>
  <c r="H588" i="1"/>
  <c r="L575" i="1"/>
  <c r="H387" i="1"/>
  <c r="H377" i="1"/>
  <c r="H313" i="1"/>
  <c r="H314" i="1"/>
  <c r="H315" i="1"/>
  <c r="H316" i="1"/>
  <c r="H317" i="1"/>
  <c r="H318" i="1"/>
  <c r="H319" i="1"/>
  <c r="H320" i="1"/>
  <c r="H266" i="1"/>
  <c r="H267" i="1"/>
  <c r="H268" i="1"/>
  <c r="H269" i="1"/>
  <c r="H270" i="1"/>
  <c r="H271" i="1"/>
  <c r="H265" i="1"/>
  <c r="H259" i="1"/>
  <c r="H253" i="1"/>
  <c r="H254" i="1"/>
  <c r="H255" i="1"/>
  <c r="H256" i="1"/>
  <c r="H257" i="1"/>
  <c r="H904" i="1"/>
  <c r="H901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2" i="1"/>
  <c r="H903" i="1"/>
  <c r="H905" i="1"/>
  <c r="H225" i="1"/>
  <c r="H223" i="1"/>
  <c r="H196" i="1"/>
  <c r="H194" i="1"/>
  <c r="H177" i="1"/>
  <c r="H179" i="1"/>
  <c r="H140" i="1"/>
  <c r="H138" i="1"/>
  <c r="H95" i="1"/>
  <c r="H93" i="1"/>
  <c r="H91" i="1"/>
  <c r="H92" i="1"/>
  <c r="H94" i="1"/>
  <c r="H96" i="1"/>
  <c r="H97" i="1"/>
  <c r="H98" i="1"/>
  <c r="H99" i="1"/>
  <c r="H100" i="1"/>
  <c r="H101" i="1"/>
  <c r="H102" i="1"/>
  <c r="H103" i="1"/>
  <c r="H104" i="1"/>
  <c r="H59" i="1"/>
  <c r="H56" i="1"/>
  <c r="H16" i="1"/>
  <c r="H17" i="1"/>
  <c r="H18" i="1"/>
  <c r="H19" i="1"/>
  <c r="H20" i="1"/>
  <c r="H21" i="1"/>
  <c r="H22" i="1"/>
  <c r="H994" i="1"/>
  <c r="H995" i="1"/>
  <c r="H234" i="1"/>
  <c r="H233" i="1"/>
  <c r="H232" i="1"/>
  <c r="H231" i="1"/>
  <c r="H230" i="1"/>
  <c r="H229" i="1"/>
  <c r="H228" i="1"/>
  <c r="H227" i="1"/>
  <c r="H226" i="1"/>
  <c r="H224" i="1"/>
  <c r="H222" i="1"/>
  <c r="H221" i="1"/>
  <c r="H220" i="1"/>
  <c r="H219" i="1"/>
  <c r="H205" i="1"/>
  <c r="H204" i="1"/>
  <c r="H203" i="1"/>
  <c r="H202" i="1"/>
  <c r="H201" i="1"/>
  <c r="H200" i="1"/>
  <c r="H199" i="1"/>
  <c r="H198" i="1"/>
  <c r="H197" i="1"/>
  <c r="H195" i="1"/>
  <c r="H193" i="1"/>
  <c r="H192" i="1"/>
  <c r="H191" i="1"/>
  <c r="H190" i="1"/>
  <c r="H175" i="1"/>
  <c r="H176" i="1"/>
  <c r="H178" i="1"/>
  <c r="H180" i="1"/>
  <c r="H181" i="1"/>
  <c r="H182" i="1"/>
  <c r="H183" i="1"/>
  <c r="H184" i="1"/>
  <c r="H185" i="1"/>
  <c r="H186" i="1"/>
  <c r="H187" i="1"/>
  <c r="H188" i="1"/>
  <c r="H174" i="1"/>
  <c r="H173" i="1"/>
  <c r="H133" i="1"/>
  <c r="H153" i="1"/>
  <c r="H154" i="1"/>
  <c r="H155" i="1"/>
  <c r="H86" i="1"/>
  <c r="H87" i="1"/>
  <c r="H88" i="1"/>
  <c r="H89" i="1"/>
  <c r="H90" i="1"/>
  <c r="H105" i="1"/>
  <c r="H106" i="1"/>
  <c r="H107" i="1"/>
  <c r="H108" i="1"/>
  <c r="H109" i="1"/>
  <c r="H51" i="1"/>
  <c r="H71" i="1"/>
  <c r="H72" i="1"/>
  <c r="H73" i="1"/>
  <c r="H74" i="1"/>
  <c r="H75" i="1"/>
  <c r="H76" i="1"/>
  <c r="H77" i="1"/>
  <c r="H78" i="1"/>
  <c r="H79" i="1"/>
  <c r="H41" i="1"/>
  <c r="H42" i="1"/>
  <c r="H10" i="1"/>
  <c r="H11" i="1"/>
  <c r="H12" i="1"/>
  <c r="H13" i="1"/>
  <c r="H14" i="1"/>
  <c r="H23" i="1"/>
  <c r="H24" i="1"/>
  <c r="H25" i="1"/>
  <c r="H26" i="1"/>
  <c r="H27" i="1"/>
  <c r="H28" i="1"/>
  <c r="H29" i="1"/>
  <c r="H30" i="1"/>
  <c r="H31" i="1"/>
  <c r="H32" i="1"/>
  <c r="H33" i="1"/>
  <c r="H34" i="1"/>
  <c r="H85" i="1"/>
  <c r="E55" i="1"/>
  <c r="N42" i="1"/>
  <c r="M42" i="1"/>
  <c r="N41" i="1"/>
  <c r="M41" i="1"/>
  <c r="N40" i="1"/>
  <c r="M40" i="1"/>
  <c r="H40" i="1"/>
  <c r="H1309" i="1"/>
  <c r="H1308" i="1"/>
  <c r="H1303" i="1"/>
  <c r="H1300" i="1"/>
  <c r="G1301" i="1" s="1"/>
  <c r="H1298" i="1"/>
  <c r="G1299" i="1" s="1"/>
  <c r="H1295" i="1"/>
  <c r="G1296" i="1" s="1"/>
  <c r="H1291" i="1"/>
  <c r="G1292" i="1" s="1"/>
  <c r="H1288" i="1"/>
  <c r="G1289" i="1" s="1"/>
  <c r="H1281" i="1"/>
  <c r="H1276" i="1"/>
  <c r="H1275" i="1"/>
  <c r="H1274" i="1"/>
  <c r="H1273" i="1"/>
  <c r="H1272" i="1"/>
  <c r="H1271" i="1"/>
  <c r="H1270" i="1"/>
  <c r="H1269" i="1"/>
  <c r="H1264" i="1"/>
  <c r="H1263" i="1"/>
  <c r="H1262" i="1"/>
  <c r="H1256" i="1"/>
  <c r="H1255" i="1"/>
  <c r="H1254" i="1"/>
  <c r="H1253" i="1"/>
  <c r="H1252" i="1"/>
  <c r="H1251" i="1"/>
  <c r="H1250" i="1"/>
  <c r="H1249" i="1"/>
  <c r="H1248" i="1"/>
  <c r="H1243" i="1"/>
  <c r="I1244" i="1" s="1"/>
  <c r="I1245" i="1" s="1"/>
  <c r="H1245" i="1" s="1"/>
  <c r="G1246" i="1" s="1"/>
  <c r="H1240" i="1"/>
  <c r="G1241" i="1" s="1"/>
  <c r="H1210" i="1"/>
  <c r="G1211" i="1" s="1"/>
  <c r="H1207" i="1"/>
  <c r="G1208" i="1" s="1"/>
  <c r="H1204" i="1"/>
  <c r="G1205" i="1" s="1"/>
  <c r="H1201" i="1"/>
  <c r="G1202" i="1" s="1"/>
  <c r="H1199" i="1"/>
  <c r="G1200" i="1" s="1"/>
  <c r="H1196" i="1"/>
  <c r="G1197" i="1" s="1"/>
  <c r="H1194" i="1"/>
  <c r="G1195" i="1" s="1"/>
  <c r="H1191" i="1"/>
  <c r="G1192" i="1" s="1"/>
  <c r="H1188" i="1"/>
  <c r="G1189" i="1" s="1"/>
  <c r="H1185" i="1"/>
  <c r="G1186" i="1" s="1"/>
  <c r="H1182" i="1"/>
  <c r="H1163" i="1"/>
  <c r="H1160" i="1"/>
  <c r="G1161" i="1" s="1"/>
  <c r="H1151" i="1"/>
  <c r="G1152" i="1" s="1"/>
  <c r="H1147" i="1"/>
  <c r="H1146" i="1"/>
  <c r="H1145" i="1"/>
  <c r="H1143" i="1"/>
  <c r="H1131" i="1"/>
  <c r="H1126" i="1"/>
  <c r="H1123" i="1"/>
  <c r="G1124" i="1" s="1"/>
  <c r="H1120" i="1"/>
  <c r="G1121" i="1" s="1"/>
  <c r="H1117" i="1"/>
  <c r="G1118" i="1" s="1"/>
  <c r="H1114" i="1"/>
  <c r="G1115" i="1" s="1"/>
  <c r="H1109" i="1"/>
  <c r="H1108" i="1"/>
  <c r="I1339" i="1"/>
  <c r="H1102" i="1"/>
  <c r="H1101" i="1"/>
  <c r="H1100" i="1"/>
  <c r="H1099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0" i="1"/>
  <c r="H1055" i="1"/>
  <c r="H1054" i="1"/>
  <c r="H1053" i="1"/>
  <c r="H1052" i="1"/>
  <c r="H1051" i="1"/>
  <c r="H1046" i="1"/>
  <c r="I1047" i="1" s="1"/>
  <c r="I1048" i="1" s="1"/>
  <c r="H1041" i="1"/>
  <c r="I1042" i="1" s="1"/>
  <c r="I1043" i="1" s="1"/>
  <c r="H1036" i="1"/>
  <c r="I1037" i="1" s="1"/>
  <c r="I1038" i="1" s="1"/>
  <c r="H1031" i="1"/>
  <c r="H1030" i="1"/>
  <c r="H1027" i="1"/>
  <c r="G1028" i="1" s="1"/>
  <c r="E1022" i="1"/>
  <c r="H1022" i="1" s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6" i="1"/>
  <c r="H1005" i="1"/>
  <c r="H1001" i="1"/>
  <c r="H986" i="1"/>
  <c r="E985" i="1"/>
  <c r="H985" i="1" s="1"/>
  <c r="H984" i="1"/>
  <c r="H983" i="1"/>
  <c r="H982" i="1"/>
  <c r="G981" i="1"/>
  <c r="H981" i="1" s="1"/>
  <c r="H980" i="1"/>
  <c r="B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3" i="1"/>
  <c r="H932" i="1"/>
  <c r="H930" i="1"/>
  <c r="H928" i="1"/>
  <c r="H927" i="1"/>
  <c r="H926" i="1"/>
  <c r="H925" i="1"/>
  <c r="H924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863" i="1"/>
  <c r="H862" i="1"/>
  <c r="H856" i="1"/>
  <c r="H855" i="1"/>
  <c r="H854" i="1"/>
  <c r="H847" i="1"/>
  <c r="F846" i="1"/>
  <c r="H846" i="1" s="1"/>
  <c r="H845" i="1"/>
  <c r="H839" i="1"/>
  <c r="I840" i="1" s="1"/>
  <c r="I841" i="1" s="1"/>
  <c r="H841" i="1" s="1"/>
  <c r="G842" i="1" s="1"/>
  <c r="H833" i="1"/>
  <c r="H832" i="1"/>
  <c r="H831" i="1"/>
  <c r="H830" i="1"/>
  <c r="H829" i="1"/>
  <c r="H828" i="1"/>
  <c r="H822" i="1"/>
  <c r="G823" i="1" s="1"/>
  <c r="H818" i="1"/>
  <c r="G819" i="1" s="1"/>
  <c r="H813" i="1"/>
  <c r="G814" i="1" s="1"/>
  <c r="H810" i="1"/>
  <c r="G811" i="1" s="1"/>
  <c r="H807" i="1"/>
  <c r="G808" i="1" s="1"/>
  <c r="H805" i="1"/>
  <c r="G806" i="1" s="1"/>
  <c r="H802" i="1"/>
  <c r="G803" i="1" s="1"/>
  <c r="H793" i="1"/>
  <c r="G794" i="1" s="1"/>
  <c r="H790" i="1"/>
  <c r="H789" i="1"/>
  <c r="H788" i="1"/>
  <c r="H781" i="1"/>
  <c r="H778" i="1"/>
  <c r="G779" i="1" s="1"/>
  <c r="H775" i="1"/>
  <c r="G776" i="1" s="1"/>
  <c r="H773" i="1"/>
  <c r="G774" i="1" s="1"/>
  <c r="H767" i="1"/>
  <c r="H766" i="1"/>
  <c r="H765" i="1"/>
  <c r="H760" i="1"/>
  <c r="H759" i="1"/>
  <c r="H755" i="1"/>
  <c r="G756" i="1" s="1"/>
  <c r="H753" i="1"/>
  <c r="G754" i="1" s="1"/>
  <c r="H749" i="1"/>
  <c r="H748" i="1"/>
  <c r="H747" i="1"/>
  <c r="H746" i="1"/>
  <c r="H745" i="1"/>
  <c r="H744" i="1"/>
  <c r="H743" i="1"/>
  <c r="H740" i="1"/>
  <c r="G741" i="1" s="1"/>
  <c r="H738" i="1"/>
  <c r="G739" i="1" s="1"/>
  <c r="H735" i="1"/>
  <c r="H734" i="1"/>
  <c r="F1230" i="1"/>
  <c r="H1230" i="1" s="1"/>
  <c r="F1229" i="1"/>
  <c r="H1229" i="1" s="1"/>
  <c r="H1228" i="1"/>
  <c r="H1225" i="1"/>
  <c r="H1224" i="1"/>
  <c r="H1223" i="1"/>
  <c r="H1222" i="1"/>
  <c r="F1221" i="1"/>
  <c r="H1221" i="1" s="1"/>
  <c r="F1220" i="1"/>
  <c r="H1220" i="1" s="1"/>
  <c r="H727" i="1"/>
  <c r="H726" i="1"/>
  <c r="H725" i="1"/>
  <c r="H724" i="1"/>
  <c r="H723" i="1"/>
  <c r="H722" i="1"/>
  <c r="H721" i="1"/>
  <c r="H720" i="1"/>
  <c r="H719" i="1"/>
  <c r="H718" i="1"/>
  <c r="H717" i="1"/>
  <c r="I728" i="1" s="1"/>
  <c r="H712" i="1"/>
  <c r="H711" i="1"/>
  <c r="H869" i="1"/>
  <c r="I870" i="1" s="1"/>
  <c r="H705" i="1"/>
  <c r="H694" i="1"/>
  <c r="H687" i="1"/>
  <c r="H680" i="1"/>
  <c r="H674" i="1"/>
  <c r="H673" i="1"/>
  <c r="H672" i="1"/>
  <c r="H671" i="1"/>
  <c r="B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0" i="1"/>
  <c r="H619" i="1"/>
  <c r="H618" i="1"/>
  <c r="H617" i="1"/>
  <c r="H611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06" i="1"/>
  <c r="H505" i="1"/>
  <c r="H500" i="1"/>
  <c r="H499" i="1"/>
  <c r="H498" i="1"/>
  <c r="H497" i="1"/>
  <c r="H496" i="1"/>
  <c r="H495" i="1"/>
  <c r="H494" i="1"/>
  <c r="H493" i="1"/>
  <c r="H492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59" i="1"/>
  <c r="H458" i="1"/>
  <c r="H457" i="1"/>
  <c r="H456" i="1"/>
  <c r="H455" i="1"/>
  <c r="H454" i="1"/>
  <c r="H453" i="1"/>
  <c r="H452" i="1"/>
  <c r="H449" i="1"/>
  <c r="G450" i="1" s="1"/>
  <c r="H436" i="1"/>
  <c r="G437" i="1" s="1"/>
  <c r="H432" i="1"/>
  <c r="H431" i="1"/>
  <c r="H427" i="1"/>
  <c r="G428" i="1" s="1"/>
  <c r="H421" i="1"/>
  <c r="H420" i="1"/>
  <c r="H419" i="1"/>
  <c r="H418" i="1"/>
  <c r="H417" i="1"/>
  <c r="H416" i="1"/>
  <c r="H415" i="1"/>
  <c r="H414" i="1"/>
  <c r="H408" i="1"/>
  <c r="H406" i="1"/>
  <c r="H366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6" i="1"/>
  <c r="H385" i="1"/>
  <c r="H379" i="1"/>
  <c r="B378" i="1"/>
  <c r="H376" i="1"/>
  <c r="H375" i="1"/>
  <c r="H374" i="1"/>
  <c r="H373" i="1"/>
  <c r="H372" i="1"/>
  <c r="H371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L333" i="1"/>
  <c r="H329" i="1"/>
  <c r="F328" i="1"/>
  <c r="E328" i="1"/>
  <c r="H327" i="1"/>
  <c r="H326" i="1"/>
  <c r="G325" i="1"/>
  <c r="E325" i="1"/>
  <c r="G324" i="1"/>
  <c r="H324" i="1" s="1"/>
  <c r="H323" i="1"/>
  <c r="H322" i="1"/>
  <c r="H312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61" i="1"/>
  <c r="H262" i="1"/>
  <c r="H260" i="1"/>
  <c r="H263" i="1"/>
  <c r="H258" i="1"/>
  <c r="H251" i="1"/>
  <c r="A247" i="1"/>
  <c r="A246" i="1"/>
  <c r="D999" i="1"/>
  <c r="C999" i="1"/>
  <c r="B999" i="1"/>
  <c r="D998" i="1"/>
  <c r="C998" i="1"/>
  <c r="B998" i="1"/>
  <c r="F997" i="1"/>
  <c r="F998" i="1" s="1"/>
  <c r="F999" i="1" s="1"/>
  <c r="E997" i="1"/>
  <c r="D997" i="1"/>
  <c r="C997" i="1"/>
  <c r="B997" i="1"/>
  <c r="H993" i="1"/>
  <c r="H992" i="1"/>
  <c r="M878" i="1"/>
  <c r="N878" i="1" s="1"/>
  <c r="M877" i="1"/>
  <c r="N877" i="1" s="1"/>
  <c r="M876" i="1"/>
  <c r="N876" i="1" s="1"/>
  <c r="H876" i="1"/>
  <c r="H240" i="1"/>
  <c r="H239" i="1"/>
  <c r="H238" i="1"/>
  <c r="H237" i="1"/>
  <c r="G170" i="1"/>
  <c r="G171" i="1" s="1"/>
  <c r="F169" i="1"/>
  <c r="F170" i="1" s="1"/>
  <c r="F171" i="1" s="1"/>
  <c r="E169" i="1"/>
  <c r="E170" i="1" s="1"/>
  <c r="E171" i="1" s="1"/>
  <c r="C167" i="1"/>
  <c r="C171" i="1" s="1"/>
  <c r="B167" i="1"/>
  <c r="B171" i="1" s="1"/>
  <c r="C166" i="1"/>
  <c r="B166" i="1"/>
  <c r="B170" i="1" s="1"/>
  <c r="I165" i="1"/>
  <c r="C165" i="1"/>
  <c r="B165" i="1"/>
  <c r="B169" i="1" s="1"/>
  <c r="H164" i="1"/>
  <c r="K162" i="1"/>
  <c r="N162" i="1" s="1"/>
  <c r="N161" i="1"/>
  <c r="G151" i="1"/>
  <c r="G152" i="1" s="1"/>
  <c r="H116" i="1"/>
  <c r="I112" i="1"/>
  <c r="C112" i="1"/>
  <c r="B112" i="1"/>
  <c r="I111" i="1"/>
  <c r="C111" i="1"/>
  <c r="B111" i="1"/>
  <c r="I110" i="1"/>
  <c r="C110" i="1"/>
  <c r="B110" i="1"/>
  <c r="D112" i="1"/>
  <c r="K107" i="1"/>
  <c r="K108" i="1" s="1"/>
  <c r="N108" i="1" s="1"/>
  <c r="N106" i="1"/>
  <c r="D110" i="1"/>
  <c r="F70" i="1"/>
  <c r="F152" i="1" s="1"/>
  <c r="E70" i="1"/>
  <c r="E152" i="1" s="1"/>
  <c r="C70" i="1"/>
  <c r="C152" i="1" s="1"/>
  <c r="B70" i="1"/>
  <c r="B152" i="1" s="1"/>
  <c r="F69" i="1"/>
  <c r="F151" i="1" s="1"/>
  <c r="E69" i="1"/>
  <c r="E151" i="1" s="1"/>
  <c r="C69" i="1"/>
  <c r="B69" i="1"/>
  <c r="B151" i="1" s="1"/>
  <c r="F68" i="1"/>
  <c r="F150" i="1" s="1"/>
  <c r="E68" i="1"/>
  <c r="E150" i="1" s="1"/>
  <c r="D68" i="1"/>
  <c r="D150" i="1" s="1"/>
  <c r="C68" i="1"/>
  <c r="C150" i="1" s="1"/>
  <c r="B68" i="1"/>
  <c r="B150" i="1" s="1"/>
  <c r="F67" i="1"/>
  <c r="F149" i="1" s="1"/>
  <c r="D67" i="1"/>
  <c r="D149" i="1" s="1"/>
  <c r="C67" i="1"/>
  <c r="C149" i="1" s="1"/>
  <c r="B67" i="1"/>
  <c r="B149" i="1" s="1"/>
  <c r="F66" i="1"/>
  <c r="F148" i="1" s="1"/>
  <c r="D66" i="1"/>
  <c r="D148" i="1" s="1"/>
  <c r="C66" i="1"/>
  <c r="B66" i="1"/>
  <c r="B148" i="1" s="1"/>
  <c r="F65" i="1"/>
  <c r="F147" i="1" s="1"/>
  <c r="D65" i="1"/>
  <c r="D147" i="1" s="1"/>
  <c r="C65" i="1"/>
  <c r="C147" i="1" s="1"/>
  <c r="B65" i="1"/>
  <c r="B147" i="1" s="1"/>
  <c r="F64" i="1"/>
  <c r="F146" i="1" s="1"/>
  <c r="D64" i="1"/>
  <c r="D146" i="1" s="1"/>
  <c r="C64" i="1"/>
  <c r="C146" i="1" s="1"/>
  <c r="B64" i="1"/>
  <c r="B146" i="1" s="1"/>
  <c r="F63" i="1"/>
  <c r="F145" i="1" s="1"/>
  <c r="D63" i="1"/>
  <c r="D145" i="1" s="1"/>
  <c r="C63" i="1"/>
  <c r="C145" i="1" s="1"/>
  <c r="B63" i="1"/>
  <c r="B145" i="1" s="1"/>
  <c r="F62" i="1"/>
  <c r="F144" i="1" s="1"/>
  <c r="E62" i="1"/>
  <c r="E144" i="1" s="1"/>
  <c r="D62" i="1"/>
  <c r="D144" i="1" s="1"/>
  <c r="C62" i="1"/>
  <c r="C144" i="1" s="1"/>
  <c r="B62" i="1"/>
  <c r="B144" i="1" s="1"/>
  <c r="F61" i="1"/>
  <c r="F143" i="1" s="1"/>
  <c r="E61" i="1"/>
  <c r="E143" i="1" s="1"/>
  <c r="D61" i="1"/>
  <c r="D143" i="1" s="1"/>
  <c r="C61" i="1"/>
  <c r="C143" i="1" s="1"/>
  <c r="B61" i="1"/>
  <c r="B143" i="1" s="1"/>
  <c r="F60" i="1"/>
  <c r="F142" i="1" s="1"/>
  <c r="D60" i="1"/>
  <c r="D142" i="1" s="1"/>
  <c r="C60" i="1"/>
  <c r="C142" i="1" s="1"/>
  <c r="B60" i="1"/>
  <c r="B142" i="1" s="1"/>
  <c r="F58" i="1"/>
  <c r="F141" i="1" s="1"/>
  <c r="D58" i="1"/>
  <c r="D141" i="1" s="1"/>
  <c r="C58" i="1"/>
  <c r="C141" i="1" s="1"/>
  <c r="B58" i="1"/>
  <c r="B141" i="1" s="1"/>
  <c r="F57" i="1"/>
  <c r="F139" i="1" s="1"/>
  <c r="D57" i="1"/>
  <c r="D139" i="1" s="1"/>
  <c r="C57" i="1"/>
  <c r="C139" i="1" s="1"/>
  <c r="B57" i="1"/>
  <c r="B139" i="1" s="1"/>
  <c r="F55" i="1"/>
  <c r="F137" i="1" s="1"/>
  <c r="D55" i="1"/>
  <c r="D137" i="1" s="1"/>
  <c r="C55" i="1"/>
  <c r="B55" i="1"/>
  <c r="B137" i="1" s="1"/>
  <c r="G54" i="1"/>
  <c r="G55" i="1" s="1"/>
  <c r="G60" i="1" s="1"/>
  <c r="G61" i="1" s="1"/>
  <c r="F54" i="1"/>
  <c r="F136" i="1" s="1"/>
  <c r="D54" i="1"/>
  <c r="D136" i="1" s="1"/>
  <c r="C54" i="1"/>
  <c r="C136" i="1" s="1"/>
  <c r="B54" i="1"/>
  <c r="B136" i="1" s="1"/>
  <c r="F53" i="1"/>
  <c r="F135" i="1" s="1"/>
  <c r="E53" i="1"/>
  <c r="E135" i="1" s="1"/>
  <c r="D53" i="1"/>
  <c r="D135" i="1" s="1"/>
  <c r="C53" i="1"/>
  <c r="C135" i="1" s="1"/>
  <c r="B53" i="1"/>
  <c r="B135" i="1" s="1"/>
  <c r="F52" i="1"/>
  <c r="F134" i="1" s="1"/>
  <c r="E52" i="1"/>
  <c r="E134" i="1" s="1"/>
  <c r="D52" i="1"/>
  <c r="D134" i="1" s="1"/>
  <c r="C52" i="1"/>
  <c r="C134" i="1" s="1"/>
  <c r="B52" i="1"/>
  <c r="B134" i="1" s="1"/>
  <c r="F50" i="1"/>
  <c r="F132" i="1" s="1"/>
  <c r="E50" i="1"/>
  <c r="E132" i="1" s="1"/>
  <c r="D50" i="1"/>
  <c r="D132" i="1" s="1"/>
  <c r="G49" i="1"/>
  <c r="F49" i="1"/>
  <c r="F131" i="1" s="1"/>
  <c r="E49" i="1"/>
  <c r="E131" i="1" s="1"/>
  <c r="D49" i="1"/>
  <c r="D131" i="1" s="1"/>
  <c r="D162" i="1" s="1"/>
  <c r="F48" i="1"/>
  <c r="F130" i="1" s="1"/>
  <c r="E48" i="1"/>
  <c r="E130" i="1" s="1"/>
  <c r="D48" i="1"/>
  <c r="D130" i="1" s="1"/>
  <c r="E67" i="1"/>
  <c r="E149" i="1" s="1"/>
  <c r="E66" i="1"/>
  <c r="E148" i="1" s="1"/>
  <c r="E64" i="1"/>
  <c r="E146" i="1" s="1"/>
  <c r="I24" i="1"/>
  <c r="J24" i="1" s="1"/>
  <c r="E60" i="1"/>
  <c r="E142" i="1" s="1"/>
  <c r="E57" i="1"/>
  <c r="E139" i="1" s="1"/>
  <c r="H15" i="1"/>
  <c r="N11" i="1"/>
  <c r="M11" i="1"/>
  <c r="N10" i="1"/>
  <c r="M10" i="1"/>
  <c r="N9" i="1"/>
  <c r="M9" i="1"/>
  <c r="H9" i="1"/>
  <c r="I1342" i="1" l="1"/>
  <c r="H1318" i="1"/>
  <c r="G1319" i="1" s="1"/>
  <c r="H1324" i="1"/>
  <c r="G1325" i="1" s="1"/>
  <c r="I1334" i="1"/>
  <c r="I1335" i="1" s="1"/>
  <c r="H1335" i="1" s="1"/>
  <c r="G1336" i="1" s="1"/>
  <c r="I409" i="1"/>
  <c r="I410" i="1" s="1"/>
  <c r="H409" i="1" s="1"/>
  <c r="I422" i="1"/>
  <c r="I423" i="1" s="1"/>
  <c r="H423" i="1" s="1"/>
  <c r="G424" i="1" s="1"/>
  <c r="I367" i="1"/>
  <c r="I368" i="1" s="1"/>
  <c r="I907" i="1"/>
  <c r="I308" i="1"/>
  <c r="I309" i="1" s="1"/>
  <c r="H308" i="1" s="1"/>
  <c r="I871" i="1"/>
  <c r="H870" i="1" s="1"/>
  <c r="I35" i="1"/>
  <c r="I987" i="1"/>
  <c r="I988" i="1" s="1"/>
  <c r="I1306" i="1"/>
  <c r="G1306" i="1" s="1"/>
  <c r="I1310" i="1"/>
  <c r="G1311" i="1" s="1"/>
  <c r="I1286" i="1"/>
  <c r="G1286" i="1" s="1"/>
  <c r="I1183" i="1"/>
  <c r="G1183" i="1" s="1"/>
  <c r="I1128" i="1"/>
  <c r="G1128" i="1" s="1"/>
  <c r="H1179" i="1"/>
  <c r="G1180" i="1" s="1"/>
  <c r="I690" i="1"/>
  <c r="I691" i="1" s="1"/>
  <c r="H691" i="1" s="1"/>
  <c r="G692" i="1" s="1"/>
  <c r="I1168" i="1"/>
  <c r="G1168" i="1" s="1"/>
  <c r="I1173" i="1"/>
  <c r="G1173" i="1" s="1"/>
  <c r="I1103" i="1"/>
  <c r="H1139" i="1"/>
  <c r="G1140" i="1" s="1"/>
  <c r="H1157" i="1"/>
  <c r="G1158" i="1" s="1"/>
  <c r="I1095" i="1"/>
  <c r="I1096" i="1" s="1"/>
  <c r="H1095" i="1" s="1"/>
  <c r="H799" i="1"/>
  <c r="G800" i="1" s="1"/>
  <c r="H445" i="1"/>
  <c r="E446" i="1" s="1"/>
  <c r="H446" i="1" s="1"/>
  <c r="G447" i="1" s="1"/>
  <c r="H785" i="1"/>
  <c r="G786" i="1" s="1"/>
  <c r="I683" i="1"/>
  <c r="I684" i="1" s="1"/>
  <c r="I698" i="1"/>
  <c r="I699" i="1" s="1"/>
  <c r="I612" i="1"/>
  <c r="I613" i="1" s="1"/>
  <c r="H613" i="1" s="1"/>
  <c r="I675" i="1"/>
  <c r="I676" i="1" s="1"/>
  <c r="I570" i="1"/>
  <c r="I571" i="1" s="1"/>
  <c r="I488" i="1"/>
  <c r="I489" i="1" s="1"/>
  <c r="H997" i="1"/>
  <c r="H110" i="1"/>
  <c r="H135" i="1"/>
  <c r="H146" i="1"/>
  <c r="H149" i="1"/>
  <c r="H150" i="1"/>
  <c r="H132" i="1"/>
  <c r="H144" i="1"/>
  <c r="H134" i="1"/>
  <c r="H55" i="1"/>
  <c r="H139" i="1"/>
  <c r="H142" i="1"/>
  <c r="H143" i="1"/>
  <c r="H131" i="1"/>
  <c r="I43" i="1"/>
  <c r="I44" i="1" s="1"/>
  <c r="H112" i="1"/>
  <c r="H62" i="1"/>
  <c r="H57" i="1"/>
  <c r="H52" i="1"/>
  <c r="H61" i="1"/>
  <c r="H53" i="1"/>
  <c r="H49" i="1"/>
  <c r="H68" i="1"/>
  <c r="H60" i="1"/>
  <c r="H325" i="1"/>
  <c r="H328" i="1"/>
  <c r="H433" i="1"/>
  <c r="G434" i="1" s="1"/>
  <c r="I713" i="1"/>
  <c r="I714" i="1" s="1"/>
  <c r="H714" i="1" s="1"/>
  <c r="G715" i="1" s="1"/>
  <c r="I864" i="1"/>
  <c r="I865" i="1" s="1"/>
  <c r="H865" i="1" s="1"/>
  <c r="G866" i="1" s="1"/>
  <c r="I1343" i="1" s="1"/>
  <c r="D111" i="1"/>
  <c r="H111" i="1" s="1"/>
  <c r="H791" i="1"/>
  <c r="G792" i="1" s="1"/>
  <c r="I1032" i="1"/>
  <c r="I1033" i="1" s="1"/>
  <c r="H1033" i="1" s="1"/>
  <c r="G1034" i="1" s="1"/>
  <c r="K163" i="1"/>
  <c r="N163" i="1" s="1"/>
  <c r="I501" i="1"/>
  <c r="I502" i="1" s="1"/>
  <c r="H501" i="1" s="1"/>
  <c r="I834" i="1"/>
  <c r="I835" i="1" s="1"/>
  <c r="H834" i="1" s="1"/>
  <c r="H48" i="1"/>
  <c r="I380" i="1"/>
  <c r="I381" i="1" s="1"/>
  <c r="H381" i="1" s="1"/>
  <c r="G382" i="1" s="1"/>
  <c r="I507" i="1"/>
  <c r="I508" i="1" s="1"/>
  <c r="H507" i="1" s="1"/>
  <c r="I761" i="1"/>
  <c r="I762" i="1" s="1"/>
  <c r="H761" i="1" s="1"/>
  <c r="N107" i="1"/>
  <c r="I1056" i="1"/>
  <c r="I1057" i="1" s="1"/>
  <c r="H1056" i="1" s="1"/>
  <c r="I1110" i="1"/>
  <c r="I1111" i="1" s="1"/>
  <c r="H1244" i="1"/>
  <c r="E54" i="1"/>
  <c r="E136" i="1" s="1"/>
  <c r="H136" i="1" s="1"/>
  <c r="I460" i="1"/>
  <c r="I461" i="1" s="1"/>
  <c r="H461" i="1" s="1"/>
  <c r="G462" i="1" s="1"/>
  <c r="I1277" i="1"/>
  <c r="I1278" i="1" s="1"/>
  <c r="H1277" i="1" s="1"/>
  <c r="H1310" i="1"/>
  <c r="G63" i="1"/>
  <c r="G64" i="1" s="1"/>
  <c r="G65" i="1" s="1"/>
  <c r="G66" i="1" s="1"/>
  <c r="G67" i="1" s="1"/>
  <c r="G69" i="1" s="1"/>
  <c r="G70" i="1" s="1"/>
  <c r="H1042" i="1"/>
  <c r="H1043" i="1"/>
  <c r="G1044" i="1" s="1"/>
  <c r="H1038" i="1"/>
  <c r="G1039" i="1" s="1"/>
  <c r="H1037" i="1"/>
  <c r="C148" i="1"/>
  <c r="H148" i="1" s="1"/>
  <c r="E137" i="1"/>
  <c r="E58" i="1"/>
  <c r="G50" i="1"/>
  <c r="I167" i="1" s="1"/>
  <c r="I166" i="1"/>
  <c r="D161" i="1"/>
  <c r="H130" i="1"/>
  <c r="H1048" i="1"/>
  <c r="G1049" i="1" s="1"/>
  <c r="H1047" i="1"/>
  <c r="D166" i="1"/>
  <c r="D170" i="1" s="1"/>
  <c r="H162" i="1"/>
  <c r="D70" i="1"/>
  <c r="D152" i="1" s="1"/>
  <c r="H152" i="1" s="1"/>
  <c r="D163" i="1"/>
  <c r="I621" i="1"/>
  <c r="I622" i="1" s="1"/>
  <c r="I768" i="1"/>
  <c r="I769" i="1" s="1"/>
  <c r="H840" i="1"/>
  <c r="I848" i="1"/>
  <c r="I849" i="1" s="1"/>
  <c r="H1148" i="1"/>
  <c r="G1149" i="1" s="1"/>
  <c r="I1257" i="1"/>
  <c r="I1258" i="1" s="1"/>
  <c r="I1265" i="1"/>
  <c r="I1266" i="1" s="1"/>
  <c r="H117" i="1"/>
  <c r="G999" i="1"/>
  <c r="E63" i="1"/>
  <c r="E145" i="1" s="1"/>
  <c r="H145" i="1" s="1"/>
  <c r="D69" i="1"/>
  <c r="D151" i="1" s="1"/>
  <c r="E998" i="1"/>
  <c r="E999" i="1" s="1"/>
  <c r="H736" i="1"/>
  <c r="G737" i="1" s="1"/>
  <c r="E65" i="1"/>
  <c r="E147" i="1" s="1"/>
  <c r="H147" i="1" s="1"/>
  <c r="C137" i="1"/>
  <c r="C151" i="1"/>
  <c r="C170" i="1"/>
  <c r="H750" i="1"/>
  <c r="G751" i="1" s="1"/>
  <c r="H858" i="1"/>
  <c r="C169" i="1"/>
  <c r="H1334" i="1" l="1"/>
  <c r="I330" i="1"/>
  <c r="I331" i="1" s="1"/>
  <c r="H330" i="1" s="1"/>
  <c r="H871" i="1"/>
  <c r="G872" i="1" s="1"/>
  <c r="H114" i="1"/>
  <c r="H125" i="1" s="1"/>
  <c r="H690" i="1"/>
  <c r="H684" i="1"/>
  <c r="G685" i="1" s="1"/>
  <c r="H683" i="1"/>
  <c r="H998" i="1"/>
  <c r="H999" i="1"/>
  <c r="H137" i="1"/>
  <c r="H151" i="1"/>
  <c r="H54" i="1"/>
  <c r="H50" i="1"/>
  <c r="H63" i="1"/>
  <c r="H66" i="1"/>
  <c r="E141" i="1"/>
  <c r="H141" i="1" s="1"/>
  <c r="H67" i="1"/>
  <c r="H69" i="1"/>
  <c r="H64" i="1"/>
  <c r="H58" i="1"/>
  <c r="H65" i="1"/>
  <c r="H70" i="1"/>
  <c r="H368" i="1"/>
  <c r="G369" i="1" s="1"/>
  <c r="H380" i="1"/>
  <c r="H612" i="1"/>
  <c r="H44" i="1"/>
  <c r="G45" i="1" s="1"/>
  <c r="H410" i="1"/>
  <c r="G411" i="1" s="1"/>
  <c r="H1096" i="1"/>
  <c r="G1097" i="1" s="1"/>
  <c r="H422" i="1"/>
  <c r="H1278" i="1"/>
  <c r="G1279" i="1" s="1"/>
  <c r="H309" i="1"/>
  <c r="G310" i="1" s="1"/>
  <c r="H713" i="1"/>
  <c r="H762" i="1"/>
  <c r="G763" i="1" s="1"/>
  <c r="H508" i="1"/>
  <c r="G509" i="1" s="1"/>
  <c r="H1032" i="1"/>
  <c r="H502" i="1"/>
  <c r="G503" i="1" s="1"/>
  <c r="H864" i="1"/>
  <c r="I108" i="1"/>
  <c r="H1057" i="1"/>
  <c r="G1058" i="1" s="1"/>
  <c r="H460" i="1"/>
  <c r="H835" i="1"/>
  <c r="G836" i="1" s="1"/>
  <c r="H166" i="1"/>
  <c r="H170" i="1"/>
  <c r="H699" i="1"/>
  <c r="G700" i="1" s="1"/>
  <c r="H698" i="1"/>
  <c r="H1110" i="1"/>
  <c r="H1111" i="1"/>
  <c r="G1112" i="1" s="1"/>
  <c r="H118" i="1"/>
  <c r="H621" i="1"/>
  <c r="H622" i="1"/>
  <c r="G623" i="1" s="1"/>
  <c r="G614" i="1"/>
  <c r="H1214" i="1" s="1"/>
  <c r="H1257" i="1"/>
  <c r="H1258" i="1"/>
  <c r="G1259" i="1" s="1"/>
  <c r="H848" i="1"/>
  <c r="H849" i="1"/>
  <c r="G850" i="1" s="1"/>
  <c r="H675" i="1"/>
  <c r="H676" i="1"/>
  <c r="G677" i="1" s="1"/>
  <c r="H702" i="1" s="1"/>
  <c r="G703" i="1" s="1"/>
  <c r="H570" i="1"/>
  <c r="H571" i="1"/>
  <c r="G572" i="1" s="1"/>
  <c r="H1217" i="1" s="1"/>
  <c r="I1234" i="1" s="1"/>
  <c r="H1265" i="1"/>
  <c r="H1266" i="1"/>
  <c r="G1267" i="1" s="1"/>
  <c r="H488" i="1"/>
  <c r="H489" i="1"/>
  <c r="G490" i="1" s="1"/>
  <c r="H163" i="1"/>
  <c r="D167" i="1"/>
  <c r="H987" i="1"/>
  <c r="H988" i="1"/>
  <c r="G989" i="1" s="1"/>
  <c r="H768" i="1"/>
  <c r="H769" i="1"/>
  <c r="G770" i="1" s="1"/>
  <c r="H161" i="1"/>
  <c r="D165" i="1"/>
  <c r="I1023" i="1" l="1"/>
  <c r="C1340" i="1"/>
  <c r="H1340" i="1" s="1"/>
  <c r="I1340" i="1" s="1"/>
  <c r="I80" i="1"/>
  <c r="I81" i="1" s="1"/>
  <c r="H80" i="1" s="1"/>
  <c r="I156" i="1"/>
  <c r="I157" i="1" s="1"/>
  <c r="H156" i="1" s="1"/>
  <c r="H331" i="1"/>
  <c r="G332" i="1" s="1"/>
  <c r="I1104" i="1"/>
  <c r="H1103" i="1" s="1"/>
  <c r="I1235" i="1"/>
  <c r="I163" i="1"/>
  <c r="H167" i="1"/>
  <c r="D171" i="1"/>
  <c r="H171" i="1" s="1"/>
  <c r="D169" i="1"/>
  <c r="H169" i="1" s="1"/>
  <c r="H165" i="1"/>
  <c r="H119" i="1"/>
  <c r="G615" i="1"/>
  <c r="G1215" i="1" s="1"/>
  <c r="C1341" i="1" l="1"/>
  <c r="H1341" i="1" s="1"/>
  <c r="I1341" i="1" s="1"/>
  <c r="I215" i="1"/>
  <c r="I1024" i="1"/>
  <c r="H157" i="1"/>
  <c r="G158" i="1" s="1"/>
  <c r="H1104" i="1"/>
  <c r="G1105" i="1" s="1"/>
  <c r="H1235" i="1"/>
  <c r="G1236" i="1" s="1"/>
  <c r="H1238" i="1" s="1"/>
  <c r="G1239" i="1" s="1"/>
  <c r="H81" i="1"/>
  <c r="G82" i="1" s="1"/>
  <c r="H120" i="1"/>
  <c r="H1024" i="1" l="1"/>
  <c r="G1025" i="1" s="1"/>
  <c r="H1023" i="1"/>
  <c r="H121" i="1"/>
  <c r="H123" i="1" l="1"/>
  <c r="H122" i="1"/>
  <c r="I124" i="1" l="1"/>
  <c r="I126" i="1" s="1"/>
  <c r="H124" i="1" s="1"/>
  <c r="H126" i="1" s="1"/>
  <c r="G127" i="1" s="1"/>
  <c r="I216" i="1" l="1"/>
  <c r="H216" i="1" s="1"/>
  <c r="G217" i="1" s="1"/>
  <c r="C1338" i="1" l="1"/>
  <c r="H1338" i="1" s="1"/>
  <c r="I1338" i="1" s="1"/>
  <c r="J1338" i="1" s="1"/>
  <c r="H1344" i="1" l="1"/>
  <c r="G1345" i="1" s="1"/>
  <c r="H235" i="1"/>
  <c r="G236" i="1" l="1"/>
  <c r="H236" i="1" s="1"/>
  <c r="I241" i="1" s="1"/>
  <c r="I36" i="1"/>
  <c r="H35" i="1" s="1"/>
  <c r="I242" i="1" l="1"/>
  <c r="H36" i="1"/>
  <c r="G37" i="1" s="1"/>
  <c r="H242" i="1" l="1"/>
  <c r="G243" i="1" s="1"/>
  <c r="H241" i="1"/>
  <c r="I908" i="1"/>
  <c r="H907" i="1" s="1"/>
  <c r="H908" i="1" l="1"/>
  <c r="G909" i="1" s="1"/>
  <c r="I402" i="1"/>
  <c r="I403" i="1" s="1"/>
  <c r="H403" i="1" l="1"/>
  <c r="G404" i="1" s="1"/>
  <c r="H402" i="1"/>
  <c r="I729" i="1" l="1"/>
  <c r="H729" i="1" s="1"/>
  <c r="G730" i="1" s="1"/>
  <c r="H728" i="1" l="1"/>
  <c r="H706" i="1"/>
  <c r="E707" i="1"/>
  <c r="H707" i="1"/>
  <c r="G708" i="1"/>
</calcChain>
</file>

<file path=xl/sharedStrings.xml><?xml version="1.0" encoding="utf-8"?>
<sst xmlns="http://schemas.openxmlformats.org/spreadsheetml/2006/main" count="1319" uniqueCount="803">
  <si>
    <r>
      <rPr>
        <b/>
        <sz val="13"/>
        <rFont val="Arial Narrow"/>
        <family val="2"/>
      </rPr>
      <t xml:space="preserve"> </t>
    </r>
    <r>
      <rPr>
        <b/>
        <u/>
        <sz val="13"/>
        <rFont val="Arial Narrow"/>
        <family val="2"/>
      </rPr>
      <t>DETAILED ESTIMATE</t>
    </r>
  </si>
  <si>
    <t>UPTO BASEMENT</t>
  </si>
  <si>
    <t xml:space="preserve">Sl No </t>
  </si>
  <si>
    <t>Description of work</t>
  </si>
  <si>
    <t>Nos</t>
  </si>
  <si>
    <t>L in M</t>
  </si>
  <si>
    <t>B in M</t>
  </si>
  <si>
    <t>D in M</t>
  </si>
  <si>
    <t>Contents</t>
  </si>
  <si>
    <t>Earth work excavation in all soils (including refilling)</t>
  </si>
  <si>
    <t>a) 0 to 2m depth</t>
  </si>
  <si>
    <t>Footing</t>
  </si>
  <si>
    <t>Column footing C1F1</t>
  </si>
  <si>
    <t>Grade beam</t>
  </si>
  <si>
    <t>-X- Direction</t>
  </si>
  <si>
    <t>Front Beam</t>
  </si>
  <si>
    <t xml:space="preserve">S/C Toe Beam </t>
  </si>
  <si>
    <t>Bet Bed-1/Attached Toilet</t>
  </si>
  <si>
    <t>Bet S/C  &amp; toilet beam</t>
  </si>
  <si>
    <t>Bet Hall/ Bed -II</t>
  </si>
  <si>
    <t>Kitchen rear side</t>
  </si>
  <si>
    <t xml:space="preserve">Common Toilet rear </t>
  </si>
  <si>
    <t xml:space="preserve">Bed-II rear </t>
  </si>
  <si>
    <t>-Y- Direction</t>
  </si>
  <si>
    <t xml:space="preserve">Bed-I Outer </t>
  </si>
  <si>
    <t>Bed-I attach toilet &amp; Kithen outer</t>
  </si>
  <si>
    <t>Long cross wall</t>
  </si>
  <si>
    <t>Common toilet outer</t>
  </si>
  <si>
    <t>Staircase outer</t>
  </si>
  <si>
    <t>Deduction for column</t>
  </si>
  <si>
    <t>D/F Column C1</t>
  </si>
  <si>
    <t>D/F Column C2</t>
  </si>
  <si>
    <t>entrance steps</t>
  </si>
  <si>
    <t>IC</t>
  </si>
  <si>
    <t>Say</t>
  </si>
  <si>
    <t>Cum</t>
  </si>
  <si>
    <t xml:space="preserve">S &amp; Filling Sand in F &amp; basement </t>
  </si>
  <si>
    <t>Column footing F1</t>
  </si>
  <si>
    <t>Column footing F2</t>
  </si>
  <si>
    <t>Column footing F3</t>
  </si>
  <si>
    <t>Basement filling</t>
  </si>
  <si>
    <t>Inner portion of Bed-I</t>
  </si>
  <si>
    <t>Inner portion of A.Toilet</t>
  </si>
  <si>
    <t>Inner portion of Kitchen</t>
  </si>
  <si>
    <t>Inner portion of Bed-II</t>
  </si>
  <si>
    <t>Inner portion of Hall</t>
  </si>
  <si>
    <t>Inner portion of Stair front</t>
  </si>
  <si>
    <t>Inner portion of Staircase portion</t>
  </si>
  <si>
    <t>Inner portion of C.Toilet</t>
  </si>
  <si>
    <t>Sundries</t>
  </si>
  <si>
    <t>Filling with excavated earth in layer of 150m including consolidation</t>
  </si>
  <si>
    <t>Footing   PCC</t>
  </si>
  <si>
    <t>Grade beam  PCC</t>
  </si>
  <si>
    <t>a) foundation &amp; basement</t>
  </si>
  <si>
    <t>Column raising up to grade beam</t>
  </si>
  <si>
    <t>2.1.1</t>
  </si>
  <si>
    <t>Filling Gravel</t>
  </si>
  <si>
    <t>Add Sundries</t>
  </si>
  <si>
    <t>Deduction  for  Excavated  Earth  Qty</t>
  </si>
  <si>
    <t>P.C.C 1 : 5: 10</t>
  </si>
  <si>
    <t>Inspection chamber</t>
  </si>
  <si>
    <t>Column raising up to basement</t>
  </si>
  <si>
    <t xml:space="preserve">B.W in CM 1:5 for F &amp; B </t>
  </si>
  <si>
    <t>stair entrance steps-3</t>
  </si>
  <si>
    <t>stair entrance steps-4</t>
  </si>
  <si>
    <t>stair entrance steps-5</t>
  </si>
  <si>
    <t>IC alround</t>
  </si>
  <si>
    <t>Form work F&amp;B</t>
  </si>
  <si>
    <t>a) For column footings, plinth</t>
  </si>
  <si>
    <t>beam, grade beam, raft beam,</t>
  </si>
  <si>
    <t>bed1 inner alround</t>
  </si>
  <si>
    <t>toilet and kitchen inner alrou</t>
  </si>
  <si>
    <t>D/F beam toilet and kit</t>
  </si>
  <si>
    <t>grade beam toilet and kit sides</t>
  </si>
  <si>
    <t>bed2 and hall inner alround</t>
  </si>
  <si>
    <t>D/F beam bed2 and living</t>
  </si>
  <si>
    <t>sides of bed2 and liv</t>
  </si>
  <si>
    <t>toilet and WB inner alround</t>
  </si>
  <si>
    <t>D/F toilet and WB</t>
  </si>
  <si>
    <t>sides of grade beam</t>
  </si>
  <si>
    <t>staircase inner alround</t>
  </si>
  <si>
    <t>Plinth beam alround</t>
  </si>
  <si>
    <t>toilet inner alround</t>
  </si>
  <si>
    <t>kitchen inner alround</t>
  </si>
  <si>
    <t>bed 2 inner alround</t>
  </si>
  <si>
    <t>living iner alround</t>
  </si>
  <si>
    <t>WB inner alround</t>
  </si>
  <si>
    <t>s/c area inner alround</t>
  </si>
  <si>
    <t>Sqm</t>
  </si>
  <si>
    <t>18.1.c</t>
  </si>
  <si>
    <t>Form work for Small Quantities</t>
  </si>
  <si>
    <t>ABOVE BASEMENT</t>
  </si>
  <si>
    <t>b)Ground Floor</t>
  </si>
  <si>
    <t>Roof beam main wall alround</t>
  </si>
  <si>
    <t>bed1, kitc, liv and bed2</t>
  </si>
  <si>
    <t>living and bed2</t>
  </si>
  <si>
    <t>living, bed2 and s/c toilets</t>
  </si>
  <si>
    <t>WB and staircase</t>
  </si>
  <si>
    <t>front cantilever slab</t>
  </si>
  <si>
    <t>midlanding slab</t>
  </si>
  <si>
    <t>front slab projection</t>
  </si>
  <si>
    <t>beam for midlanding</t>
  </si>
  <si>
    <t>beam for floor landing</t>
  </si>
  <si>
    <t>first lfight slab</t>
  </si>
  <si>
    <t>2nd flight slab</t>
  </si>
  <si>
    <t>continuous lintel over main wall alround</t>
  </si>
  <si>
    <t>bed, kitc, liv, bed2</t>
  </si>
  <si>
    <t>lviing and staircase</t>
  </si>
  <si>
    <t>bed1,kitch, toilets</t>
  </si>
  <si>
    <t>livng and bed2</t>
  </si>
  <si>
    <t>toilet and WB</t>
  </si>
  <si>
    <t>living, bed, toilet</t>
  </si>
  <si>
    <t>W1</t>
  </si>
  <si>
    <t>KW</t>
  </si>
  <si>
    <t>loft in bed room-1</t>
  </si>
  <si>
    <t>bed-2</t>
  </si>
  <si>
    <t>kitchen</t>
  </si>
  <si>
    <t>s/s over W in front wall bed1</t>
  </si>
  <si>
    <t>s/s over W1 in bed1</t>
  </si>
  <si>
    <t>s/s over KW in kitchen</t>
  </si>
  <si>
    <t>s/s over W2 in bed2</t>
  </si>
  <si>
    <t>s/s over W in bed2</t>
  </si>
  <si>
    <t>S/s J1 open S/c Landing</t>
  </si>
  <si>
    <t>kitchen platform slab</t>
  </si>
  <si>
    <t>sink side slab</t>
  </si>
  <si>
    <t>sill slab for W</t>
  </si>
  <si>
    <t>sill slab for W1</t>
  </si>
  <si>
    <t>sill slab for W2</t>
  </si>
  <si>
    <t>sill slab for KW</t>
  </si>
  <si>
    <t>sill slab for FW</t>
  </si>
  <si>
    <t>S/c Steps</t>
  </si>
  <si>
    <t>Sundires</t>
  </si>
  <si>
    <t>b) First Floor</t>
  </si>
  <si>
    <t>beam over column alround</t>
  </si>
  <si>
    <t>slab over head room</t>
  </si>
  <si>
    <t>h/r slab projection</t>
  </si>
  <si>
    <t>H/r Door Lintel</t>
  </si>
  <si>
    <t>extra for s/s</t>
  </si>
  <si>
    <t>Grill Open S/s</t>
  </si>
  <si>
    <t>Water tank</t>
  </si>
  <si>
    <t xml:space="preserve">Water tank column raising </t>
  </si>
  <si>
    <t xml:space="preserve">Water tank base slab </t>
  </si>
  <si>
    <t>Beam Y Direction</t>
  </si>
  <si>
    <t>Beam X Direction</t>
  </si>
  <si>
    <t>Water tank wall allround</t>
  </si>
  <si>
    <t>Cross wall</t>
  </si>
  <si>
    <t>Water tank roof cover slab</t>
  </si>
  <si>
    <t xml:space="preserve">D/F Manhole </t>
  </si>
  <si>
    <t>B.W in CM 1 : 6 in GF</t>
  </si>
  <si>
    <t>a) Ground Floor</t>
  </si>
  <si>
    <t>Main walls alround</t>
  </si>
  <si>
    <t>bed1, kitch &amp; living, bed2</t>
  </si>
  <si>
    <t>stair and living</t>
  </si>
  <si>
    <t>D/F MD</t>
  </si>
  <si>
    <t>D/F D</t>
  </si>
  <si>
    <t>D/F door open for kitchen</t>
  </si>
  <si>
    <t>D/F open shoe rack</t>
  </si>
  <si>
    <t>D/F W</t>
  </si>
  <si>
    <t>D/F W1</t>
  </si>
  <si>
    <t>D/F W2</t>
  </si>
  <si>
    <t>D/F KW</t>
  </si>
  <si>
    <t>D/F FW</t>
  </si>
  <si>
    <t>D/F J</t>
  </si>
  <si>
    <t>D/F stair opening</t>
  </si>
  <si>
    <t>D/f lintel alround</t>
  </si>
  <si>
    <t>D/F bed1, kitchen, living, bed2</t>
  </si>
  <si>
    <t>D/F living and staircase</t>
  </si>
  <si>
    <t>D/F sill slab W</t>
  </si>
  <si>
    <t>D/F sill slab W1</t>
  </si>
  <si>
    <t>D/F sill slab W2</t>
  </si>
  <si>
    <t>D/F sill slab KW</t>
  </si>
  <si>
    <t>D/F sill slab FW</t>
  </si>
  <si>
    <t>D/F nitch open</t>
  </si>
  <si>
    <t>D/F column C2</t>
  </si>
  <si>
    <t>ward robe in bed1</t>
  </si>
  <si>
    <t>ward robe in bed2</t>
  </si>
  <si>
    <t>c/b base in bed2</t>
  </si>
  <si>
    <t>c/b in living</t>
  </si>
  <si>
    <t>c/b base in kitchen</t>
  </si>
  <si>
    <t>brick pillars for parapet</t>
  </si>
  <si>
    <t>Brick pillars-floor landing</t>
  </si>
  <si>
    <t>Sundreis</t>
  </si>
  <si>
    <t>Head room main walls</t>
  </si>
  <si>
    <t>D/F head room door</t>
  </si>
  <si>
    <t>D/f Column C4</t>
  </si>
  <si>
    <t>Above head room parapet pillar</t>
  </si>
  <si>
    <t>D/f J1 Head room</t>
  </si>
  <si>
    <t>D/f Grill Open</t>
  </si>
  <si>
    <t>Water tank support wall</t>
  </si>
  <si>
    <t xml:space="preserve">B.W Partition 110mm tk </t>
  </si>
  <si>
    <t xml:space="preserve">a) Ground Floor </t>
  </si>
  <si>
    <t>bed1, kitchen &amp; toilet</t>
  </si>
  <si>
    <t>living and bed 2</t>
  </si>
  <si>
    <t>D/F beam bed1 and toilet</t>
  </si>
  <si>
    <t>living, bed 2 and toilet</t>
  </si>
  <si>
    <t>toilet and wash basin</t>
  </si>
  <si>
    <t>D/F D1</t>
  </si>
  <si>
    <t>D/f opening WB</t>
  </si>
  <si>
    <t>D/f D bed 2</t>
  </si>
  <si>
    <t>shoe rak rear wall</t>
  </si>
  <si>
    <t>c/b side wall hall</t>
  </si>
  <si>
    <t>D/F lintel bed1, kitch and toilet</t>
  </si>
  <si>
    <t>D/f lintel for lving, bed2 and toil</t>
  </si>
  <si>
    <t>D/f toilet and wash basin</t>
  </si>
  <si>
    <t>D/F living and bed2</t>
  </si>
  <si>
    <t>sanitary duct wall</t>
  </si>
  <si>
    <t>parapet wall around</t>
  </si>
  <si>
    <t>sundries</t>
  </si>
  <si>
    <t xml:space="preserve">b)First Floor </t>
  </si>
  <si>
    <t>Head room parapet alround</t>
  </si>
  <si>
    <t>D/f Brick pillar</t>
  </si>
  <si>
    <t>B.W Partition wall 70mm tk</t>
  </si>
  <si>
    <t>a) In Ground Floor</t>
  </si>
  <si>
    <t>Bed1 side wall</t>
  </si>
  <si>
    <t>Bed2 c/b side wall</t>
  </si>
  <si>
    <t>bed2 w/r side wall</t>
  </si>
  <si>
    <t>kitchen c/b side wall</t>
  </si>
  <si>
    <t>below sink slab</t>
  </si>
  <si>
    <t>below hearth slab</t>
  </si>
  <si>
    <t>shoe rack side wall</t>
  </si>
  <si>
    <t>Sundris</t>
  </si>
  <si>
    <t>s/c hand rails</t>
  </si>
  <si>
    <t>Teak wood wrought &amp; put up</t>
  </si>
  <si>
    <t>a.) T. W over 2m &amp; below 3 m length</t>
  </si>
  <si>
    <t xml:space="preserve"> G.F for main door - Vertical</t>
  </si>
  <si>
    <t>b.) T. W below 2 m length</t>
  </si>
  <si>
    <t xml:space="preserve">S &amp; F Magnetic Door Catches  GF </t>
  </si>
  <si>
    <t xml:space="preserve">Entrance Door &amp; Bed </t>
  </si>
  <si>
    <t xml:space="preserve">MS Hold Fast GF </t>
  </si>
  <si>
    <t>Entr Door &amp; Bed door</t>
  </si>
  <si>
    <t>Flooring 1:5:10</t>
  </si>
  <si>
    <t>Bed 1</t>
  </si>
  <si>
    <t>Toilet</t>
  </si>
  <si>
    <t>bed2</t>
  </si>
  <si>
    <t>living</t>
  </si>
  <si>
    <t>toilet</t>
  </si>
  <si>
    <t>WB</t>
  </si>
  <si>
    <t>staircase area</t>
  </si>
  <si>
    <t>Floor Plastering in CM 1:4, 20mm thick</t>
  </si>
  <si>
    <t>S/C area</t>
  </si>
  <si>
    <t>entrance steps tread</t>
  </si>
  <si>
    <t>entrance steps raiser</t>
  </si>
  <si>
    <t>entrance step 1st raiser</t>
  </si>
  <si>
    <t>side of 1st step</t>
  </si>
  <si>
    <t>side of 2nd step</t>
  </si>
  <si>
    <t>side of 3rd step</t>
  </si>
  <si>
    <t>side of 4th step</t>
  </si>
  <si>
    <t>side of 5th step</t>
  </si>
  <si>
    <t>entrance step front - tread</t>
  </si>
  <si>
    <t>first step raiser</t>
  </si>
  <si>
    <t>2nd to 6th step raiser</t>
  </si>
  <si>
    <t xml:space="preserve">sides 1step </t>
  </si>
  <si>
    <t xml:space="preserve">sides 2step </t>
  </si>
  <si>
    <t xml:space="preserve">sides 3step </t>
  </si>
  <si>
    <t xml:space="preserve">sides 4step </t>
  </si>
  <si>
    <t xml:space="preserve">sides 5step </t>
  </si>
  <si>
    <t>IC bottom</t>
  </si>
  <si>
    <t>bottom WR bed 1</t>
  </si>
  <si>
    <t>bottom WR bed 2</t>
  </si>
  <si>
    <t>bottom c/b bed 2</t>
  </si>
  <si>
    <t>bottom c/b living</t>
  </si>
  <si>
    <t>bottom shoe rack</t>
  </si>
  <si>
    <t>bottom c/b kitchen</t>
  </si>
  <si>
    <t>Ellis Pattern GF &amp; FF</t>
  </si>
  <si>
    <t>steps 1 fligt tread</t>
  </si>
  <si>
    <t>" riser</t>
  </si>
  <si>
    <t>steps 2 fligt tread</t>
  </si>
  <si>
    <t xml:space="preserve">midlanding </t>
  </si>
  <si>
    <t xml:space="preserve">landing projection </t>
  </si>
  <si>
    <t>projected slab for living</t>
  </si>
  <si>
    <t>step area near 3rd flight</t>
  </si>
  <si>
    <t>top of tank base slab</t>
  </si>
  <si>
    <t>Weathering Course</t>
  </si>
  <si>
    <t>bath depression - IWC</t>
  </si>
  <si>
    <t>" EWC</t>
  </si>
  <si>
    <t xml:space="preserve">Plastering 1 : 5 12 mm tk </t>
  </si>
  <si>
    <t xml:space="preserve">Inner Plastering </t>
  </si>
  <si>
    <t>bed 1 inside alround</t>
  </si>
  <si>
    <t>" side wall</t>
  </si>
  <si>
    <t>D jams</t>
  </si>
  <si>
    <t>D/f W</t>
  </si>
  <si>
    <t>loft top</t>
  </si>
  <si>
    <t>toilet inner alround GF</t>
  </si>
  <si>
    <t>D/f J</t>
  </si>
  <si>
    <t>jams D1</t>
  </si>
  <si>
    <t>D/F opening</t>
  </si>
  <si>
    <t>jams opening</t>
  </si>
  <si>
    <t>c/b walls</t>
  </si>
  <si>
    <t>sides of hearth slab</t>
  </si>
  <si>
    <t>sides of sink</t>
  </si>
  <si>
    <t>top of hearth slab</t>
  </si>
  <si>
    <t>D/F sink area</t>
  </si>
  <si>
    <t>D/f KW</t>
  </si>
  <si>
    <t>WR side wall</t>
  </si>
  <si>
    <t>c/b side wall</t>
  </si>
  <si>
    <t>jamds D</t>
  </si>
  <si>
    <t>D/f D</t>
  </si>
  <si>
    <t>d/F W2</t>
  </si>
  <si>
    <t>MD jams</t>
  </si>
  <si>
    <t>open WB jams</t>
  </si>
  <si>
    <t>D/f MD</t>
  </si>
  <si>
    <t>D/f kitchen opening</t>
  </si>
  <si>
    <t>D/F WB opening</t>
  </si>
  <si>
    <t>D/f FW</t>
  </si>
  <si>
    <t>shoe rack side walls</t>
  </si>
  <si>
    <t>wash basin inner alround</t>
  </si>
  <si>
    <t>D/f D1</t>
  </si>
  <si>
    <t>D1 jams</t>
  </si>
  <si>
    <t>head room door jams</t>
  </si>
  <si>
    <t>D/f midlanding slab baring</t>
  </si>
  <si>
    <t>D/F foor landing slab bearing</t>
  </si>
  <si>
    <t xml:space="preserve">D/F flight 1 </t>
  </si>
  <si>
    <t xml:space="preserve">D/F flight 2 </t>
  </si>
  <si>
    <t>Inner plastering Qty</t>
  </si>
  <si>
    <t>Outer Plastering</t>
  </si>
  <si>
    <t>outer plast. wall alround exc. Hr</t>
  </si>
  <si>
    <t>opern terrace parapet inside</t>
  </si>
  <si>
    <t>tank support wall sides</t>
  </si>
  <si>
    <t>d/f parapet top for tank slab</t>
  </si>
  <si>
    <t>head room walls alround</t>
  </si>
  <si>
    <t>D/F w2</t>
  </si>
  <si>
    <t>sanitary duct wall sides</t>
  </si>
  <si>
    <t>top of s/s over W - bed-1</t>
  </si>
  <si>
    <t>top of s/s over W - bed-2</t>
  </si>
  <si>
    <t>top of s/s pver W1</t>
  </si>
  <si>
    <t>top of s/s pver W2</t>
  </si>
  <si>
    <t>top of s/s over KW</t>
  </si>
  <si>
    <t>top of s/s over KW for rear wall</t>
  </si>
  <si>
    <t>top of over J in toilet</t>
  </si>
  <si>
    <t>sides of s/s over W</t>
  </si>
  <si>
    <t>sides of s/s over W1</t>
  </si>
  <si>
    <t>sides of s/s over W2</t>
  </si>
  <si>
    <t>sides of s/s over KW</t>
  </si>
  <si>
    <t>jams W</t>
  </si>
  <si>
    <t>Jams W1</t>
  </si>
  <si>
    <t>jams W2</t>
  </si>
  <si>
    <t>jams KW</t>
  </si>
  <si>
    <t>jams Fw</t>
  </si>
  <si>
    <t>jams J</t>
  </si>
  <si>
    <t>IC outer alround</t>
  </si>
  <si>
    <t>top of IC</t>
  </si>
  <si>
    <t>Outer plastering Qty</t>
  </si>
  <si>
    <t>Total Plastering Qty</t>
  </si>
  <si>
    <t>Plastering  in CM 1 : 4 12 mm</t>
  </si>
  <si>
    <t>IC inner</t>
  </si>
  <si>
    <t xml:space="preserve">staircase hand rail </t>
  </si>
  <si>
    <t>landing</t>
  </si>
  <si>
    <t>top of hand rails</t>
  </si>
  <si>
    <t xml:space="preserve">Special Ceiling Plastering </t>
  </si>
  <si>
    <t>loft bottom-bed</t>
  </si>
  <si>
    <t>toilet near bed1</t>
  </si>
  <si>
    <t xml:space="preserve">kitchen </t>
  </si>
  <si>
    <t>kitchen loft bottom</t>
  </si>
  <si>
    <t>hearth slab bottom</t>
  </si>
  <si>
    <t>sink vertical side</t>
  </si>
  <si>
    <t>bed 2</t>
  </si>
  <si>
    <t>loft bottom bed 2</t>
  </si>
  <si>
    <t>D/F c/b partition wall</t>
  </si>
  <si>
    <t>D/F c/b baring</t>
  </si>
  <si>
    <t>D/F WR</t>
  </si>
  <si>
    <t xml:space="preserve">toilet  </t>
  </si>
  <si>
    <t>WB area</t>
  </si>
  <si>
    <t>lintel bottom MD</t>
  </si>
  <si>
    <t>lintel bottom D</t>
  </si>
  <si>
    <t>lintel bototm D</t>
  </si>
  <si>
    <t>lintel bottom D1</t>
  </si>
  <si>
    <t>lintel kitchen opening</t>
  </si>
  <si>
    <t>lintel opening WB</t>
  </si>
  <si>
    <t>over W</t>
  </si>
  <si>
    <t>over W1</t>
  </si>
  <si>
    <t>over W2</t>
  </si>
  <si>
    <t>over KW</t>
  </si>
  <si>
    <t>over FW</t>
  </si>
  <si>
    <t>over head room door</t>
  </si>
  <si>
    <t>head room ceiling</t>
  </si>
  <si>
    <t xml:space="preserve">projection slab h/r, </t>
  </si>
  <si>
    <t>" wall area</t>
  </si>
  <si>
    <t>midlanding bottom</t>
  </si>
  <si>
    <t>floor landing bottom</t>
  </si>
  <si>
    <t>flor.near steps</t>
  </si>
  <si>
    <t xml:space="preserve">slab proj. bottom </t>
  </si>
  <si>
    <t>s/s bottom W-bed1</t>
  </si>
  <si>
    <t>s/s bottom W-bed2</t>
  </si>
  <si>
    <t>s/s w1 in bed 1</t>
  </si>
  <si>
    <t>s/s j in toilet</t>
  </si>
  <si>
    <t>s/s w2 in bed 2</t>
  </si>
  <si>
    <t xml:space="preserve">kw </t>
  </si>
  <si>
    <t>flight 1&amp;2</t>
  </si>
  <si>
    <t>Water tank ceiling top</t>
  </si>
  <si>
    <t>Add manhole sides</t>
  </si>
  <si>
    <t>Water tank base slab bottom</t>
  </si>
  <si>
    <t xml:space="preserve">Plastering in CM 1 : 5 12mm Borders </t>
  </si>
  <si>
    <t xml:space="preserve">a) 150mm wide </t>
  </si>
  <si>
    <t>Rmt</t>
  </si>
  <si>
    <t>b) 75 mm wide</t>
  </si>
  <si>
    <t xml:space="preserve">c) 50mm wide </t>
  </si>
  <si>
    <t>alround</t>
  </si>
  <si>
    <t xml:space="preserve">White Washing 3 Coats </t>
  </si>
  <si>
    <t>As per Ceiling plastering Qty</t>
  </si>
  <si>
    <t xml:space="preserve">M.S Grills </t>
  </si>
  <si>
    <t>FW 1.8 X 1.65</t>
  </si>
  <si>
    <t>W 1.5 X 1.35</t>
  </si>
  <si>
    <t>W1 1.2 X 1.35</t>
  </si>
  <si>
    <t>KW 1.2 X 1.05</t>
  </si>
  <si>
    <t>W2 0.75 X 1.35</t>
  </si>
  <si>
    <t>Head Room Grill door</t>
  </si>
  <si>
    <t>(35 Kg/ per 1 sqm)</t>
  </si>
  <si>
    <t>x</t>
  </si>
  <si>
    <t>Kg</t>
  </si>
  <si>
    <t>Painting New Wood work</t>
  </si>
  <si>
    <t>Door</t>
  </si>
  <si>
    <t>Metre cupboard</t>
  </si>
  <si>
    <t xml:space="preserve">Painting New Iron Work </t>
  </si>
  <si>
    <t>W  window</t>
  </si>
  <si>
    <t>W1 window</t>
  </si>
  <si>
    <t>W2 window</t>
  </si>
  <si>
    <t xml:space="preserve">KW </t>
  </si>
  <si>
    <t>FW</t>
  </si>
  <si>
    <t>Head room Door</t>
  </si>
  <si>
    <t>Add pipe line 110mm dia</t>
  </si>
  <si>
    <t>110mm dia pipe</t>
  </si>
  <si>
    <t>ASTM pipe 32mm dia</t>
  </si>
  <si>
    <t>ASTM pipe 25mm dia</t>
  </si>
  <si>
    <t>75mm SWR pipe</t>
  </si>
  <si>
    <t>Cuddappah slab 20mm  2 sides</t>
  </si>
  <si>
    <t xml:space="preserve">a) In Ground Floor </t>
  </si>
  <si>
    <t>bed1 WR</t>
  </si>
  <si>
    <t>bed2 WR</t>
  </si>
  <si>
    <t>bed2 c/b</t>
  </si>
  <si>
    <t>living c/b</t>
  </si>
  <si>
    <t>kitch c/b</t>
  </si>
  <si>
    <t>shoe rack</t>
  </si>
  <si>
    <t>Cuddappah slab 40mm tk</t>
  </si>
  <si>
    <t xml:space="preserve">b) In Ground floor </t>
  </si>
  <si>
    <t>Shoe rack top</t>
  </si>
  <si>
    <t>tv base slab</t>
  </si>
  <si>
    <t>tv slab bearing</t>
  </si>
  <si>
    <t xml:space="preserve">S &amp; F 20mm Aluminium Hanger rod </t>
  </si>
  <si>
    <t>Bed I WR</t>
  </si>
  <si>
    <t>Bed II WR</t>
  </si>
  <si>
    <t>Aluminium Towel rail</t>
  </si>
  <si>
    <t>5 pin coat stand</t>
  </si>
  <si>
    <t xml:space="preserve">Picture Hooks </t>
  </si>
  <si>
    <t>For W Window</t>
  </si>
  <si>
    <t>For W1 Window</t>
  </si>
  <si>
    <t>For W2 Window</t>
  </si>
  <si>
    <t>For KW Window</t>
  </si>
  <si>
    <t>For FW Window</t>
  </si>
  <si>
    <t>For MD Window</t>
  </si>
  <si>
    <t>For D Door</t>
  </si>
  <si>
    <t>planting avenue trees</t>
  </si>
  <si>
    <t>Front portion</t>
  </si>
  <si>
    <t>Providing tree guard</t>
  </si>
  <si>
    <t>ASTM Pipe</t>
  </si>
  <si>
    <t>a)32mm Dia</t>
  </si>
  <si>
    <t>b)25mm Dia</t>
  </si>
  <si>
    <t>OHT to Toilet</t>
  </si>
  <si>
    <t>52.1b</t>
  </si>
  <si>
    <t>20mm dia Hot water GI pipe</t>
  </si>
  <si>
    <t>Common to attached toilet</t>
  </si>
  <si>
    <t>Stone ware Gully trap</t>
  </si>
  <si>
    <t>PVC Nahani trap</t>
  </si>
  <si>
    <t xml:space="preserve">15 Amps 3 pin Plug </t>
  </si>
  <si>
    <t>Comm &amp; Att Toilet</t>
  </si>
  <si>
    <t>For Kitchen</t>
  </si>
  <si>
    <t>S &amp; F Fibre box with fan hook</t>
  </si>
  <si>
    <t>Bed cradle hook</t>
  </si>
  <si>
    <t>S &amp; F 3 Phase 4way distribution board</t>
  </si>
  <si>
    <t>No</t>
  </si>
  <si>
    <t xml:space="preserve">Charges for Fixing fan </t>
  </si>
  <si>
    <t>S &amp; Laying 8 SWG GI wire (for earthing</t>
  </si>
  <si>
    <t>S &amp; F  of A/C Metal clad switch</t>
  </si>
  <si>
    <t>Bed-1 &amp; 2</t>
  </si>
  <si>
    <t xml:space="preserve">S &amp; F T.W box For Tv/Telephone </t>
  </si>
  <si>
    <t>S &amp; Laying 20mmDia PVC pipe for telephone line</t>
  </si>
  <si>
    <t xml:space="preserve">Earthing station </t>
  </si>
  <si>
    <t>S &amp; F Country wood Metre C/b</t>
  </si>
  <si>
    <t>For  flats</t>
  </si>
  <si>
    <t>Antitermite Treatment</t>
  </si>
  <si>
    <t xml:space="preserve">Plinth Area </t>
  </si>
  <si>
    <t>ANNEXURE</t>
  </si>
  <si>
    <t>a) In Foundation &amp; Basement</t>
  </si>
  <si>
    <t xml:space="preserve">IC </t>
  </si>
  <si>
    <t xml:space="preserve">Cuddapah Slab </t>
  </si>
  <si>
    <t>In Ground Floor</t>
  </si>
  <si>
    <t>for kitchen platform</t>
  </si>
  <si>
    <t>kitche plat for</t>
  </si>
  <si>
    <t>D/F Sink</t>
  </si>
  <si>
    <t>Total</t>
  </si>
  <si>
    <t>Precast Jalli Ventilator 50mm tk</t>
  </si>
  <si>
    <t xml:space="preserve">a ) In Ground Floor </t>
  </si>
  <si>
    <t>Jolly - toilet</t>
  </si>
  <si>
    <t>Landing Jolly J1</t>
  </si>
  <si>
    <t>18.1b</t>
  </si>
  <si>
    <t xml:space="preserve">Form work MS sheet </t>
  </si>
  <si>
    <t>Roof slab Bed-1</t>
  </si>
  <si>
    <t>toilet near bed 1</t>
  </si>
  <si>
    <t>toilet near bed 2</t>
  </si>
  <si>
    <t>s/c head room</t>
  </si>
  <si>
    <t>slab projection</t>
  </si>
  <si>
    <t>slab projction sides</t>
  </si>
  <si>
    <t>h/r slab alround side</t>
  </si>
  <si>
    <t>h/r inner alround</t>
  </si>
  <si>
    <t>h/r beam over flow landing</t>
  </si>
  <si>
    <t>beam inner alround - bed1</t>
  </si>
  <si>
    <t xml:space="preserve">toilet </t>
  </si>
  <si>
    <t xml:space="preserve">beam slab alround </t>
  </si>
  <si>
    <t>midlanding beam bottom</t>
  </si>
  <si>
    <t>" sides</t>
  </si>
  <si>
    <t>midlanding slab bottom</t>
  </si>
  <si>
    <t>midlanding slab sides</t>
  </si>
  <si>
    <t>D/f flight area</t>
  </si>
  <si>
    <t>projection floor landing</t>
  </si>
  <si>
    <t>projection floor sides</t>
  </si>
  <si>
    <t>landing slab sids</t>
  </si>
  <si>
    <t>" near flight</t>
  </si>
  <si>
    <t>bottom of 1,3,5  flight</t>
  </si>
  <si>
    <t>sides  1,3,5 flight</t>
  </si>
  <si>
    <t>bottom 2,4,6 flight</t>
  </si>
  <si>
    <t>sides 2,4,6 flight</t>
  </si>
  <si>
    <t>loft bottom bed1</t>
  </si>
  <si>
    <t>loft bed 2</t>
  </si>
  <si>
    <t>loft bottom kitchen</t>
  </si>
  <si>
    <t>lintel outer alround</t>
  </si>
  <si>
    <t>bed 1 inner alround</t>
  </si>
  <si>
    <t>extra depth of lintel over MD,</t>
  </si>
  <si>
    <t>"FW</t>
  </si>
  <si>
    <t xml:space="preserve"> W</t>
  </si>
  <si>
    <t>" W1</t>
  </si>
  <si>
    <t>" KW</t>
  </si>
  <si>
    <t>sill salb sides W</t>
  </si>
  <si>
    <t>sill slab sides W1</t>
  </si>
  <si>
    <t>sill slab sides W2</t>
  </si>
  <si>
    <t>sill slab sides KW</t>
  </si>
  <si>
    <t>sill slab sides FW</t>
  </si>
  <si>
    <t>kitche hearth slab bottom</t>
  </si>
  <si>
    <t>sink</t>
  </si>
  <si>
    <t>front face - sides</t>
  </si>
  <si>
    <t>Sink- sides</t>
  </si>
  <si>
    <t>Beam inner allround</t>
  </si>
  <si>
    <t>Beam outer allround</t>
  </si>
  <si>
    <t>Water tank roof cover slab bottom</t>
  </si>
  <si>
    <t>Manhole cover sides allround</t>
  </si>
  <si>
    <t>Water tank cover slab outer</t>
  </si>
  <si>
    <t>Column raising up to G.F Roof bott</t>
  </si>
  <si>
    <t>Column raising up to Parapaet</t>
  </si>
  <si>
    <t>Column raising up to head room column</t>
  </si>
  <si>
    <t>s/s w bottom</t>
  </si>
  <si>
    <t>" W1 bottom</t>
  </si>
  <si>
    <t>" KW bottom</t>
  </si>
  <si>
    <t>" W2 bottom</t>
  </si>
  <si>
    <t>" W bottom</t>
  </si>
  <si>
    <t>s/s sides for all windows</t>
  </si>
  <si>
    <t>s/s front face for W</t>
  </si>
  <si>
    <t xml:space="preserve">" KW  </t>
  </si>
  <si>
    <t>" W</t>
  </si>
  <si>
    <t>Water tank column raising allround</t>
  </si>
  <si>
    <t xml:space="preserve">R.C.C Door Frame GF </t>
  </si>
  <si>
    <t>b) 900x2100</t>
  </si>
  <si>
    <t>22.3.3</t>
  </si>
  <si>
    <t>Teakwood double leaf shutter for cupboard &amp;wardrobe</t>
  </si>
  <si>
    <t>W/R- Bed 1</t>
  </si>
  <si>
    <t>W/R- Bed 2</t>
  </si>
  <si>
    <t>Add sundries</t>
  </si>
  <si>
    <t xml:space="preserve">T.W Panalled DoorShutters  </t>
  </si>
  <si>
    <t>a) 1.00x2.10</t>
  </si>
  <si>
    <t xml:space="preserve">T.W Styles &amp; rails with 9 mm thk. BWR plywood </t>
  </si>
  <si>
    <t>For bed room</t>
  </si>
  <si>
    <t>21.5.2</t>
  </si>
  <si>
    <t xml:space="preserve">UPVC Doors Frame with Shutters </t>
  </si>
  <si>
    <t xml:space="preserve">Bath &amp; WC </t>
  </si>
  <si>
    <t>F.W</t>
  </si>
  <si>
    <t xml:space="preserve">W </t>
  </si>
  <si>
    <t>W2</t>
  </si>
  <si>
    <t xml:space="preserve">Glazed Tiles </t>
  </si>
  <si>
    <t>toiler ned bed1 alround</t>
  </si>
  <si>
    <t>D/F d1 door</t>
  </si>
  <si>
    <t>toilet near bed 2 alround</t>
  </si>
  <si>
    <t>above wash basin</t>
  </si>
  <si>
    <t>above kitchen hearth slab</t>
  </si>
  <si>
    <t>sill KW</t>
  </si>
  <si>
    <t>skirting bed1 alround</t>
  </si>
  <si>
    <t>Jams D</t>
  </si>
  <si>
    <t>skirting bed2 alround</t>
  </si>
  <si>
    <t>kitchen alround</t>
  </si>
  <si>
    <t>sides hearth slab</t>
  </si>
  <si>
    <t>Jams opening</t>
  </si>
  <si>
    <t>living alround</t>
  </si>
  <si>
    <t>jams MD</t>
  </si>
  <si>
    <t>D/F opening - kitch/WB</t>
  </si>
  <si>
    <t>jams opning WB</t>
  </si>
  <si>
    <t>wash basin alround</t>
  </si>
  <si>
    <t>skirting bed1 WR</t>
  </si>
  <si>
    <t>" bed2 WR</t>
  </si>
  <si>
    <t xml:space="preserve">Floor Ceramics Anti skid </t>
  </si>
  <si>
    <t>attached toilet</t>
  </si>
  <si>
    <t>common toilet</t>
  </si>
  <si>
    <t xml:space="preserve">White Cement Paint one coat of primer coat </t>
  </si>
  <si>
    <t>As per inner plastering Qty item No:33</t>
  </si>
  <si>
    <t>43.1.1</t>
  </si>
  <si>
    <t>MS /RTS Grill</t>
  </si>
  <si>
    <t xml:space="preserve">RCC 1:2:4 in F &amp; B </t>
  </si>
  <si>
    <t>Agt item no 8.1</t>
  </si>
  <si>
    <t>GF</t>
  </si>
  <si>
    <t>FF</t>
  </si>
  <si>
    <t>MT</t>
  </si>
  <si>
    <t>44.6.1</t>
  </si>
  <si>
    <t>PVC Rain water Pipe</t>
  </si>
  <si>
    <t>head room</t>
  </si>
  <si>
    <t>20mm dia concealed pipe</t>
  </si>
  <si>
    <t>Wash Basin</t>
  </si>
  <si>
    <t xml:space="preserve">PVC SWR Pipe </t>
  </si>
  <si>
    <t xml:space="preserve">a) 110 mm pipe </t>
  </si>
  <si>
    <t>b) 75mm pipe</t>
  </si>
  <si>
    <t>For bath &amp; kit line</t>
  </si>
  <si>
    <t>S&amp;F of 50mm dia SWR pipe</t>
  </si>
  <si>
    <t>wash basin &amp; sink</t>
  </si>
  <si>
    <t xml:space="preserve"> Electrical Arrangements</t>
  </si>
  <si>
    <t>a) Light pt with ceiling rose</t>
  </si>
  <si>
    <t>Liv &amp; Din</t>
  </si>
  <si>
    <t>bed I &amp; bed II</t>
  </si>
  <si>
    <t xml:space="preserve">Kit </t>
  </si>
  <si>
    <t>Exhaust fan</t>
  </si>
  <si>
    <t>Street light</t>
  </si>
  <si>
    <t>MD outer</t>
  </si>
  <si>
    <t>Wash basin</t>
  </si>
  <si>
    <t>Exta Bed I, II &amp; CPC</t>
  </si>
  <si>
    <t>Stair Cash Mid landing</t>
  </si>
  <si>
    <t>c) Calling bell</t>
  </si>
  <si>
    <t>Calling Bell</t>
  </si>
  <si>
    <t xml:space="preserve">Fan point wiring </t>
  </si>
  <si>
    <t xml:space="preserve">Staircase Light point </t>
  </si>
  <si>
    <t xml:space="preserve">s/c mid landing </t>
  </si>
  <si>
    <t>5 Amps 5 pin SB itself</t>
  </si>
  <si>
    <t xml:space="preserve">5 Amps 5 pinConvenient places </t>
  </si>
  <si>
    <t xml:space="preserve">Supply of Fan </t>
  </si>
  <si>
    <t xml:space="preserve">Run Off 2 wires 4 Sqm </t>
  </si>
  <si>
    <t>Hall to toilet</t>
  </si>
  <si>
    <t>Run off 4 wire of 4 Sqmm for EB service connection</t>
  </si>
  <si>
    <t>pole  to  meter board</t>
  </si>
  <si>
    <t xml:space="preserve">Run Off 2 wires 2.5 Sqm </t>
  </si>
  <si>
    <t>S &amp; F EXhaust Fan 225mm</t>
  </si>
  <si>
    <t>Kitchen</t>
  </si>
  <si>
    <t>Rain water harvesting using defunct borewell and providing perforated cover slab</t>
  </si>
  <si>
    <t>a). Providing pit</t>
  </si>
  <si>
    <t>b) Augering 30cm dia</t>
  </si>
  <si>
    <t>S&amp;F of Bevelled edge mirror 500 x 400 x 5.5mm</t>
  </si>
  <si>
    <t>S &amp; F Cuddapah sink 60 * 60 *20cm</t>
  </si>
  <si>
    <t>Supplying and Fixing of 32 Amps Triplepole Main Switch</t>
  </si>
  <si>
    <t>For flats</t>
  </si>
  <si>
    <t>450 x 375 x 20 mm   thick TW plank</t>
  </si>
  <si>
    <t>Flats</t>
  </si>
  <si>
    <t>For 1 Flat</t>
  </si>
  <si>
    <t>38.4.1</t>
  </si>
  <si>
    <t>Painting with OBD over one coat of white cement</t>
  </si>
  <si>
    <t>Providing PVC Tee with end cap 32mm dia</t>
  </si>
  <si>
    <t>Providing melomine polishing</t>
  </si>
  <si>
    <t>main door</t>
  </si>
  <si>
    <t>Floor vertified (Ivory)</t>
  </si>
  <si>
    <t>Hall/dining</t>
  </si>
  <si>
    <t>bed 1</t>
  </si>
  <si>
    <t>common passage</t>
  </si>
  <si>
    <t>MD open</t>
  </si>
  <si>
    <t>D open</t>
  </si>
  <si>
    <t>32.1.2</t>
  </si>
  <si>
    <t xml:space="preserve">Anti refletive solar ceramic tiles </t>
  </si>
  <si>
    <t>over toilet and wash</t>
  </si>
  <si>
    <t>over living and bed 2</t>
  </si>
  <si>
    <t>toilet and kitc</t>
  </si>
  <si>
    <t>flashing alorund</t>
  </si>
  <si>
    <t>D/F open</t>
  </si>
  <si>
    <t>over head room slab</t>
  </si>
  <si>
    <t>over head room flashing</t>
  </si>
  <si>
    <t xml:space="preserve">Sn8  pipe </t>
  </si>
  <si>
    <t>a) 110mm Dia pipe</t>
  </si>
  <si>
    <t>b) 160mm Dia pipe</t>
  </si>
  <si>
    <t>S &amp; F UPVC bend for SN8 pipe</t>
  </si>
  <si>
    <t xml:space="preserve">110 mm Dia </t>
  </si>
  <si>
    <t>S &amp; F UPVC tee for SN8 pipe</t>
  </si>
  <si>
    <t>att. Toilet ,common toilet</t>
  </si>
  <si>
    <t>Column footing C2F2</t>
  </si>
  <si>
    <t>Column footing C3F3</t>
  </si>
  <si>
    <t>D/F Column C1,C2 and C3</t>
  </si>
  <si>
    <t>b) 2m to 3m depth</t>
  </si>
  <si>
    <t>4.1.1</t>
  </si>
  <si>
    <t>Standardised concrete Mix M 20  Grade Concrete</t>
  </si>
  <si>
    <t>8.1.1</t>
  </si>
  <si>
    <t>Standardised concrete Mix M20 Grade Concrete</t>
  </si>
  <si>
    <t>C1</t>
  </si>
  <si>
    <t>C2</t>
  </si>
  <si>
    <t>C3</t>
  </si>
  <si>
    <t>C1F1 footing alround</t>
  </si>
  <si>
    <t>C2F2 footing alround</t>
  </si>
  <si>
    <t>C3F3footing alround</t>
  </si>
  <si>
    <t>Outer alround</t>
  </si>
  <si>
    <t>Add ht.</t>
  </si>
  <si>
    <t>Bet. Attached toilet and kitchen</t>
  </si>
  <si>
    <t>Column C1,C2,C3</t>
  </si>
  <si>
    <t>Add ht. B6</t>
  </si>
  <si>
    <t>Add ht. B3</t>
  </si>
  <si>
    <t>Add ht.B5</t>
  </si>
  <si>
    <t>wall bet. Bed1 and toilet B7</t>
  </si>
  <si>
    <t>wall bet. Toilet and kitchen B1</t>
  </si>
  <si>
    <t>Roof slab</t>
  </si>
  <si>
    <t>Roof beam</t>
  </si>
  <si>
    <t>Hall inner</t>
  </si>
  <si>
    <t>Bed 2</t>
  </si>
  <si>
    <t>Attached toilet</t>
  </si>
  <si>
    <t>WB and passage</t>
  </si>
  <si>
    <t>Column for h/r C3,C2</t>
  </si>
  <si>
    <t>Alround lintel</t>
  </si>
  <si>
    <t>D/F head room J1</t>
  </si>
  <si>
    <t>D/F G</t>
  </si>
  <si>
    <t>jams head room J1</t>
  </si>
  <si>
    <t>TD jams</t>
  </si>
  <si>
    <t>Add jams G</t>
  </si>
  <si>
    <t>GF bed 1</t>
  </si>
  <si>
    <t>over J</t>
  </si>
  <si>
    <t>Head room</t>
  </si>
  <si>
    <t>Lintel level</t>
  </si>
  <si>
    <t>Alround Basement level</t>
  </si>
  <si>
    <t>Alround GF parapet level</t>
  </si>
  <si>
    <t>Jally</t>
  </si>
  <si>
    <t>Jally 1</t>
  </si>
  <si>
    <t>G</t>
  </si>
  <si>
    <t>G.level to tank</t>
  </si>
  <si>
    <t>Tank arrangements</t>
  </si>
  <si>
    <t>OHT to WC delievery line</t>
  </si>
  <si>
    <t>OHT to Kitchen line</t>
  </si>
  <si>
    <t>Common and attached toilet</t>
  </si>
  <si>
    <t>Hall</t>
  </si>
  <si>
    <t>Bed 1 and 2</t>
  </si>
  <si>
    <t>Living and hall</t>
  </si>
  <si>
    <t>Supplying and fixing of 4mm thick pin headed glass panels</t>
  </si>
  <si>
    <t>22.3.2</t>
  </si>
  <si>
    <t>Water tank over flow pipe</t>
  </si>
  <si>
    <t>Staircase midlanding</t>
  </si>
  <si>
    <t>Head room inner outer</t>
  </si>
  <si>
    <t>b) Light point with out Ceiling rose</t>
  </si>
  <si>
    <t>Hall and living</t>
  </si>
  <si>
    <t>Bed 1 and Bed 2</t>
  </si>
  <si>
    <t>Wash basin and toilet</t>
  </si>
  <si>
    <t>75.1.2</t>
  </si>
  <si>
    <t>a) 48'' Electric Fan 1200mm sweep</t>
  </si>
  <si>
    <t>DB to Bed 1 AC</t>
  </si>
  <si>
    <t>Supplying and fixing of three phase ELCB/RCCB</t>
  </si>
  <si>
    <t>Chamber 1 to 2</t>
  </si>
  <si>
    <t>Chamber 2 to 3</t>
  </si>
  <si>
    <t>chamber 3 to 4</t>
  </si>
  <si>
    <t>Chamber 4 to 5</t>
  </si>
  <si>
    <t>S &amp; F EWC in GF P or S trap</t>
  </si>
  <si>
    <t>Supplying and fixing of CP Long body tap</t>
  </si>
  <si>
    <t>Supplying and fixing of CP short body tap</t>
  </si>
  <si>
    <t>Building outer</t>
  </si>
  <si>
    <t>Painting the new walls with two coats of Emulsion paint</t>
  </si>
  <si>
    <t>Roof beam sides</t>
  </si>
  <si>
    <t xml:space="preserve"> D/F bed-1 B1</t>
  </si>
  <si>
    <t>toilet  inner sides</t>
  </si>
  <si>
    <t>D/ F  Toilet B1</t>
  </si>
  <si>
    <t>Add 2 sides B3 and B4</t>
  </si>
  <si>
    <t>D/F B1</t>
  </si>
  <si>
    <t>D/ F B1</t>
  </si>
  <si>
    <t>C1,C2,C3</t>
  </si>
  <si>
    <t>Plinth level tie beam</t>
  </si>
  <si>
    <t>14.1.1</t>
  </si>
  <si>
    <t xml:space="preserve">Precastslab 20mm tk </t>
  </si>
  <si>
    <t>Precabst slab 40mm M20</t>
  </si>
  <si>
    <t>14.2.1</t>
  </si>
  <si>
    <t>Precast  slab 40mm Tk</t>
  </si>
  <si>
    <t xml:space="preserve">SFO Quarters - Single (G)  DD / 166R / 2015 </t>
  </si>
  <si>
    <t>(1.90+0.12 = 2.02                                           Brick on edge)</t>
  </si>
  <si>
    <t xml:space="preserve">b ) In first Floor </t>
  </si>
  <si>
    <t>For main door - horizontal top</t>
  </si>
  <si>
    <t>For main door - horizontal bottom</t>
  </si>
  <si>
    <t>Washing machine</t>
  </si>
  <si>
    <t>Bed I, II Liv , Kit</t>
  </si>
  <si>
    <t>Bed 1 and Bed 2 and washing machine</t>
  </si>
  <si>
    <t>S &amp; F of Granite tile of size 4'x 2', 20mm Thick For kitchen arrangements (jet black)</t>
  </si>
  <si>
    <t>S &amp; F Orissapan in GF P or S trap IWC</t>
  </si>
  <si>
    <t>Kitchen and washing machine</t>
  </si>
  <si>
    <t>Base slab concrete</t>
  </si>
  <si>
    <t>Bed 2 and hall</t>
  </si>
  <si>
    <t>Passage</t>
  </si>
  <si>
    <t>Staircase</t>
  </si>
  <si>
    <t>Floor base slab alround</t>
  </si>
  <si>
    <t xml:space="preserve">Parapet column </t>
  </si>
  <si>
    <t>Qty as per item No. 38.6</t>
  </si>
  <si>
    <t>Qty as per item No. 33 outer plastering</t>
  </si>
  <si>
    <t>Alround</t>
  </si>
  <si>
    <t>Stucco plastering CM 1:5</t>
  </si>
  <si>
    <t>D/F Stair open</t>
  </si>
  <si>
    <t>D/F door open</t>
  </si>
  <si>
    <t>Triple pole main switch</t>
  </si>
  <si>
    <t>Nos.</t>
  </si>
  <si>
    <t>Providing nosing to the edges of granite slab</t>
  </si>
  <si>
    <t>Rmt.</t>
  </si>
  <si>
    <t>SFO</t>
  </si>
  <si>
    <t>sqm.</t>
  </si>
  <si>
    <t>Plastering 1:3, 12mm thick with water proof compound etc all complete</t>
  </si>
  <si>
    <t xml:space="preserve">Tank wall alround </t>
  </si>
  <si>
    <t>Bottom for Base slab</t>
  </si>
  <si>
    <t>Agt item no 14.2.1</t>
  </si>
  <si>
    <t>Agt item no 14.1.1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</si>
</sst>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0_)"/>
    <numFmt numFmtId="165" formatCode="0.0_)"/>
    <numFmt numFmtId="166" formatCode="0_)"/>
    <numFmt numFmtId="167" formatCode="0.000_)"/>
    <numFmt numFmtId="168" formatCode="0.000"/>
    <numFmt numFmtId="169" formatCode="0.0"/>
    <numFmt numFmtId="170" formatCode="0.0000_)"/>
    <numFmt numFmtId="171" formatCode="0.00000_)"/>
  </numFmts>
  <fonts count="12" x14ac:knownFonts="1">
    <font>
      <sz val="12"/>
      <name val="Helv"/>
    </font>
    <font>
      <sz val="11"/>
      <color theme="1"/>
      <name val="Calibri"/>
      <family val="2"/>
      <scheme val="minor"/>
    </font>
    <font>
      <sz val="12"/>
      <name val="Helv"/>
    </font>
    <font>
      <b/>
      <u/>
      <sz val="13"/>
      <name val="Arial Narrow"/>
      <family val="2"/>
    </font>
    <font>
      <sz val="13"/>
      <name val="Arial Narrow"/>
      <family val="2"/>
    </font>
    <font>
      <b/>
      <sz val="13"/>
      <name val="Arial Narrow"/>
      <family val="2"/>
    </font>
    <font>
      <sz val="10"/>
      <name val="Arial"/>
      <family val="2"/>
    </font>
    <font>
      <u/>
      <sz val="13"/>
      <name val="Arial Narrow"/>
      <family val="2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164" fontId="0" fillId="0" borderId="0"/>
    <xf numFmtId="0" fontId="2" fillId="0" borderId="0"/>
    <xf numFmtId="0" fontId="6" fillId="0" borderId="0"/>
    <xf numFmtId="164" fontId="2" fillId="0" borderId="0"/>
    <xf numFmtId="0" fontId="6" fillId="0" borderId="0"/>
    <xf numFmtId="164" fontId="2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5" fontId="2" fillId="0" borderId="0"/>
    <xf numFmtId="164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165" fontId="2" fillId="0" borderId="0"/>
    <xf numFmtId="43" fontId="6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169" fontId="2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171" fontId="2" fillId="0" borderId="0"/>
    <xf numFmtId="171" fontId="2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169" fontId="2" fillId="0" borderId="0"/>
    <xf numFmtId="0" fontId="2" fillId="0" borderId="0"/>
    <xf numFmtId="164" fontId="2" fillId="0" borderId="0"/>
    <xf numFmtId="0" fontId="2" fillId="0" borderId="0"/>
    <xf numFmtId="165" fontId="2" fillId="0" borderId="0"/>
    <xf numFmtId="0" fontId="2" fillId="0" borderId="0"/>
    <xf numFmtId="0" fontId="2" fillId="0" borderId="0"/>
  </cellStyleXfs>
  <cellXfs count="78">
    <xf numFmtId="164" fontId="0" fillId="0" borderId="0" xfId="0"/>
    <xf numFmtId="164" fontId="4" fillId="0" borderId="0" xfId="0" applyFont="1" applyFill="1" applyBorder="1"/>
    <xf numFmtId="2" fontId="5" fillId="0" borderId="1" xfId="0" applyNumberFormat="1" applyFont="1" applyFill="1" applyBorder="1" applyAlignment="1">
      <alignment horizontal="center" vertical="center" wrapText="1"/>
    </xf>
    <xf numFmtId="164" fontId="5" fillId="0" borderId="0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right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left" vertical="center" wrapText="1"/>
    </xf>
    <xf numFmtId="164" fontId="4" fillId="0" borderId="1" xfId="0" applyNumberFormat="1" applyFont="1" applyFill="1" applyBorder="1"/>
    <xf numFmtId="164" fontId="4" fillId="0" borderId="1" xfId="1" applyNumberFormat="1" applyFont="1" applyFill="1" applyBorder="1" applyAlignment="1">
      <alignment horizontal="right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4" fontId="5" fillId="0" borderId="1" xfId="0" applyFont="1" applyFill="1" applyBorder="1" applyAlignment="1">
      <alignment wrapText="1"/>
    </xf>
    <xf numFmtId="165" fontId="5" fillId="0" borderId="1" xfId="0" applyNumberFormat="1" applyFont="1" applyFill="1" applyBorder="1"/>
    <xf numFmtId="0" fontId="4" fillId="0" borderId="1" xfId="2" applyFont="1" applyFill="1" applyBorder="1" applyAlignment="1">
      <alignment horizontal="left" vertical="center" wrapText="1"/>
    </xf>
    <xf numFmtId="164" fontId="5" fillId="0" borderId="1" xfId="3" applyNumberFormat="1" applyFont="1" applyFill="1" applyBorder="1" applyAlignment="1">
      <alignment horizontal="left" vertical="center" wrapText="1"/>
    </xf>
    <xf numFmtId="165" fontId="5" fillId="0" borderId="1" xfId="3" applyNumberFormat="1" applyFont="1" applyFill="1" applyBorder="1" applyAlignment="1">
      <alignment horizontal="center" vertical="center" wrapText="1"/>
    </xf>
    <xf numFmtId="164" fontId="4" fillId="0" borderId="1" xfId="3" applyNumberFormat="1" applyFont="1" applyFill="1" applyBorder="1" applyAlignment="1">
      <alignment horizontal="left" vertical="center" wrapText="1"/>
    </xf>
    <xf numFmtId="2" fontId="5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right" vertical="center" wrapText="1"/>
    </xf>
    <xf numFmtId="165" fontId="5" fillId="0" borderId="1" xfId="0" applyNumberFormat="1" applyFont="1" applyFill="1" applyBorder="1" applyAlignment="1">
      <alignment wrapText="1"/>
    </xf>
    <xf numFmtId="164" fontId="4" fillId="0" borderId="1" xfId="0" applyNumberFormat="1" applyFont="1" applyFill="1" applyBorder="1" applyAlignment="1">
      <alignment wrapText="1"/>
    </xf>
    <xf numFmtId="164" fontId="5" fillId="0" borderId="0" xfId="0" applyFont="1" applyFill="1" applyBorder="1"/>
    <xf numFmtId="164" fontId="4" fillId="0" borderId="0" xfId="0" applyFont="1" applyFill="1" applyBorder="1" applyAlignment="1">
      <alignment wrapText="1"/>
    </xf>
    <xf numFmtId="166" fontId="4" fillId="0" borderId="0" xfId="0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left" vertical="center" wrapText="1"/>
    </xf>
    <xf numFmtId="166" fontId="4" fillId="0" borderId="1" xfId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168" fontId="4" fillId="0" borderId="1" xfId="0" applyNumberFormat="1" applyFont="1" applyFill="1" applyBorder="1" applyAlignment="1">
      <alignment horizontal="right" vertical="center" wrapText="1"/>
    </xf>
    <xf numFmtId="167" fontId="3" fillId="0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Fill="1" applyBorder="1"/>
    <xf numFmtId="167" fontId="5" fillId="0" borderId="1" xfId="1" applyNumberFormat="1" applyFont="1" applyFill="1" applyBorder="1" applyAlignment="1">
      <alignment horizontal="right" vertical="center" wrapText="1"/>
    </xf>
    <xf numFmtId="2" fontId="3" fillId="0" borderId="1" xfId="0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left" vertical="center" wrapText="1"/>
    </xf>
    <xf numFmtId="167" fontId="4" fillId="0" borderId="1" xfId="1" applyNumberFormat="1" applyFont="1" applyFill="1" applyBorder="1" applyAlignment="1">
      <alignment horizontal="right" vertical="center" wrapText="1"/>
    </xf>
    <xf numFmtId="164" fontId="4" fillId="0" borderId="1" xfId="0" applyFont="1" applyFill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166" fontId="5" fillId="0" borderId="1" xfId="0" applyNumberFormat="1" applyFont="1" applyFill="1" applyBorder="1"/>
    <xf numFmtId="2" fontId="5" fillId="0" borderId="1" xfId="0" applyNumberFormat="1" applyFont="1" applyFill="1" applyBorder="1" applyAlignment="1">
      <alignment horizontal="right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164" fontId="7" fillId="0" borderId="1" xfId="0" applyFont="1" applyFill="1" applyBorder="1"/>
    <xf numFmtId="2" fontId="4" fillId="0" borderId="1" xfId="0" applyNumberFormat="1" applyFont="1" applyFill="1" applyBorder="1" applyAlignment="1">
      <alignment horizontal="center"/>
    </xf>
    <xf numFmtId="164" fontId="5" fillId="0" borderId="1" xfId="0" applyFont="1" applyFill="1" applyBorder="1" applyAlignment="1">
      <alignment horizontal="center" wrapText="1"/>
    </xf>
    <xf numFmtId="0" fontId="5" fillId="0" borderId="1" xfId="0" applyNumberFormat="1" applyFont="1" applyFill="1" applyBorder="1" applyAlignment="1">
      <alignment horizontal="right" vertical="center" wrapText="1"/>
    </xf>
    <xf numFmtId="167" fontId="4" fillId="0" borderId="1" xfId="0" applyNumberFormat="1" applyFont="1" applyFill="1" applyBorder="1"/>
    <xf numFmtId="164" fontId="4" fillId="0" borderId="0" xfId="0" applyFont="1" applyFill="1" applyBorder="1"/>
    <xf numFmtId="164" fontId="5" fillId="0" borderId="1" xfId="0" applyFont="1" applyFill="1" applyBorder="1"/>
    <xf numFmtId="166" fontId="4" fillId="0" borderId="1" xfId="0" applyNumberFormat="1" applyFont="1" applyFill="1" applyBorder="1" applyAlignment="1">
      <alignment horizontal="center"/>
    </xf>
    <xf numFmtId="164" fontId="4" fillId="0" borderId="1" xfId="0" applyFont="1" applyFill="1" applyBorder="1"/>
    <xf numFmtId="2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Font="1" applyFill="1" applyBorder="1" applyAlignment="1">
      <alignment wrapText="1"/>
    </xf>
    <xf numFmtId="170" fontId="4" fillId="0" borderId="1" xfId="0" applyNumberFormat="1" applyFont="1" applyFill="1" applyBorder="1"/>
    <xf numFmtId="2" fontId="4" fillId="0" borderId="1" xfId="2" applyNumberFormat="1" applyFont="1" applyFill="1" applyBorder="1" applyAlignment="1">
      <alignment horizontal="right" vertical="center" wrapText="1"/>
    </xf>
    <xf numFmtId="2" fontId="4" fillId="0" borderId="1" xfId="0" applyNumberFormat="1" applyFont="1" applyFill="1" applyBorder="1"/>
    <xf numFmtId="164" fontId="10" fillId="0" borderId="1" xfId="0" applyFont="1" applyBorder="1"/>
    <xf numFmtId="168" fontId="5" fillId="0" borderId="1" xfId="0" applyNumberFormat="1" applyFont="1" applyFill="1" applyBorder="1" applyAlignment="1">
      <alignment horizontal="right" vertical="center" wrapText="1"/>
    </xf>
    <xf numFmtId="168" fontId="4" fillId="0" borderId="0" xfId="0" applyNumberFormat="1" applyFont="1" applyFill="1" applyBorder="1" applyAlignment="1">
      <alignment horizontal="center" vertical="center" wrapText="1"/>
    </xf>
    <xf numFmtId="164" fontId="10" fillId="0" borderId="1" xfId="22" applyNumberFormat="1" applyFont="1" applyFill="1" applyBorder="1" applyAlignment="1">
      <alignment vertical="top" wrapText="1"/>
    </xf>
    <xf numFmtId="164" fontId="10" fillId="0" borderId="1" xfId="22" applyNumberFormat="1" applyFont="1" applyFill="1" applyBorder="1" applyAlignment="1">
      <alignment vertical="top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vertical="center" wrapText="1"/>
    </xf>
    <xf numFmtId="169" fontId="5" fillId="0" borderId="1" xfId="0" applyNumberFormat="1" applyFont="1" applyFill="1" applyBorder="1" applyAlignment="1">
      <alignment horizontal="center" vertical="center" wrapText="1"/>
    </xf>
    <xf numFmtId="164" fontId="10" fillId="0" borderId="1" xfId="0" applyFont="1" applyFill="1" applyBorder="1" applyAlignment="1">
      <alignment wrapText="1"/>
    </xf>
    <xf numFmtId="164" fontId="10" fillId="0" borderId="1" xfId="0" applyFont="1" applyFill="1" applyBorder="1"/>
    <xf numFmtId="166" fontId="10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vertical="center" wrapText="1"/>
    </xf>
    <xf numFmtId="164" fontId="9" fillId="0" borderId="2" xfId="0" applyFont="1" applyFill="1" applyBorder="1" applyAlignment="1">
      <alignment horizontal="center" vertical="center" wrapText="1"/>
    </xf>
    <xf numFmtId="164" fontId="9" fillId="0" borderId="3" xfId="0" applyFont="1" applyFill="1" applyBorder="1" applyAlignment="1">
      <alignment horizontal="center" vertical="center" wrapText="1"/>
    </xf>
    <xf numFmtId="164" fontId="9" fillId="0" borderId="4" xfId="0" applyFont="1" applyFill="1" applyBorder="1" applyAlignment="1">
      <alignment horizontal="center" vertical="center" wrapText="1"/>
    </xf>
  </cellXfs>
  <cellStyles count="51">
    <cellStyle name="Comma 2" xfId="30"/>
    <cellStyle name="Hyperlink 2" xfId="31"/>
    <cellStyle name="Normal" xfId="0" builtinId="0"/>
    <cellStyle name="Normal 2" xfId="4"/>
    <cellStyle name="Normal 2 10" xfId="5"/>
    <cellStyle name="Normal 2 2" xfId="2"/>
    <cellStyle name="Normal 2 2 2" xfId="6"/>
    <cellStyle name="Normal 2 3" xfId="7"/>
    <cellStyle name="Normal 3" xfId="8"/>
    <cellStyle name="Normal 3 2" xfId="9"/>
    <cellStyle name="Normal 3 2 2" xfId="1"/>
    <cellStyle name="Normal 3 2 2 2" xfId="18"/>
    <cellStyle name="Normal 3 2 2 2 2" xfId="25"/>
    <cellStyle name="Normal 3 2 2 2 3" xfId="45"/>
    <cellStyle name="Normal 3 2 2 2 4" xfId="49"/>
    <cellStyle name="Normal 3 2 2 3" xfId="16"/>
    <cellStyle name="Normal 3 2 2 3 2" xfId="28"/>
    <cellStyle name="Normal 3 2 2 3 3" xfId="47"/>
    <cellStyle name="Normal 3 2 2 3 4" xfId="20"/>
    <cellStyle name="Normal 3 2 2 4" xfId="15"/>
    <cellStyle name="Normal 3 2 2 4 2" xfId="29"/>
    <cellStyle name="Normal 3 2 2 4 3" xfId="48"/>
    <cellStyle name="Normal 3 2 2 4 4" xfId="22"/>
    <cellStyle name="Normal 3 2 2 5" xfId="17"/>
    <cellStyle name="Normal 3 2 2 5 2" xfId="35"/>
    <cellStyle name="Normal 3 2 2 5 3" xfId="50"/>
    <cellStyle name="Normal 3 2 2 5 4" xfId="24"/>
    <cellStyle name="Normal 3 2 2 6" xfId="19"/>
    <cellStyle name="Normal 3 2 2 7" xfId="23"/>
    <cellStyle name="Normal 3 2 2 8" xfId="21"/>
    <cellStyle name="Normal 3 2 2 9" xfId="46"/>
    <cellStyle name="Normal 3 2 3" xfId="10"/>
    <cellStyle name="Normal 3 2 3 2" xfId="33"/>
    <cellStyle name="Normal 3 2 3 3" xfId="44"/>
    <cellStyle name="Normal 3 2 4" xfId="32"/>
    <cellStyle name="Normal 3 2 5" xfId="43"/>
    <cellStyle name="Normal 3 3" xfId="34"/>
    <cellStyle name="Normal 3 3 2" xfId="11"/>
    <cellStyle name="Normal 3 4" xfId="12"/>
    <cellStyle name="Normal 4" xfId="13"/>
    <cellStyle name="Normal 4 2" xfId="27"/>
    <cellStyle name="Normal 4 2 2" xfId="36"/>
    <cellStyle name="Normal 4 3" xfId="37"/>
    <cellStyle name="Normal 4 3 2" xfId="38"/>
    <cellStyle name="Normal 4 4" xfId="39"/>
    <cellStyle name="Normal 4 5" xfId="40"/>
    <cellStyle name="Normal 4 6" xfId="26"/>
    <cellStyle name="Normal 5" xfId="41"/>
    <cellStyle name="Normal 6" xfId="14"/>
    <cellStyle name="Normal_Sheet1" xfId="3"/>
    <cellStyle name="Percent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346"/>
  <sheetViews>
    <sheetView showZeros="0" tabSelected="1" view="pageBreakPreview" topLeftCell="A834" zoomScaleNormal="145" zoomScaleSheetLayoutView="100" workbookViewId="0">
      <selection activeCell="K836" sqref="K836"/>
    </sheetView>
  </sheetViews>
  <sheetFormatPr defaultRowHeight="17.25" x14ac:dyDescent="0.3"/>
  <cols>
    <col min="1" max="1" width="6.6640625" style="25" customWidth="1"/>
    <col min="2" max="2" width="31.77734375" style="26" customWidth="1"/>
    <col min="3" max="4" width="4.109375" style="27" customWidth="1"/>
    <col min="5" max="5" width="6.33203125" style="1" bestFit="1" customWidth="1"/>
    <col min="6" max="8" width="8.21875" style="1" customWidth="1"/>
    <col min="9" max="10" width="7.21875" style="1" customWidth="1"/>
    <col min="11" max="11" width="6" style="1" customWidth="1"/>
    <col min="12" max="16384" width="8.88671875" style="1"/>
  </cols>
  <sheetData>
    <row r="1" spans="1:14" x14ac:dyDescent="0.3">
      <c r="E1" s="48"/>
      <c r="F1" s="48"/>
      <c r="G1" s="48"/>
      <c r="H1" s="48"/>
    </row>
    <row r="2" spans="1:14" x14ac:dyDescent="0.3">
      <c r="A2" s="71" t="s">
        <v>769</v>
      </c>
      <c r="B2" s="71"/>
      <c r="C2" s="71"/>
      <c r="D2" s="71"/>
      <c r="E2" s="71"/>
      <c r="F2" s="71"/>
      <c r="G2" s="71"/>
      <c r="H2" s="71"/>
    </row>
    <row r="3" spans="1:14" x14ac:dyDescent="0.3">
      <c r="A3" s="71" t="s">
        <v>0</v>
      </c>
      <c r="B3" s="71"/>
      <c r="C3" s="71"/>
      <c r="D3" s="71"/>
      <c r="E3" s="71"/>
      <c r="F3" s="71"/>
      <c r="G3" s="71"/>
      <c r="H3" s="71"/>
    </row>
    <row r="4" spans="1:14" x14ac:dyDescent="0.3">
      <c r="A4" s="72" t="s">
        <v>1</v>
      </c>
      <c r="B4" s="72"/>
      <c r="C4" s="72"/>
      <c r="D4" s="72"/>
      <c r="E4" s="72"/>
      <c r="F4" s="72"/>
      <c r="G4" s="72"/>
      <c r="H4" s="72"/>
    </row>
    <row r="5" spans="1:14" s="3" customFormat="1" ht="25.5" customHeight="1" x14ac:dyDescent="0.25">
      <c r="A5" s="63" t="s">
        <v>2</v>
      </c>
      <c r="B5" s="63" t="s">
        <v>3</v>
      </c>
      <c r="C5" s="73" t="s">
        <v>4</v>
      </c>
      <c r="D5" s="73"/>
      <c r="E5" s="63" t="s">
        <v>5</v>
      </c>
      <c r="F5" s="63" t="s">
        <v>6</v>
      </c>
      <c r="G5" s="63" t="s">
        <v>7</v>
      </c>
      <c r="H5" s="2" t="s">
        <v>8</v>
      </c>
    </row>
    <row r="6" spans="1:14" s="48" customFormat="1" ht="34.5" x14ac:dyDescent="0.3">
      <c r="A6" s="15">
        <v>1.1000000000000001</v>
      </c>
      <c r="B6" s="4" t="s">
        <v>9</v>
      </c>
      <c r="C6" s="50"/>
      <c r="D6" s="50"/>
      <c r="E6" s="51"/>
      <c r="F6" s="51"/>
      <c r="G6" s="51"/>
      <c r="H6" s="51"/>
    </row>
    <row r="7" spans="1:14" s="48" customFormat="1" x14ac:dyDescent="0.3">
      <c r="A7" s="49"/>
      <c r="B7" s="4" t="s">
        <v>10</v>
      </c>
      <c r="C7" s="50"/>
      <c r="D7" s="50"/>
      <c r="E7" s="51"/>
      <c r="F7" s="51"/>
      <c r="G7" s="51"/>
      <c r="H7" s="51"/>
    </row>
    <row r="8" spans="1:14" s="6" customFormat="1" x14ac:dyDescent="0.25">
      <c r="A8" s="63"/>
      <c r="B8" s="4" t="s">
        <v>11</v>
      </c>
      <c r="C8" s="62"/>
      <c r="D8" s="62"/>
      <c r="E8" s="5"/>
      <c r="F8" s="5"/>
      <c r="G8" s="5"/>
      <c r="H8" s="52"/>
    </row>
    <row r="9" spans="1:14" s="48" customFormat="1" x14ac:dyDescent="0.3">
      <c r="A9" s="49"/>
      <c r="B9" s="53" t="s">
        <v>12</v>
      </c>
      <c r="C9" s="50">
        <v>1</v>
      </c>
      <c r="D9" s="50">
        <v>5</v>
      </c>
      <c r="E9" s="51">
        <v>1.7</v>
      </c>
      <c r="F9" s="51">
        <v>1.7</v>
      </c>
      <c r="G9" s="51">
        <v>2</v>
      </c>
      <c r="H9" s="52">
        <f t="shared" ref="H9:H34" si="0">PRODUCT(C9:G9)</f>
        <v>28.9</v>
      </c>
      <c r="K9" s="48">
        <v>1.2</v>
      </c>
      <c r="L9" s="48">
        <v>1.2</v>
      </c>
      <c r="M9" s="48">
        <f t="shared" ref="M9:N11" si="1">K9+0.2</f>
        <v>1.4</v>
      </c>
      <c r="N9" s="48">
        <f t="shared" si="1"/>
        <v>1.4</v>
      </c>
    </row>
    <row r="10" spans="1:14" s="48" customFormat="1" x14ac:dyDescent="0.3">
      <c r="A10" s="49"/>
      <c r="B10" s="53" t="s">
        <v>680</v>
      </c>
      <c r="C10" s="50">
        <v>1</v>
      </c>
      <c r="D10" s="50">
        <v>5</v>
      </c>
      <c r="E10" s="51">
        <v>1.7</v>
      </c>
      <c r="F10" s="51">
        <v>1.7</v>
      </c>
      <c r="G10" s="51">
        <v>2</v>
      </c>
      <c r="H10" s="52">
        <f t="shared" si="0"/>
        <v>28.9</v>
      </c>
      <c r="K10" s="48">
        <v>1.35</v>
      </c>
      <c r="L10" s="48">
        <v>1.35</v>
      </c>
      <c r="M10" s="48">
        <f t="shared" si="1"/>
        <v>1.55</v>
      </c>
      <c r="N10" s="48">
        <f t="shared" si="1"/>
        <v>1.55</v>
      </c>
    </row>
    <row r="11" spans="1:14" s="48" customFormat="1" x14ac:dyDescent="0.3">
      <c r="A11" s="49"/>
      <c r="B11" s="53" t="s">
        <v>681</v>
      </c>
      <c r="C11" s="50">
        <v>1</v>
      </c>
      <c r="D11" s="50">
        <v>3</v>
      </c>
      <c r="E11" s="51">
        <v>2</v>
      </c>
      <c r="F11" s="51">
        <v>2</v>
      </c>
      <c r="G11" s="51">
        <v>2</v>
      </c>
      <c r="H11" s="52">
        <f t="shared" si="0"/>
        <v>24</v>
      </c>
      <c r="K11" s="48">
        <v>1.35</v>
      </c>
      <c r="L11" s="48">
        <v>1.35</v>
      </c>
      <c r="M11" s="48">
        <f t="shared" si="1"/>
        <v>1.55</v>
      </c>
      <c r="N11" s="48">
        <f t="shared" si="1"/>
        <v>1.55</v>
      </c>
    </row>
    <row r="12" spans="1:14" s="6" customFormat="1" x14ac:dyDescent="0.25">
      <c r="A12" s="63"/>
      <c r="B12" s="4" t="s">
        <v>13</v>
      </c>
      <c r="C12" s="62"/>
      <c r="D12" s="62"/>
      <c r="E12" s="5"/>
      <c r="F12" s="5"/>
      <c r="G12" s="5"/>
      <c r="H12" s="52">
        <f t="shared" si="0"/>
        <v>0</v>
      </c>
    </row>
    <row r="13" spans="1:14" s="6" customFormat="1" x14ac:dyDescent="0.25">
      <c r="A13" s="63"/>
      <c r="B13" s="7" t="s">
        <v>14</v>
      </c>
      <c r="C13" s="62"/>
      <c r="D13" s="62"/>
      <c r="E13" s="5"/>
      <c r="F13" s="5"/>
      <c r="G13" s="52"/>
      <c r="H13" s="52">
        <f t="shared" si="0"/>
        <v>0</v>
      </c>
    </row>
    <row r="14" spans="1:14" s="48" customFormat="1" x14ac:dyDescent="0.3">
      <c r="A14" s="49"/>
      <c r="B14" s="53" t="s">
        <v>15</v>
      </c>
      <c r="C14" s="50">
        <v>1</v>
      </c>
      <c r="D14" s="50">
        <v>1</v>
      </c>
      <c r="E14" s="47">
        <v>10.315</v>
      </c>
      <c r="F14" s="51">
        <v>0.38</v>
      </c>
      <c r="G14" s="51">
        <v>0.65</v>
      </c>
      <c r="H14" s="52">
        <f t="shared" si="0"/>
        <v>2.5478049999999999</v>
      </c>
    </row>
    <row r="15" spans="1:14" s="48" customFormat="1" x14ac:dyDescent="0.3">
      <c r="A15" s="49"/>
      <c r="B15" s="53" t="s">
        <v>16</v>
      </c>
      <c r="C15" s="50">
        <v>1</v>
      </c>
      <c r="D15" s="50">
        <v>1</v>
      </c>
      <c r="E15" s="51">
        <v>2.4</v>
      </c>
      <c r="F15" s="51">
        <v>0.38</v>
      </c>
      <c r="G15" s="51">
        <v>0.65</v>
      </c>
      <c r="H15" s="52">
        <f t="shared" si="0"/>
        <v>0.59279999999999999</v>
      </c>
    </row>
    <row r="16" spans="1:14" s="48" customFormat="1" x14ac:dyDescent="0.3">
      <c r="A16" s="49"/>
      <c r="B16" s="53" t="s">
        <v>17</v>
      </c>
      <c r="C16" s="50">
        <v>1</v>
      </c>
      <c r="D16" s="50">
        <v>1</v>
      </c>
      <c r="E16" s="51">
        <v>3.88</v>
      </c>
      <c r="F16" s="51">
        <v>0.38</v>
      </c>
      <c r="G16" s="51">
        <v>0.73</v>
      </c>
      <c r="H16" s="52">
        <f t="shared" si="0"/>
        <v>1.0763119999999999</v>
      </c>
    </row>
    <row r="17" spans="1:10" s="48" customFormat="1" x14ac:dyDescent="0.3">
      <c r="A17" s="49"/>
      <c r="B17" s="53" t="s">
        <v>696</v>
      </c>
      <c r="C17" s="50">
        <v>1</v>
      </c>
      <c r="D17" s="50">
        <v>1</v>
      </c>
      <c r="E17" s="51">
        <v>2.4500000000000002</v>
      </c>
      <c r="F17" s="51">
        <v>0.38</v>
      </c>
      <c r="G17" s="51">
        <v>0.65</v>
      </c>
      <c r="H17" s="52">
        <f t="shared" si="0"/>
        <v>0.60515000000000008</v>
      </c>
    </row>
    <row r="18" spans="1:10" s="48" customFormat="1" x14ac:dyDescent="0.3">
      <c r="A18" s="49"/>
      <c r="B18" s="53" t="s">
        <v>18</v>
      </c>
      <c r="C18" s="50">
        <v>1</v>
      </c>
      <c r="D18" s="50">
        <v>1</v>
      </c>
      <c r="E18" s="51">
        <v>2.4</v>
      </c>
      <c r="F18" s="51">
        <v>0.38</v>
      </c>
      <c r="G18" s="51">
        <v>0.65</v>
      </c>
      <c r="H18" s="52">
        <f t="shared" si="0"/>
        <v>0.59279999999999999</v>
      </c>
    </row>
    <row r="19" spans="1:10" s="48" customFormat="1" x14ac:dyDescent="0.3">
      <c r="A19" s="49"/>
      <c r="B19" s="53" t="s">
        <v>19</v>
      </c>
      <c r="C19" s="50">
        <v>1</v>
      </c>
      <c r="D19" s="50">
        <v>1</v>
      </c>
      <c r="E19" s="47">
        <v>3.1150000000000002</v>
      </c>
      <c r="F19" s="51">
        <v>0.38</v>
      </c>
      <c r="G19" s="51">
        <v>0.73</v>
      </c>
      <c r="H19" s="52">
        <f t="shared" si="0"/>
        <v>0.86410100000000012</v>
      </c>
    </row>
    <row r="20" spans="1:10" s="48" customFormat="1" x14ac:dyDescent="0.3">
      <c r="A20" s="49"/>
      <c r="B20" s="53" t="s">
        <v>20</v>
      </c>
      <c r="C20" s="50">
        <v>1</v>
      </c>
      <c r="D20" s="50">
        <v>1</v>
      </c>
      <c r="E20" s="8">
        <v>2.4500000000000002</v>
      </c>
      <c r="F20" s="51">
        <v>0.38</v>
      </c>
      <c r="G20" s="51">
        <v>0.65</v>
      </c>
      <c r="H20" s="52">
        <f t="shared" si="0"/>
        <v>0.60515000000000008</v>
      </c>
    </row>
    <row r="21" spans="1:10" s="48" customFormat="1" x14ac:dyDescent="0.3">
      <c r="A21" s="49"/>
      <c r="B21" s="53" t="s">
        <v>21</v>
      </c>
      <c r="C21" s="50">
        <v>1</v>
      </c>
      <c r="D21" s="50">
        <v>1</v>
      </c>
      <c r="E21" s="47">
        <v>1.08</v>
      </c>
      <c r="F21" s="51">
        <v>0.38</v>
      </c>
      <c r="G21" s="51">
        <v>0.65</v>
      </c>
      <c r="H21" s="52">
        <f t="shared" si="0"/>
        <v>0.26676000000000005</v>
      </c>
    </row>
    <row r="22" spans="1:10" s="48" customFormat="1" x14ac:dyDescent="0.3">
      <c r="A22" s="49"/>
      <c r="B22" s="53" t="s">
        <v>22</v>
      </c>
      <c r="C22" s="50">
        <v>1</v>
      </c>
      <c r="D22" s="50">
        <v>1</v>
      </c>
      <c r="E22" s="47">
        <v>3.58</v>
      </c>
      <c r="F22" s="51">
        <v>0.38</v>
      </c>
      <c r="G22" s="51">
        <v>0.65</v>
      </c>
      <c r="H22" s="52">
        <f t="shared" si="0"/>
        <v>0.88426000000000005</v>
      </c>
    </row>
    <row r="23" spans="1:10" s="6" customFormat="1" x14ac:dyDescent="0.3">
      <c r="A23" s="63"/>
      <c r="B23" s="7" t="s">
        <v>23</v>
      </c>
      <c r="C23" s="62"/>
      <c r="D23" s="62"/>
      <c r="E23" s="52"/>
      <c r="F23" s="5"/>
      <c r="G23" s="51"/>
      <c r="H23" s="52">
        <f t="shared" si="0"/>
        <v>0</v>
      </c>
    </row>
    <row r="24" spans="1:10" s="48" customFormat="1" x14ac:dyDescent="0.3">
      <c r="A24" s="49"/>
      <c r="B24" s="53" t="s">
        <v>24</v>
      </c>
      <c r="C24" s="50">
        <v>1</v>
      </c>
      <c r="D24" s="50">
        <v>1</v>
      </c>
      <c r="E24" s="51">
        <v>3.16</v>
      </c>
      <c r="F24" s="51">
        <v>0.38</v>
      </c>
      <c r="G24" s="51">
        <v>0.65</v>
      </c>
      <c r="H24" s="52">
        <f t="shared" si="0"/>
        <v>0.7805200000000001</v>
      </c>
      <c r="I24" s="48">
        <f>3.61-0.23</f>
        <v>3.38</v>
      </c>
      <c r="J24" s="48">
        <f>I24-0.38</f>
        <v>3</v>
      </c>
    </row>
    <row r="25" spans="1:10" s="48" customFormat="1" x14ac:dyDescent="0.3">
      <c r="A25" s="49"/>
      <c r="B25" s="53" t="s">
        <v>25</v>
      </c>
      <c r="C25" s="50">
        <v>1</v>
      </c>
      <c r="D25" s="50">
        <v>1</v>
      </c>
      <c r="E25" s="51">
        <v>4.34</v>
      </c>
      <c r="F25" s="51">
        <v>0.38</v>
      </c>
      <c r="G25" s="51">
        <v>0.65</v>
      </c>
      <c r="H25" s="52">
        <f t="shared" si="0"/>
        <v>1.0719799999999999</v>
      </c>
    </row>
    <row r="26" spans="1:10" s="48" customFormat="1" x14ac:dyDescent="0.3">
      <c r="A26" s="49"/>
      <c r="B26" s="53" t="s">
        <v>26</v>
      </c>
      <c r="C26" s="50">
        <v>1</v>
      </c>
      <c r="D26" s="50">
        <v>2</v>
      </c>
      <c r="E26" s="47">
        <v>8.81</v>
      </c>
      <c r="F26" s="51">
        <v>0.38</v>
      </c>
      <c r="G26" s="51">
        <v>0.73</v>
      </c>
      <c r="H26" s="52">
        <f t="shared" si="0"/>
        <v>4.8877880000000005</v>
      </c>
    </row>
    <row r="27" spans="1:10" s="48" customFormat="1" x14ac:dyDescent="0.3">
      <c r="A27" s="49"/>
      <c r="B27" s="53" t="s">
        <v>27</v>
      </c>
      <c r="C27" s="50">
        <v>1</v>
      </c>
      <c r="D27" s="50">
        <v>1</v>
      </c>
      <c r="E27" s="47">
        <v>2.5499999999999998</v>
      </c>
      <c r="F27" s="51">
        <v>0.38</v>
      </c>
      <c r="G27" s="51">
        <v>0.65</v>
      </c>
      <c r="H27" s="52">
        <f t="shared" si="0"/>
        <v>0.62985000000000002</v>
      </c>
    </row>
    <row r="28" spans="1:10" s="48" customFormat="1" x14ac:dyDescent="0.3">
      <c r="A28" s="49"/>
      <c r="B28" s="53" t="s">
        <v>28</v>
      </c>
      <c r="C28" s="50">
        <v>1</v>
      </c>
      <c r="D28" s="50">
        <v>1</v>
      </c>
      <c r="E28" s="8">
        <v>4.41</v>
      </c>
      <c r="F28" s="51">
        <v>0.38</v>
      </c>
      <c r="G28" s="51">
        <v>0.73</v>
      </c>
      <c r="H28" s="52">
        <f t="shared" si="0"/>
        <v>1.2233340000000001</v>
      </c>
    </row>
    <row r="29" spans="1:10" s="48" customFormat="1" x14ac:dyDescent="0.3">
      <c r="A29" s="49"/>
      <c r="B29" s="4" t="s">
        <v>29</v>
      </c>
      <c r="C29" s="50"/>
      <c r="D29" s="50"/>
      <c r="E29" s="8"/>
      <c r="F29" s="51"/>
      <c r="G29" s="51"/>
      <c r="H29" s="52">
        <f t="shared" si="0"/>
        <v>0</v>
      </c>
    </row>
    <row r="30" spans="1:10" s="48" customFormat="1" x14ac:dyDescent="0.3">
      <c r="A30" s="49"/>
      <c r="B30" s="53" t="s">
        <v>682</v>
      </c>
      <c r="C30" s="50">
        <v>-1</v>
      </c>
      <c r="D30" s="50">
        <v>5</v>
      </c>
      <c r="E30" s="51">
        <v>0.3</v>
      </c>
      <c r="F30" s="51">
        <v>0.23</v>
      </c>
      <c r="G30" s="51">
        <v>0.65</v>
      </c>
      <c r="H30" s="52">
        <f t="shared" si="0"/>
        <v>-0.22425000000000003</v>
      </c>
    </row>
    <row r="31" spans="1:10" s="48" customFormat="1" x14ac:dyDescent="0.3">
      <c r="A31" s="49"/>
      <c r="B31" s="53" t="s">
        <v>682</v>
      </c>
      <c r="C31" s="50">
        <v>-1</v>
      </c>
      <c r="D31" s="50">
        <v>2</v>
      </c>
      <c r="E31" s="51">
        <v>0.3</v>
      </c>
      <c r="F31" s="51">
        <v>0.23</v>
      </c>
      <c r="G31" s="51">
        <v>0.73</v>
      </c>
      <c r="H31" s="52">
        <f t="shared" si="0"/>
        <v>-0.10074000000000001</v>
      </c>
    </row>
    <row r="32" spans="1:10" s="48" customFormat="1" x14ac:dyDescent="0.3">
      <c r="A32" s="49"/>
      <c r="B32" s="53" t="s">
        <v>32</v>
      </c>
      <c r="C32" s="50">
        <v>1</v>
      </c>
      <c r="D32" s="50">
        <v>1</v>
      </c>
      <c r="E32" s="51">
        <v>2.86</v>
      </c>
      <c r="F32" s="51">
        <v>1.5</v>
      </c>
      <c r="G32" s="51">
        <v>0.3</v>
      </c>
      <c r="H32" s="52">
        <f t="shared" si="0"/>
        <v>1.2869999999999999</v>
      </c>
    </row>
    <row r="33" spans="1:14" s="48" customFormat="1" x14ac:dyDescent="0.3">
      <c r="A33" s="49"/>
      <c r="B33" s="53" t="s">
        <v>32</v>
      </c>
      <c r="C33" s="50">
        <v>1</v>
      </c>
      <c r="D33" s="50">
        <v>1</v>
      </c>
      <c r="E33" s="51">
        <v>1.66</v>
      </c>
      <c r="F33" s="51">
        <v>1.5</v>
      </c>
      <c r="G33" s="51">
        <v>0.3</v>
      </c>
      <c r="H33" s="52">
        <f t="shared" si="0"/>
        <v>0.74699999999999989</v>
      </c>
    </row>
    <row r="34" spans="1:14" s="48" customFormat="1" x14ac:dyDescent="0.3">
      <c r="A34" s="49"/>
      <c r="B34" s="53" t="s">
        <v>33</v>
      </c>
      <c r="C34" s="50">
        <v>1</v>
      </c>
      <c r="D34" s="50">
        <v>8</v>
      </c>
      <c r="E34" s="51">
        <v>1.36</v>
      </c>
      <c r="F34" s="51">
        <v>1.36</v>
      </c>
      <c r="G34" s="51">
        <v>0.9</v>
      </c>
      <c r="H34" s="52">
        <f t="shared" si="0"/>
        <v>13.317120000000003</v>
      </c>
    </row>
    <row r="35" spans="1:14" s="48" customFormat="1" x14ac:dyDescent="0.3">
      <c r="A35" s="49"/>
      <c r="B35" s="53"/>
      <c r="C35" s="50"/>
      <c r="D35" s="50"/>
      <c r="E35" s="51"/>
      <c r="F35" s="9"/>
      <c r="G35" s="9"/>
      <c r="H35" s="9">
        <f>I36-I35</f>
        <v>4.5260000000013179E-2</v>
      </c>
      <c r="I35" s="10">
        <f>SUM(H9:H34)</f>
        <v>113.45473999999999</v>
      </c>
    </row>
    <row r="36" spans="1:14" s="48" customFormat="1" x14ac:dyDescent="0.3">
      <c r="A36" s="49"/>
      <c r="B36" s="53"/>
      <c r="C36" s="50"/>
      <c r="D36" s="50"/>
      <c r="E36" s="51"/>
      <c r="F36" s="9"/>
      <c r="G36" s="9"/>
      <c r="H36" s="11">
        <f>+I36</f>
        <v>113.5</v>
      </c>
      <c r="I36" s="10">
        <f>ROUNDUP(I35,1)</f>
        <v>113.5</v>
      </c>
    </row>
    <row r="37" spans="1:14" s="48" customFormat="1" x14ac:dyDescent="0.3">
      <c r="A37" s="49"/>
      <c r="B37" s="53"/>
      <c r="C37" s="50"/>
      <c r="D37" s="50"/>
      <c r="E37" s="51"/>
      <c r="F37" s="12" t="s">
        <v>34</v>
      </c>
      <c r="G37" s="13">
        <f>H36</f>
        <v>113.5</v>
      </c>
      <c r="H37" s="12" t="s">
        <v>35</v>
      </c>
      <c r="I37" s="10"/>
    </row>
    <row r="38" spans="1:14" s="48" customFormat="1" x14ac:dyDescent="0.3">
      <c r="A38" s="49"/>
      <c r="B38" s="4" t="s">
        <v>683</v>
      </c>
      <c r="C38" s="50"/>
      <c r="D38" s="50"/>
      <c r="E38" s="51"/>
      <c r="F38" s="51"/>
      <c r="G38" s="51"/>
      <c r="H38" s="51"/>
    </row>
    <row r="39" spans="1:14" s="6" customFormat="1" x14ac:dyDescent="0.25">
      <c r="A39" s="63"/>
      <c r="B39" s="4" t="s">
        <v>11</v>
      </c>
      <c r="C39" s="62"/>
      <c r="D39" s="62"/>
      <c r="E39" s="5"/>
      <c r="F39" s="5"/>
      <c r="G39" s="5"/>
      <c r="H39" s="52"/>
    </row>
    <row r="40" spans="1:14" s="48" customFormat="1" x14ac:dyDescent="0.3">
      <c r="A40" s="49"/>
      <c r="B40" s="53" t="s">
        <v>12</v>
      </c>
      <c r="C40" s="50">
        <v>1</v>
      </c>
      <c r="D40" s="50">
        <v>5</v>
      </c>
      <c r="E40" s="51">
        <v>1.7</v>
      </c>
      <c r="F40" s="51">
        <v>1.7</v>
      </c>
      <c r="G40" s="51">
        <v>1</v>
      </c>
      <c r="H40" s="52">
        <f t="shared" ref="H40:H42" si="2">PRODUCT(C40:G40)</f>
        <v>14.45</v>
      </c>
      <c r="K40" s="48">
        <v>1.2</v>
      </c>
      <c r="L40" s="48">
        <v>1.2</v>
      </c>
      <c r="M40" s="48">
        <f t="shared" ref="M40:M42" si="3">K40+0.2</f>
        <v>1.4</v>
      </c>
      <c r="N40" s="48">
        <f t="shared" ref="N40:N42" si="4">L40+0.2</f>
        <v>1.4</v>
      </c>
    </row>
    <row r="41" spans="1:14" s="48" customFormat="1" x14ac:dyDescent="0.3">
      <c r="A41" s="49"/>
      <c r="B41" s="53" t="s">
        <v>680</v>
      </c>
      <c r="C41" s="50">
        <v>1</v>
      </c>
      <c r="D41" s="50">
        <v>5</v>
      </c>
      <c r="E41" s="51">
        <v>1.7</v>
      </c>
      <c r="F41" s="51">
        <v>1.7</v>
      </c>
      <c r="G41" s="51">
        <v>1</v>
      </c>
      <c r="H41" s="52">
        <f t="shared" si="2"/>
        <v>14.45</v>
      </c>
      <c r="K41" s="48">
        <v>1.35</v>
      </c>
      <c r="L41" s="48">
        <v>1.35</v>
      </c>
      <c r="M41" s="48">
        <f t="shared" si="3"/>
        <v>1.55</v>
      </c>
      <c r="N41" s="48">
        <f t="shared" si="4"/>
        <v>1.55</v>
      </c>
    </row>
    <row r="42" spans="1:14" s="48" customFormat="1" x14ac:dyDescent="0.3">
      <c r="A42" s="49"/>
      <c r="B42" s="53" t="s">
        <v>681</v>
      </c>
      <c r="C42" s="50">
        <v>1</v>
      </c>
      <c r="D42" s="50">
        <v>3</v>
      </c>
      <c r="E42" s="51">
        <v>2</v>
      </c>
      <c r="F42" s="51">
        <v>2</v>
      </c>
      <c r="G42" s="51">
        <v>1</v>
      </c>
      <c r="H42" s="52">
        <f t="shared" si="2"/>
        <v>12</v>
      </c>
      <c r="K42" s="48">
        <v>1.35</v>
      </c>
      <c r="L42" s="48">
        <v>1.35</v>
      </c>
      <c r="M42" s="48">
        <f t="shared" si="3"/>
        <v>1.55</v>
      </c>
      <c r="N42" s="48">
        <f t="shared" si="4"/>
        <v>1.55</v>
      </c>
    </row>
    <row r="43" spans="1:14" s="48" customFormat="1" x14ac:dyDescent="0.3">
      <c r="A43" s="49"/>
      <c r="B43" s="53"/>
      <c r="C43" s="50"/>
      <c r="D43" s="50"/>
      <c r="E43" s="51"/>
      <c r="F43" s="9"/>
      <c r="G43" s="9"/>
      <c r="H43" s="9">
        <v>0.1</v>
      </c>
      <c r="I43" s="10">
        <f>SUM(H40:H43)</f>
        <v>41</v>
      </c>
    </row>
    <row r="44" spans="1:14" s="48" customFormat="1" x14ac:dyDescent="0.3">
      <c r="A44" s="49"/>
      <c r="B44" s="53"/>
      <c r="C44" s="50"/>
      <c r="D44" s="50"/>
      <c r="E44" s="51"/>
      <c r="F44" s="9"/>
      <c r="G44" s="9"/>
      <c r="H44" s="11">
        <f>+I44</f>
        <v>41</v>
      </c>
      <c r="I44" s="10">
        <f>ROUNDUP(I43,1)</f>
        <v>41</v>
      </c>
    </row>
    <row r="45" spans="1:14" s="48" customFormat="1" x14ac:dyDescent="0.3">
      <c r="A45" s="49"/>
      <c r="B45" s="53"/>
      <c r="C45" s="50"/>
      <c r="D45" s="50"/>
      <c r="E45" s="51"/>
      <c r="F45" s="12" t="s">
        <v>34</v>
      </c>
      <c r="G45" s="13">
        <f>H44</f>
        <v>41</v>
      </c>
      <c r="H45" s="12" t="s">
        <v>35</v>
      </c>
      <c r="I45" s="10"/>
    </row>
    <row r="46" spans="1:14" s="48" customFormat="1" x14ac:dyDescent="0.3">
      <c r="A46" s="15">
        <v>2.1</v>
      </c>
      <c r="B46" s="14" t="s">
        <v>36</v>
      </c>
      <c r="C46" s="50"/>
      <c r="D46" s="50"/>
      <c r="E46" s="51"/>
      <c r="F46" s="51"/>
      <c r="G46" s="51"/>
      <c r="H46" s="51"/>
    </row>
    <row r="47" spans="1:14" s="48" customFormat="1" x14ac:dyDescent="0.3">
      <c r="A47" s="15"/>
      <c r="B47" s="4" t="s">
        <v>11</v>
      </c>
      <c r="C47" s="50"/>
      <c r="D47" s="50"/>
      <c r="E47" s="51"/>
      <c r="F47" s="51"/>
      <c r="G47" s="51"/>
      <c r="H47" s="51"/>
    </row>
    <row r="48" spans="1:14" s="48" customFormat="1" x14ac:dyDescent="0.3">
      <c r="A48" s="49"/>
      <c r="B48" s="53" t="s">
        <v>37</v>
      </c>
      <c r="C48" s="50">
        <v>1</v>
      </c>
      <c r="D48" s="50">
        <f t="shared" ref="D48:F50" si="5">D9</f>
        <v>5</v>
      </c>
      <c r="E48" s="51">
        <f t="shared" si="5"/>
        <v>1.7</v>
      </c>
      <c r="F48" s="51">
        <f t="shared" si="5"/>
        <v>1.7</v>
      </c>
      <c r="G48" s="51">
        <v>0.1</v>
      </c>
      <c r="H48" s="52">
        <f t="shared" ref="H48:H79" si="6">PRODUCT(C48:G48)</f>
        <v>1.4450000000000001</v>
      </c>
    </row>
    <row r="49" spans="1:8" s="48" customFormat="1" x14ac:dyDescent="0.3">
      <c r="A49" s="49"/>
      <c r="B49" s="53" t="s">
        <v>38</v>
      </c>
      <c r="C49" s="50">
        <v>1</v>
      </c>
      <c r="D49" s="50">
        <f t="shared" si="5"/>
        <v>5</v>
      </c>
      <c r="E49" s="51">
        <f t="shared" si="5"/>
        <v>1.7</v>
      </c>
      <c r="F49" s="51">
        <f t="shared" si="5"/>
        <v>1.7</v>
      </c>
      <c r="G49" s="51">
        <f>+G48</f>
        <v>0.1</v>
      </c>
      <c r="H49" s="52">
        <f t="shared" si="6"/>
        <v>1.4450000000000001</v>
      </c>
    </row>
    <row r="50" spans="1:8" s="48" customFormat="1" x14ac:dyDescent="0.3">
      <c r="A50" s="49"/>
      <c r="B50" s="53" t="s">
        <v>39</v>
      </c>
      <c r="C50" s="50">
        <v>1</v>
      </c>
      <c r="D50" s="50">
        <f t="shared" si="5"/>
        <v>3</v>
      </c>
      <c r="E50" s="51">
        <f t="shared" si="5"/>
        <v>2</v>
      </c>
      <c r="F50" s="51">
        <f t="shared" si="5"/>
        <v>2</v>
      </c>
      <c r="G50" s="51">
        <f>+G49</f>
        <v>0.1</v>
      </c>
      <c r="H50" s="52">
        <f t="shared" si="6"/>
        <v>1.2000000000000002</v>
      </c>
    </row>
    <row r="51" spans="1:8" s="48" customFormat="1" x14ac:dyDescent="0.3">
      <c r="A51" s="49"/>
      <c r="B51" s="4" t="s">
        <v>13</v>
      </c>
      <c r="C51" s="50"/>
      <c r="D51" s="50"/>
      <c r="E51" s="51"/>
      <c r="F51" s="51"/>
      <c r="G51" s="51"/>
      <c r="H51" s="52">
        <f t="shared" si="6"/>
        <v>0</v>
      </c>
    </row>
    <row r="52" spans="1:8" s="48" customFormat="1" x14ac:dyDescent="0.3">
      <c r="A52" s="49"/>
      <c r="B52" s="53" t="str">
        <f t="shared" ref="B52:F55" si="7">+B13</f>
        <v>-X- Direction</v>
      </c>
      <c r="C52" s="38">
        <f t="shared" si="7"/>
        <v>0</v>
      </c>
      <c r="D52" s="38">
        <f t="shared" si="7"/>
        <v>0</v>
      </c>
      <c r="E52" s="51">
        <f t="shared" si="7"/>
        <v>0</v>
      </c>
      <c r="F52" s="51">
        <f t="shared" si="7"/>
        <v>0</v>
      </c>
      <c r="G52" s="51"/>
      <c r="H52" s="52">
        <f t="shared" si="6"/>
        <v>0</v>
      </c>
    </row>
    <row r="53" spans="1:8" s="48" customFormat="1" x14ac:dyDescent="0.3">
      <c r="A53" s="49"/>
      <c r="B53" s="53" t="str">
        <f t="shared" si="7"/>
        <v>Front Beam</v>
      </c>
      <c r="C53" s="50">
        <f t="shared" si="7"/>
        <v>1</v>
      </c>
      <c r="D53" s="50">
        <f t="shared" si="7"/>
        <v>1</v>
      </c>
      <c r="E53" s="47">
        <f t="shared" si="7"/>
        <v>10.315</v>
      </c>
      <c r="F53" s="51">
        <f t="shared" si="7"/>
        <v>0.38</v>
      </c>
      <c r="G53" s="51">
        <v>0.1</v>
      </c>
      <c r="H53" s="52">
        <f t="shared" si="6"/>
        <v>0.39196999999999999</v>
      </c>
    </row>
    <row r="54" spans="1:8" s="48" customFormat="1" x14ac:dyDescent="0.3">
      <c r="A54" s="49"/>
      <c r="B54" s="53" t="str">
        <f t="shared" si="7"/>
        <v xml:space="preserve">S/C Toe Beam </v>
      </c>
      <c r="C54" s="50">
        <f t="shared" si="7"/>
        <v>1</v>
      </c>
      <c r="D54" s="50">
        <f t="shared" si="7"/>
        <v>1</v>
      </c>
      <c r="E54" s="51">
        <f t="shared" si="7"/>
        <v>2.4</v>
      </c>
      <c r="F54" s="51">
        <f t="shared" si="7"/>
        <v>0.38</v>
      </c>
      <c r="G54" s="51">
        <f>+G53</f>
        <v>0.1</v>
      </c>
      <c r="H54" s="52">
        <f t="shared" si="6"/>
        <v>9.1200000000000003E-2</v>
      </c>
    </row>
    <row r="55" spans="1:8" s="48" customFormat="1" x14ac:dyDescent="0.3">
      <c r="A55" s="49"/>
      <c r="B55" s="53" t="str">
        <f t="shared" si="7"/>
        <v>Bet Bed-1/Attached Toilet</v>
      </c>
      <c r="C55" s="50">
        <f t="shared" si="7"/>
        <v>1</v>
      </c>
      <c r="D55" s="50">
        <f t="shared" si="7"/>
        <v>1</v>
      </c>
      <c r="E55" s="51">
        <f t="shared" si="7"/>
        <v>3.88</v>
      </c>
      <c r="F55" s="51">
        <f t="shared" si="7"/>
        <v>0.38</v>
      </c>
      <c r="G55" s="51">
        <f>+G54</f>
        <v>0.1</v>
      </c>
      <c r="H55" s="52">
        <f t="shared" si="6"/>
        <v>0.14743999999999999</v>
      </c>
    </row>
    <row r="56" spans="1:8" s="48" customFormat="1" x14ac:dyDescent="0.3">
      <c r="A56" s="49"/>
      <c r="B56" s="53" t="s">
        <v>696</v>
      </c>
      <c r="C56" s="50">
        <v>1</v>
      </c>
      <c r="D56" s="50">
        <v>1</v>
      </c>
      <c r="E56" s="51">
        <v>2.4500000000000002</v>
      </c>
      <c r="F56" s="51">
        <v>0.38</v>
      </c>
      <c r="G56" s="51">
        <v>0.1</v>
      </c>
      <c r="H56" s="52">
        <f t="shared" si="6"/>
        <v>9.3100000000000016E-2</v>
      </c>
    </row>
    <row r="57" spans="1:8" s="48" customFormat="1" x14ac:dyDescent="0.3">
      <c r="A57" s="49"/>
      <c r="B57" s="53" t="str">
        <f>+B18</f>
        <v>Bet S/C  &amp; toilet beam</v>
      </c>
      <c r="C57" s="50">
        <f>+C18</f>
        <v>1</v>
      </c>
      <c r="D57" s="50">
        <f>+D18</f>
        <v>1</v>
      </c>
      <c r="E57" s="51">
        <f>+E18</f>
        <v>2.4</v>
      </c>
      <c r="F57" s="51">
        <f>+F18</f>
        <v>0.38</v>
      </c>
      <c r="G57" s="51">
        <v>0.1</v>
      </c>
      <c r="H57" s="52">
        <f t="shared" si="6"/>
        <v>9.1200000000000003E-2</v>
      </c>
    </row>
    <row r="58" spans="1:8" s="48" customFormat="1" x14ac:dyDescent="0.3">
      <c r="A58" s="49"/>
      <c r="B58" s="53" t="str">
        <f t="shared" ref="B58:F58" si="8">+B20</f>
        <v>Kitchen rear side</v>
      </c>
      <c r="C58" s="50">
        <f t="shared" si="8"/>
        <v>1</v>
      </c>
      <c r="D58" s="50">
        <f t="shared" si="8"/>
        <v>1</v>
      </c>
      <c r="E58" s="51">
        <f t="shared" si="8"/>
        <v>2.4500000000000002</v>
      </c>
      <c r="F58" s="51">
        <f t="shared" si="8"/>
        <v>0.38</v>
      </c>
      <c r="G58" s="51">
        <v>0.1</v>
      </c>
      <c r="H58" s="52">
        <f t="shared" si="6"/>
        <v>9.3100000000000016E-2</v>
      </c>
    </row>
    <row r="59" spans="1:8" s="48" customFormat="1" x14ac:dyDescent="0.3">
      <c r="A59" s="49"/>
      <c r="B59" s="53" t="s">
        <v>19</v>
      </c>
      <c r="C59" s="50">
        <v>1</v>
      </c>
      <c r="D59" s="50">
        <v>1</v>
      </c>
      <c r="E59" s="47">
        <v>3.1150000000000002</v>
      </c>
      <c r="F59" s="51">
        <v>0.38</v>
      </c>
      <c r="G59" s="51">
        <v>0.1</v>
      </c>
      <c r="H59" s="52">
        <f t="shared" si="6"/>
        <v>0.11837000000000003</v>
      </c>
    </row>
    <row r="60" spans="1:8" s="48" customFormat="1" x14ac:dyDescent="0.3">
      <c r="A60" s="49"/>
      <c r="B60" s="53" t="str">
        <f t="shared" ref="B60:F67" si="9">+B21</f>
        <v xml:space="preserve">Common Toilet rear </v>
      </c>
      <c r="C60" s="50">
        <f t="shared" si="9"/>
        <v>1</v>
      </c>
      <c r="D60" s="50">
        <f t="shared" si="9"/>
        <v>1</v>
      </c>
      <c r="E60" s="51">
        <f t="shared" si="9"/>
        <v>1.08</v>
      </c>
      <c r="F60" s="51">
        <f t="shared" si="9"/>
        <v>0.38</v>
      </c>
      <c r="G60" s="51">
        <f>+G58</f>
        <v>0.1</v>
      </c>
      <c r="H60" s="52">
        <f t="shared" si="6"/>
        <v>4.1040000000000007E-2</v>
      </c>
    </row>
    <row r="61" spans="1:8" s="48" customFormat="1" x14ac:dyDescent="0.3">
      <c r="A61" s="49"/>
      <c r="B61" s="53" t="str">
        <f t="shared" si="9"/>
        <v xml:space="preserve">Bed-II rear </v>
      </c>
      <c r="C61" s="50">
        <f t="shared" si="9"/>
        <v>1</v>
      </c>
      <c r="D61" s="50">
        <f t="shared" si="9"/>
        <v>1</v>
      </c>
      <c r="E61" s="51">
        <f t="shared" si="9"/>
        <v>3.58</v>
      </c>
      <c r="F61" s="51">
        <f t="shared" si="9"/>
        <v>0.38</v>
      </c>
      <c r="G61" s="51">
        <f t="shared" ref="G61" si="10">+G60</f>
        <v>0.1</v>
      </c>
      <c r="H61" s="52">
        <f t="shared" si="6"/>
        <v>0.13604000000000002</v>
      </c>
    </row>
    <row r="62" spans="1:8" s="48" customFormat="1" x14ac:dyDescent="0.3">
      <c r="A62" s="49"/>
      <c r="B62" s="53" t="str">
        <f t="shared" si="9"/>
        <v>-Y- Direction</v>
      </c>
      <c r="C62" s="50">
        <f t="shared" si="9"/>
        <v>0</v>
      </c>
      <c r="D62" s="50">
        <f t="shared" si="9"/>
        <v>0</v>
      </c>
      <c r="E62" s="51">
        <f t="shared" si="9"/>
        <v>0</v>
      </c>
      <c r="F62" s="51">
        <f t="shared" si="9"/>
        <v>0</v>
      </c>
      <c r="G62" s="51"/>
      <c r="H62" s="52">
        <f t="shared" si="6"/>
        <v>0</v>
      </c>
    </row>
    <row r="63" spans="1:8" s="48" customFormat="1" x14ac:dyDescent="0.3">
      <c r="A63" s="49"/>
      <c r="B63" s="53" t="str">
        <f t="shared" si="9"/>
        <v xml:space="preserve">Bed-I Outer </v>
      </c>
      <c r="C63" s="50">
        <f t="shared" si="9"/>
        <v>1</v>
      </c>
      <c r="D63" s="50">
        <f t="shared" si="9"/>
        <v>1</v>
      </c>
      <c r="E63" s="51">
        <f t="shared" si="9"/>
        <v>3.16</v>
      </c>
      <c r="F63" s="51">
        <f t="shared" si="9"/>
        <v>0.38</v>
      </c>
      <c r="G63" s="51">
        <f>+G61</f>
        <v>0.1</v>
      </c>
      <c r="H63" s="52">
        <f t="shared" si="6"/>
        <v>0.12008000000000002</v>
      </c>
    </row>
    <row r="64" spans="1:8" s="48" customFormat="1" x14ac:dyDescent="0.3">
      <c r="A64" s="49"/>
      <c r="B64" s="53" t="str">
        <f t="shared" si="9"/>
        <v>Bed-I attach toilet &amp; Kithen outer</v>
      </c>
      <c r="C64" s="50">
        <f t="shared" si="9"/>
        <v>1</v>
      </c>
      <c r="D64" s="50">
        <f t="shared" si="9"/>
        <v>1</v>
      </c>
      <c r="E64" s="51">
        <f t="shared" si="9"/>
        <v>4.34</v>
      </c>
      <c r="F64" s="51">
        <f t="shared" si="9"/>
        <v>0.38</v>
      </c>
      <c r="G64" s="51">
        <f>+G63</f>
        <v>0.1</v>
      </c>
      <c r="H64" s="52">
        <f t="shared" si="6"/>
        <v>0.16492000000000001</v>
      </c>
    </row>
    <row r="65" spans="1:9" s="48" customFormat="1" x14ac:dyDescent="0.3">
      <c r="A65" s="49"/>
      <c r="B65" s="53" t="str">
        <f t="shared" si="9"/>
        <v>Long cross wall</v>
      </c>
      <c r="C65" s="50">
        <f t="shared" si="9"/>
        <v>1</v>
      </c>
      <c r="D65" s="50">
        <f t="shared" si="9"/>
        <v>2</v>
      </c>
      <c r="E65" s="51">
        <f t="shared" si="9"/>
        <v>8.81</v>
      </c>
      <c r="F65" s="51">
        <f t="shared" si="9"/>
        <v>0.38</v>
      </c>
      <c r="G65" s="51">
        <f>+G64</f>
        <v>0.1</v>
      </c>
      <c r="H65" s="52">
        <f t="shared" si="6"/>
        <v>0.66956000000000016</v>
      </c>
    </row>
    <row r="66" spans="1:9" s="48" customFormat="1" x14ac:dyDescent="0.3">
      <c r="A66" s="49"/>
      <c r="B66" s="53" t="str">
        <f t="shared" si="9"/>
        <v>Common toilet outer</v>
      </c>
      <c r="C66" s="50">
        <f t="shared" si="9"/>
        <v>1</v>
      </c>
      <c r="D66" s="50">
        <f t="shared" si="9"/>
        <v>1</v>
      </c>
      <c r="E66" s="51">
        <f t="shared" si="9"/>
        <v>2.5499999999999998</v>
      </c>
      <c r="F66" s="51">
        <f t="shared" si="9"/>
        <v>0.38</v>
      </c>
      <c r="G66" s="51">
        <f>+G65</f>
        <v>0.1</v>
      </c>
      <c r="H66" s="52">
        <f t="shared" si="6"/>
        <v>9.69E-2</v>
      </c>
    </row>
    <row r="67" spans="1:9" s="48" customFormat="1" x14ac:dyDescent="0.3">
      <c r="A67" s="49"/>
      <c r="B67" s="53" t="str">
        <f t="shared" si="9"/>
        <v>Staircase outer</v>
      </c>
      <c r="C67" s="50">
        <f t="shared" si="9"/>
        <v>1</v>
      </c>
      <c r="D67" s="50">
        <f t="shared" si="9"/>
        <v>1</v>
      </c>
      <c r="E67" s="51">
        <f t="shared" si="9"/>
        <v>4.41</v>
      </c>
      <c r="F67" s="51">
        <f t="shared" si="9"/>
        <v>0.38</v>
      </c>
      <c r="G67" s="51">
        <f>+G66</f>
        <v>0.1</v>
      </c>
      <c r="H67" s="52">
        <f t="shared" si="6"/>
        <v>0.16758000000000003</v>
      </c>
    </row>
    <row r="68" spans="1:9" s="48" customFormat="1" x14ac:dyDescent="0.3">
      <c r="A68" s="49"/>
      <c r="B68" s="14" t="str">
        <f t="shared" ref="B68:F70" si="11">+B29</f>
        <v>Deduction for column</v>
      </c>
      <c r="C68" s="38">
        <f t="shared" si="11"/>
        <v>0</v>
      </c>
      <c r="D68" s="38">
        <f t="shared" si="11"/>
        <v>0</v>
      </c>
      <c r="E68" s="51">
        <f t="shared" si="11"/>
        <v>0</v>
      </c>
      <c r="F68" s="51">
        <f t="shared" si="11"/>
        <v>0</v>
      </c>
      <c r="G68" s="51"/>
      <c r="H68" s="52">
        <f t="shared" si="6"/>
        <v>0</v>
      </c>
    </row>
    <row r="69" spans="1:9" s="48" customFormat="1" x14ac:dyDescent="0.3">
      <c r="A69" s="49"/>
      <c r="B69" s="53" t="str">
        <f t="shared" si="11"/>
        <v>D/F Column C1,C2 and C3</v>
      </c>
      <c r="C69" s="50">
        <f t="shared" si="11"/>
        <v>-1</v>
      </c>
      <c r="D69" s="50">
        <f t="shared" si="11"/>
        <v>5</v>
      </c>
      <c r="E69" s="51">
        <f t="shared" si="11"/>
        <v>0.3</v>
      </c>
      <c r="F69" s="51">
        <f t="shared" si="11"/>
        <v>0.23</v>
      </c>
      <c r="G69" s="51">
        <f>+G67</f>
        <v>0.1</v>
      </c>
      <c r="H69" s="52">
        <f t="shared" si="6"/>
        <v>-3.4500000000000003E-2</v>
      </c>
    </row>
    <row r="70" spans="1:9" s="48" customFormat="1" x14ac:dyDescent="0.3">
      <c r="A70" s="49"/>
      <c r="B70" s="53" t="str">
        <f t="shared" si="11"/>
        <v>D/F Column C1,C2 and C3</v>
      </c>
      <c r="C70" s="50">
        <f t="shared" si="11"/>
        <v>-1</v>
      </c>
      <c r="D70" s="50">
        <f t="shared" si="11"/>
        <v>2</v>
      </c>
      <c r="E70" s="51">
        <f t="shared" si="11"/>
        <v>0.3</v>
      </c>
      <c r="F70" s="51">
        <f t="shared" si="11"/>
        <v>0.23</v>
      </c>
      <c r="G70" s="51">
        <f>+G69</f>
        <v>0.1</v>
      </c>
      <c r="H70" s="52">
        <f t="shared" si="6"/>
        <v>-1.3800000000000002E-2</v>
      </c>
    </row>
    <row r="71" spans="1:9" s="6" customFormat="1" x14ac:dyDescent="0.25">
      <c r="A71" s="63"/>
      <c r="B71" s="4" t="s">
        <v>40</v>
      </c>
      <c r="C71" s="62"/>
      <c r="D71" s="62"/>
      <c r="E71" s="5"/>
      <c r="F71" s="5"/>
      <c r="G71" s="5"/>
      <c r="H71" s="52">
        <f t="shared" si="6"/>
        <v>0</v>
      </c>
    </row>
    <row r="72" spans="1:9" s="48" customFormat="1" x14ac:dyDescent="0.3">
      <c r="A72" s="49"/>
      <c r="B72" s="16" t="s">
        <v>41</v>
      </c>
      <c r="C72" s="50">
        <v>1</v>
      </c>
      <c r="D72" s="50">
        <v>1</v>
      </c>
      <c r="E72" s="51">
        <v>3.88</v>
      </c>
      <c r="F72" s="51">
        <v>3.15</v>
      </c>
      <c r="G72" s="51">
        <v>0.15</v>
      </c>
      <c r="H72" s="52">
        <f t="shared" si="6"/>
        <v>1.8332999999999999</v>
      </c>
    </row>
    <row r="73" spans="1:9" s="48" customFormat="1" x14ac:dyDescent="0.3">
      <c r="A73" s="49"/>
      <c r="B73" s="16" t="s">
        <v>42</v>
      </c>
      <c r="C73" s="50">
        <v>1</v>
      </c>
      <c r="D73" s="50">
        <v>1</v>
      </c>
      <c r="E73" s="51">
        <v>2.4500000000000002</v>
      </c>
      <c r="F73" s="47">
        <v>1.085</v>
      </c>
      <c r="G73" s="51">
        <v>0.15</v>
      </c>
      <c r="H73" s="52">
        <f t="shared" si="6"/>
        <v>0.39873750000000002</v>
      </c>
    </row>
    <row r="74" spans="1:9" s="48" customFormat="1" x14ac:dyDescent="0.3">
      <c r="A74" s="49"/>
      <c r="B74" s="16" t="s">
        <v>43</v>
      </c>
      <c r="C74" s="50">
        <v>1</v>
      </c>
      <c r="D74" s="50">
        <v>1</v>
      </c>
      <c r="E74" s="51">
        <v>2.4500000000000002</v>
      </c>
      <c r="F74" s="47">
        <v>3.0249999999999999</v>
      </c>
      <c r="G74" s="51">
        <v>0.15</v>
      </c>
      <c r="H74" s="52">
        <f t="shared" si="6"/>
        <v>1.1116874999999999</v>
      </c>
    </row>
    <row r="75" spans="1:9" s="48" customFormat="1" x14ac:dyDescent="0.3">
      <c r="A75" s="49"/>
      <c r="B75" s="16" t="s">
        <v>44</v>
      </c>
      <c r="C75" s="50">
        <v>1</v>
      </c>
      <c r="D75" s="50">
        <v>1</v>
      </c>
      <c r="E75" s="47">
        <v>3.1150000000000002</v>
      </c>
      <c r="F75" s="47">
        <v>3.1850000000000001</v>
      </c>
      <c r="G75" s="51">
        <v>0.15</v>
      </c>
      <c r="H75" s="52">
        <f t="shared" si="6"/>
        <v>1.4881912500000001</v>
      </c>
    </row>
    <row r="76" spans="1:9" s="48" customFormat="1" x14ac:dyDescent="0.3">
      <c r="A76" s="49"/>
      <c r="B76" s="16" t="s">
        <v>45</v>
      </c>
      <c r="C76" s="50">
        <v>1</v>
      </c>
      <c r="D76" s="50">
        <v>1</v>
      </c>
      <c r="E76" s="47">
        <v>3.1150000000000002</v>
      </c>
      <c r="F76" s="51">
        <v>5.38</v>
      </c>
      <c r="G76" s="51">
        <v>0.15</v>
      </c>
      <c r="H76" s="52">
        <f t="shared" si="6"/>
        <v>2.5138050000000001</v>
      </c>
    </row>
    <row r="77" spans="1:9" s="48" customFormat="1" x14ac:dyDescent="0.3">
      <c r="A77" s="49"/>
      <c r="B77" s="16" t="s">
        <v>46</v>
      </c>
      <c r="C77" s="50">
        <v>1</v>
      </c>
      <c r="D77" s="50">
        <v>1</v>
      </c>
      <c r="E77" s="51">
        <v>2.4</v>
      </c>
      <c r="F77" s="51">
        <v>0.77</v>
      </c>
      <c r="G77" s="51">
        <v>0.15</v>
      </c>
      <c r="H77" s="52">
        <f t="shared" si="6"/>
        <v>0.27719999999999995</v>
      </c>
    </row>
    <row r="78" spans="1:9" s="48" customFormat="1" x14ac:dyDescent="0.3">
      <c r="A78" s="49"/>
      <c r="B78" s="16" t="s">
        <v>47</v>
      </c>
      <c r="C78" s="50">
        <v>1</v>
      </c>
      <c r="D78" s="50">
        <v>1</v>
      </c>
      <c r="E78" s="51">
        <v>2.4</v>
      </c>
      <c r="F78" s="51">
        <v>3.4</v>
      </c>
      <c r="G78" s="51">
        <v>0.15</v>
      </c>
      <c r="H78" s="52">
        <f t="shared" si="6"/>
        <v>1.224</v>
      </c>
    </row>
    <row r="79" spans="1:9" s="48" customFormat="1" x14ac:dyDescent="0.3">
      <c r="A79" s="49"/>
      <c r="B79" s="16" t="s">
        <v>48</v>
      </c>
      <c r="C79" s="50">
        <v>1</v>
      </c>
      <c r="D79" s="50">
        <v>1</v>
      </c>
      <c r="E79" s="47">
        <v>1.085</v>
      </c>
      <c r="F79" s="47">
        <v>2.7349999999999999</v>
      </c>
      <c r="G79" s="51">
        <v>0.15</v>
      </c>
      <c r="H79" s="52">
        <f t="shared" si="6"/>
        <v>0.44512124999999997</v>
      </c>
    </row>
    <row r="80" spans="1:9" s="48" customFormat="1" x14ac:dyDescent="0.3">
      <c r="A80" s="49"/>
      <c r="B80" s="53" t="s">
        <v>49</v>
      </c>
      <c r="C80" s="50"/>
      <c r="D80" s="50"/>
      <c r="E80" s="51"/>
      <c r="F80" s="9"/>
      <c r="G80" s="9"/>
      <c r="H80" s="9">
        <f>I81-I80</f>
        <v>4.375750000000167E-2</v>
      </c>
      <c r="I80" s="10">
        <f>SUM(H48:H79)</f>
        <v>15.756242499999997</v>
      </c>
    </row>
    <row r="81" spans="1:9" s="48" customFormat="1" x14ac:dyDescent="0.3">
      <c r="A81" s="49"/>
      <c r="B81" s="53"/>
      <c r="C81" s="50"/>
      <c r="D81" s="50"/>
      <c r="E81" s="51"/>
      <c r="F81" s="9"/>
      <c r="G81" s="9"/>
      <c r="H81" s="11">
        <f>+I81</f>
        <v>15.799999999999999</v>
      </c>
      <c r="I81" s="10">
        <f>ROUNDUP(I80,1)</f>
        <v>15.799999999999999</v>
      </c>
    </row>
    <row r="82" spans="1:9" s="48" customFormat="1" x14ac:dyDescent="0.3">
      <c r="A82" s="49"/>
      <c r="B82" s="53"/>
      <c r="C82" s="50"/>
      <c r="D82" s="50"/>
      <c r="E82" s="51"/>
      <c r="F82" s="12" t="s">
        <v>34</v>
      </c>
      <c r="G82" s="13">
        <f>H81</f>
        <v>15.799999999999999</v>
      </c>
      <c r="H82" s="12" t="s">
        <v>35</v>
      </c>
      <c r="I82" s="10"/>
    </row>
    <row r="83" spans="1:9" s="6" customFormat="1" ht="34.5" x14ac:dyDescent="0.25">
      <c r="A83" s="18">
        <v>13.1</v>
      </c>
      <c r="B83" s="17" t="s">
        <v>50</v>
      </c>
      <c r="C83" s="62"/>
      <c r="D83" s="62"/>
      <c r="E83" s="52"/>
      <c r="F83" s="52"/>
      <c r="G83" s="52"/>
      <c r="H83" s="52"/>
    </row>
    <row r="84" spans="1:9" s="6" customFormat="1" x14ac:dyDescent="0.25">
      <c r="A84" s="18"/>
      <c r="B84" s="17" t="s">
        <v>51</v>
      </c>
      <c r="C84" s="62"/>
      <c r="D84" s="62"/>
      <c r="E84" s="52"/>
      <c r="F84" s="52"/>
      <c r="G84" s="52"/>
      <c r="H84" s="52"/>
    </row>
    <row r="85" spans="1:9" s="6" customFormat="1" x14ac:dyDescent="0.25">
      <c r="A85" s="18"/>
      <c r="B85" s="19" t="s">
        <v>12</v>
      </c>
      <c r="C85" s="62">
        <v>1</v>
      </c>
      <c r="D85" s="62">
        <v>5</v>
      </c>
      <c r="E85" s="52">
        <v>1.7</v>
      </c>
      <c r="F85" s="52">
        <v>1.7</v>
      </c>
      <c r="G85" s="52">
        <v>0.1</v>
      </c>
      <c r="H85" s="52">
        <f t="shared" ref="H85:H112" si="12">PRODUCT(C85:G85)</f>
        <v>1.4450000000000001</v>
      </c>
    </row>
    <row r="86" spans="1:9" s="6" customFormat="1" x14ac:dyDescent="0.25">
      <c r="A86" s="18"/>
      <c r="B86" s="19" t="s">
        <v>680</v>
      </c>
      <c r="C86" s="62">
        <v>1</v>
      </c>
      <c r="D86" s="62">
        <v>5</v>
      </c>
      <c r="E86" s="52">
        <v>1.7</v>
      </c>
      <c r="F86" s="52">
        <v>1.7</v>
      </c>
      <c r="G86" s="52">
        <v>0.1</v>
      </c>
      <c r="H86" s="52">
        <f t="shared" si="12"/>
        <v>1.4450000000000001</v>
      </c>
    </row>
    <row r="87" spans="1:9" s="6" customFormat="1" x14ac:dyDescent="0.25">
      <c r="A87" s="18"/>
      <c r="B87" s="19" t="s">
        <v>681</v>
      </c>
      <c r="C87" s="62">
        <v>1</v>
      </c>
      <c r="D87" s="62">
        <v>3</v>
      </c>
      <c r="E87" s="52">
        <v>2</v>
      </c>
      <c r="F87" s="52">
        <v>2</v>
      </c>
      <c r="G87" s="52">
        <v>0.1</v>
      </c>
      <c r="H87" s="52">
        <f t="shared" si="12"/>
        <v>1.2000000000000002</v>
      </c>
    </row>
    <row r="88" spans="1:9" s="6" customFormat="1" x14ac:dyDescent="0.25">
      <c r="A88" s="18"/>
      <c r="B88" s="17" t="s">
        <v>52</v>
      </c>
      <c r="C88" s="62"/>
      <c r="D88" s="62"/>
      <c r="E88" s="52"/>
      <c r="F88" s="52"/>
      <c r="G88" s="52"/>
      <c r="H88" s="52">
        <f t="shared" si="12"/>
        <v>0</v>
      </c>
    </row>
    <row r="89" spans="1:9" s="6" customFormat="1" x14ac:dyDescent="0.25">
      <c r="A89" s="18"/>
      <c r="B89" s="17" t="s">
        <v>14</v>
      </c>
      <c r="C89" s="62">
        <v>0</v>
      </c>
      <c r="D89" s="62">
        <v>0</v>
      </c>
      <c r="E89" s="52">
        <v>0</v>
      </c>
      <c r="F89" s="52">
        <v>0</v>
      </c>
      <c r="G89" s="52"/>
      <c r="H89" s="52">
        <f t="shared" si="12"/>
        <v>0</v>
      </c>
    </row>
    <row r="90" spans="1:9" s="6" customFormat="1" x14ac:dyDescent="0.25">
      <c r="A90" s="18"/>
      <c r="B90" s="19" t="s">
        <v>15</v>
      </c>
      <c r="C90" s="62">
        <v>1</v>
      </c>
      <c r="D90" s="62">
        <v>1</v>
      </c>
      <c r="E90" s="31">
        <v>10.315</v>
      </c>
      <c r="F90" s="52">
        <v>0.38</v>
      </c>
      <c r="G90" s="52">
        <v>0.1</v>
      </c>
      <c r="H90" s="52">
        <f t="shared" si="12"/>
        <v>0.39196999999999999</v>
      </c>
    </row>
    <row r="91" spans="1:9" s="6" customFormat="1" x14ac:dyDescent="0.25">
      <c r="A91" s="18"/>
      <c r="B91" s="19" t="s">
        <v>16</v>
      </c>
      <c r="C91" s="62">
        <v>1</v>
      </c>
      <c r="D91" s="62">
        <v>1</v>
      </c>
      <c r="E91" s="52">
        <v>2.4</v>
      </c>
      <c r="F91" s="52">
        <v>0.38</v>
      </c>
      <c r="G91" s="52">
        <v>0.1</v>
      </c>
      <c r="H91" s="52">
        <f t="shared" si="12"/>
        <v>9.1200000000000003E-2</v>
      </c>
    </row>
    <row r="92" spans="1:9" s="6" customFormat="1" x14ac:dyDescent="0.25">
      <c r="A92" s="18"/>
      <c r="B92" s="19" t="s">
        <v>17</v>
      </c>
      <c r="C92" s="62">
        <v>1</v>
      </c>
      <c r="D92" s="62">
        <v>1</v>
      </c>
      <c r="E92" s="52">
        <v>3.88</v>
      </c>
      <c r="F92" s="52">
        <v>0.38</v>
      </c>
      <c r="G92" s="52">
        <v>0.1</v>
      </c>
      <c r="H92" s="52">
        <f t="shared" si="12"/>
        <v>0.14743999999999999</v>
      </c>
    </row>
    <row r="93" spans="1:9" s="48" customFormat="1" x14ac:dyDescent="0.3">
      <c r="A93" s="49"/>
      <c r="B93" s="53" t="s">
        <v>696</v>
      </c>
      <c r="C93" s="50">
        <v>1</v>
      </c>
      <c r="D93" s="50">
        <v>1</v>
      </c>
      <c r="E93" s="51">
        <v>2.4500000000000002</v>
      </c>
      <c r="F93" s="51">
        <v>0.38</v>
      </c>
      <c r="G93" s="51">
        <v>0.1</v>
      </c>
      <c r="H93" s="52">
        <f t="shared" si="12"/>
        <v>9.3100000000000016E-2</v>
      </c>
    </row>
    <row r="94" spans="1:9" s="6" customFormat="1" x14ac:dyDescent="0.25">
      <c r="A94" s="18"/>
      <c r="B94" s="19" t="s">
        <v>18</v>
      </c>
      <c r="C94" s="62">
        <v>1</v>
      </c>
      <c r="D94" s="62">
        <v>1</v>
      </c>
      <c r="E94" s="52">
        <v>2.4</v>
      </c>
      <c r="F94" s="52">
        <v>0.38</v>
      </c>
      <c r="G94" s="52">
        <v>0.1</v>
      </c>
      <c r="H94" s="52">
        <f t="shared" si="12"/>
        <v>9.1200000000000003E-2</v>
      </c>
    </row>
    <row r="95" spans="1:9" s="48" customFormat="1" x14ac:dyDescent="0.3">
      <c r="A95" s="49"/>
      <c r="B95" s="53" t="s">
        <v>19</v>
      </c>
      <c r="C95" s="50">
        <v>1</v>
      </c>
      <c r="D95" s="50">
        <v>1</v>
      </c>
      <c r="E95" s="47">
        <v>3.1150000000000002</v>
      </c>
      <c r="F95" s="51">
        <v>0.38</v>
      </c>
      <c r="G95" s="51">
        <v>0.1</v>
      </c>
      <c r="H95" s="52">
        <f t="shared" si="12"/>
        <v>0.11837000000000003</v>
      </c>
    </row>
    <row r="96" spans="1:9" s="6" customFormat="1" x14ac:dyDescent="0.25">
      <c r="A96" s="18"/>
      <c r="B96" s="19" t="s">
        <v>20</v>
      </c>
      <c r="C96" s="62">
        <v>1</v>
      </c>
      <c r="D96" s="62">
        <v>1</v>
      </c>
      <c r="E96" s="52">
        <v>2.4500000000000002</v>
      </c>
      <c r="F96" s="52">
        <v>0.38</v>
      </c>
      <c r="G96" s="52">
        <v>0.1</v>
      </c>
      <c r="H96" s="52">
        <f t="shared" si="12"/>
        <v>9.3100000000000016E-2</v>
      </c>
    </row>
    <row r="97" spans="1:14" s="6" customFormat="1" x14ac:dyDescent="0.25">
      <c r="A97" s="18"/>
      <c r="B97" s="19" t="s">
        <v>21</v>
      </c>
      <c r="C97" s="62">
        <v>1</v>
      </c>
      <c r="D97" s="62">
        <v>1</v>
      </c>
      <c r="E97" s="52">
        <v>1.08</v>
      </c>
      <c r="F97" s="52">
        <v>0.38</v>
      </c>
      <c r="G97" s="52">
        <v>0.1</v>
      </c>
      <c r="H97" s="52">
        <f t="shared" si="12"/>
        <v>4.1040000000000007E-2</v>
      </c>
    </row>
    <row r="98" spans="1:14" s="6" customFormat="1" x14ac:dyDescent="0.25">
      <c r="A98" s="18"/>
      <c r="B98" s="19" t="s">
        <v>22</v>
      </c>
      <c r="C98" s="62">
        <v>1</v>
      </c>
      <c r="D98" s="62">
        <v>1</v>
      </c>
      <c r="E98" s="52">
        <v>3.58</v>
      </c>
      <c r="F98" s="52">
        <v>0.38</v>
      </c>
      <c r="G98" s="52">
        <v>0.1</v>
      </c>
      <c r="H98" s="52">
        <f t="shared" si="12"/>
        <v>0.13604000000000002</v>
      </c>
    </row>
    <row r="99" spans="1:14" s="6" customFormat="1" x14ac:dyDescent="0.25">
      <c r="A99" s="18"/>
      <c r="B99" s="17" t="s">
        <v>23</v>
      </c>
      <c r="C99" s="62">
        <v>0</v>
      </c>
      <c r="D99" s="62">
        <v>0</v>
      </c>
      <c r="E99" s="52">
        <v>0</v>
      </c>
      <c r="F99" s="52">
        <v>0</v>
      </c>
      <c r="G99" s="52"/>
      <c r="H99" s="52">
        <f t="shared" si="12"/>
        <v>0</v>
      </c>
    </row>
    <row r="100" spans="1:14" s="6" customFormat="1" x14ac:dyDescent="0.25">
      <c r="A100" s="18"/>
      <c r="B100" s="19" t="s">
        <v>24</v>
      </c>
      <c r="C100" s="62">
        <v>1</v>
      </c>
      <c r="D100" s="62">
        <v>1</v>
      </c>
      <c r="E100" s="52">
        <v>3.16</v>
      </c>
      <c r="F100" s="52">
        <v>0.38</v>
      </c>
      <c r="G100" s="52">
        <v>0.1</v>
      </c>
      <c r="H100" s="52">
        <f t="shared" si="12"/>
        <v>0.12008000000000002</v>
      </c>
    </row>
    <row r="101" spans="1:14" s="6" customFormat="1" x14ac:dyDescent="0.25">
      <c r="A101" s="18"/>
      <c r="B101" s="19" t="s">
        <v>25</v>
      </c>
      <c r="C101" s="62">
        <v>1</v>
      </c>
      <c r="D101" s="62">
        <v>1</v>
      </c>
      <c r="E101" s="52">
        <v>4.34</v>
      </c>
      <c r="F101" s="52">
        <v>0.38</v>
      </c>
      <c r="G101" s="52">
        <v>0.1</v>
      </c>
      <c r="H101" s="52">
        <f t="shared" si="12"/>
        <v>0.16492000000000001</v>
      </c>
    </row>
    <row r="102" spans="1:14" s="6" customFormat="1" x14ac:dyDescent="0.25">
      <c r="A102" s="18"/>
      <c r="B102" s="19" t="s">
        <v>26</v>
      </c>
      <c r="C102" s="62">
        <v>1</v>
      </c>
      <c r="D102" s="62">
        <v>2</v>
      </c>
      <c r="E102" s="52">
        <v>8.81</v>
      </c>
      <c r="F102" s="52">
        <v>0.38</v>
      </c>
      <c r="G102" s="52">
        <v>0.1</v>
      </c>
      <c r="H102" s="52">
        <f t="shared" si="12"/>
        <v>0.66956000000000016</v>
      </c>
    </row>
    <row r="103" spans="1:14" s="6" customFormat="1" x14ac:dyDescent="0.25">
      <c r="A103" s="18"/>
      <c r="B103" s="19" t="s">
        <v>27</v>
      </c>
      <c r="C103" s="62">
        <v>1</v>
      </c>
      <c r="D103" s="62">
        <v>1</v>
      </c>
      <c r="E103" s="52">
        <v>2.5499999999999998</v>
      </c>
      <c r="F103" s="52">
        <v>0.38</v>
      </c>
      <c r="G103" s="52">
        <v>0.1</v>
      </c>
      <c r="H103" s="52">
        <f t="shared" si="12"/>
        <v>9.69E-2</v>
      </c>
    </row>
    <row r="104" spans="1:14" s="6" customFormat="1" x14ac:dyDescent="0.25">
      <c r="A104" s="18"/>
      <c r="B104" s="19" t="s">
        <v>28</v>
      </c>
      <c r="C104" s="62">
        <v>1</v>
      </c>
      <c r="D104" s="62">
        <v>1</v>
      </c>
      <c r="E104" s="52">
        <v>4.41</v>
      </c>
      <c r="F104" s="52">
        <v>0.38</v>
      </c>
      <c r="G104" s="52">
        <v>0.1</v>
      </c>
      <c r="H104" s="52">
        <f t="shared" si="12"/>
        <v>0.16758000000000003</v>
      </c>
    </row>
    <row r="105" spans="1:14" s="48" customFormat="1" x14ac:dyDescent="0.3">
      <c r="A105" s="49"/>
      <c r="B105" s="14" t="s">
        <v>53</v>
      </c>
      <c r="C105" s="50"/>
      <c r="D105" s="50"/>
      <c r="E105" s="51"/>
      <c r="F105" s="51"/>
      <c r="G105" s="20"/>
      <c r="H105" s="52">
        <f t="shared" si="12"/>
        <v>0</v>
      </c>
    </row>
    <row r="106" spans="1:14" s="48" customFormat="1" x14ac:dyDescent="0.3">
      <c r="A106" s="49"/>
      <c r="B106" s="53" t="s">
        <v>12</v>
      </c>
      <c r="C106" s="50">
        <v>1</v>
      </c>
      <c r="D106" s="50">
        <v>5</v>
      </c>
      <c r="E106" s="51">
        <v>1.4</v>
      </c>
      <c r="F106" s="51">
        <v>1.4</v>
      </c>
      <c r="G106" s="51">
        <v>0.35</v>
      </c>
      <c r="H106" s="52">
        <f t="shared" si="12"/>
        <v>3.4299999999999993</v>
      </c>
      <c r="K106" s="48">
        <v>1.5</v>
      </c>
      <c r="L106" s="48">
        <v>0.1</v>
      </c>
      <c r="M106" s="48">
        <v>0.25</v>
      </c>
      <c r="N106" s="48">
        <f>K106-(L106+M106)</f>
        <v>1.1499999999999999</v>
      </c>
    </row>
    <row r="107" spans="1:14" s="48" customFormat="1" x14ac:dyDescent="0.3">
      <c r="A107" s="49"/>
      <c r="B107" s="53" t="s">
        <v>680</v>
      </c>
      <c r="C107" s="50">
        <v>1</v>
      </c>
      <c r="D107" s="50">
        <v>5</v>
      </c>
      <c r="E107" s="51">
        <v>1.4</v>
      </c>
      <c r="F107" s="51">
        <v>1.4</v>
      </c>
      <c r="G107" s="51">
        <v>0.35</v>
      </c>
      <c r="H107" s="52">
        <f t="shared" si="12"/>
        <v>3.4299999999999993</v>
      </c>
      <c r="K107" s="48">
        <f>+K106</f>
        <v>1.5</v>
      </c>
      <c r="L107" s="48">
        <v>0.1</v>
      </c>
      <c r="M107" s="48">
        <v>0.3</v>
      </c>
      <c r="N107" s="48">
        <f>K107-(L107+M107)</f>
        <v>1.1000000000000001</v>
      </c>
    </row>
    <row r="108" spans="1:14" s="48" customFormat="1" x14ac:dyDescent="0.3">
      <c r="A108" s="49"/>
      <c r="B108" s="53" t="s">
        <v>681</v>
      </c>
      <c r="C108" s="50">
        <v>1</v>
      </c>
      <c r="D108" s="50">
        <v>3</v>
      </c>
      <c r="E108" s="51">
        <v>1.7</v>
      </c>
      <c r="F108" s="51">
        <v>1.7</v>
      </c>
      <c r="G108" s="51">
        <v>0.38</v>
      </c>
      <c r="H108" s="52">
        <f t="shared" si="12"/>
        <v>3.2946</v>
      </c>
      <c r="I108" s="48">
        <f>SUM(H106:H108)</f>
        <v>10.154599999999999</v>
      </c>
      <c r="K108" s="48">
        <f>+K107</f>
        <v>1.5</v>
      </c>
      <c r="L108" s="48">
        <v>0.1</v>
      </c>
      <c r="M108" s="48">
        <v>0.35</v>
      </c>
      <c r="N108" s="48">
        <f>K108-(L108+M108)</f>
        <v>1.05</v>
      </c>
    </row>
    <row r="109" spans="1:14" s="48" customFormat="1" x14ac:dyDescent="0.3">
      <c r="A109" s="49"/>
      <c r="B109" s="4" t="s">
        <v>54</v>
      </c>
      <c r="C109" s="50"/>
      <c r="D109" s="50"/>
      <c r="E109" s="51"/>
      <c r="F109" s="51"/>
      <c r="G109" s="51"/>
      <c r="H109" s="52">
        <f t="shared" si="12"/>
        <v>0</v>
      </c>
    </row>
    <row r="110" spans="1:14" s="48" customFormat="1" x14ac:dyDescent="0.3">
      <c r="A110" s="49"/>
      <c r="B110" s="53" t="str">
        <f t="shared" ref="B110:D112" si="13">B106</f>
        <v>Column footing C1F1</v>
      </c>
      <c r="C110" s="50">
        <f t="shared" si="13"/>
        <v>1</v>
      </c>
      <c r="D110" s="50">
        <f t="shared" si="13"/>
        <v>5</v>
      </c>
      <c r="E110" s="51">
        <v>0.23</v>
      </c>
      <c r="F110" s="51">
        <v>0.3</v>
      </c>
      <c r="G110" s="51">
        <v>2</v>
      </c>
      <c r="H110" s="52">
        <f t="shared" si="12"/>
        <v>0.69000000000000006</v>
      </c>
      <c r="I110" s="21" t="e">
        <f>#REF!-#REF!-G75-G106-0.15-0.3</f>
        <v>#REF!</v>
      </c>
    </row>
    <row r="111" spans="1:14" s="48" customFormat="1" x14ac:dyDescent="0.3">
      <c r="A111" s="49"/>
      <c r="B111" s="53" t="str">
        <f t="shared" si="13"/>
        <v>Column footing C2F2</v>
      </c>
      <c r="C111" s="50">
        <f t="shared" si="13"/>
        <v>1</v>
      </c>
      <c r="D111" s="50">
        <f t="shared" si="13"/>
        <v>5</v>
      </c>
      <c r="E111" s="51">
        <v>0.23</v>
      </c>
      <c r="F111" s="51">
        <v>0.3</v>
      </c>
      <c r="G111" s="51">
        <v>2</v>
      </c>
      <c r="H111" s="52">
        <f t="shared" si="12"/>
        <v>0.69000000000000006</v>
      </c>
      <c r="I111" s="21" t="e">
        <f>#REF!-#REF!-G76-G107-0.15-0.3</f>
        <v>#REF!</v>
      </c>
    </row>
    <row r="112" spans="1:14" s="48" customFormat="1" x14ac:dyDescent="0.3">
      <c r="A112" s="49"/>
      <c r="B112" s="53" t="str">
        <f t="shared" si="13"/>
        <v>Column footing C3F3</v>
      </c>
      <c r="C112" s="50">
        <f t="shared" si="13"/>
        <v>1</v>
      </c>
      <c r="D112" s="50">
        <f t="shared" si="13"/>
        <v>3</v>
      </c>
      <c r="E112" s="51">
        <v>0.23</v>
      </c>
      <c r="F112" s="51">
        <v>0.3</v>
      </c>
      <c r="G112" s="51">
        <v>1.97</v>
      </c>
      <c r="H112" s="52">
        <f t="shared" si="12"/>
        <v>0.40779000000000004</v>
      </c>
      <c r="I112" s="21" t="e">
        <f>#REF!-#REF!-G77-G108-0.15-0.3</f>
        <v>#REF!</v>
      </c>
    </row>
    <row r="113" spans="1:9" s="6" customFormat="1" x14ac:dyDescent="0.25">
      <c r="A113" s="18"/>
      <c r="B113" s="17"/>
      <c r="C113" s="62"/>
      <c r="D113" s="62"/>
      <c r="E113" s="52"/>
      <c r="F113" s="52"/>
      <c r="G113" s="52"/>
      <c r="H113" s="52">
        <v>0.06</v>
      </c>
    </row>
    <row r="114" spans="1:9" s="6" customFormat="1" x14ac:dyDescent="0.25">
      <c r="A114" s="18"/>
      <c r="B114" s="17"/>
      <c r="C114" s="62"/>
      <c r="D114" s="62"/>
      <c r="E114" s="52"/>
      <c r="F114" s="52"/>
      <c r="G114" s="52"/>
      <c r="H114" s="22">
        <f>SUM(H85:H113)</f>
        <v>18.514889999999998</v>
      </c>
    </row>
    <row r="115" spans="1:9" s="48" customFormat="1" x14ac:dyDescent="0.3">
      <c r="A115" s="49" t="s">
        <v>55</v>
      </c>
      <c r="B115" s="4" t="s">
        <v>56</v>
      </c>
      <c r="C115" s="50"/>
      <c r="D115" s="50"/>
      <c r="E115" s="51"/>
      <c r="F115" s="51"/>
      <c r="G115" s="51"/>
      <c r="H115" s="51"/>
    </row>
    <row r="116" spans="1:9" s="48" customFormat="1" x14ac:dyDescent="0.3">
      <c r="A116" s="49"/>
      <c r="B116" s="16" t="s">
        <v>41</v>
      </c>
      <c r="C116" s="50">
        <v>1</v>
      </c>
      <c r="D116" s="50">
        <v>1</v>
      </c>
      <c r="E116" s="51">
        <v>3.88</v>
      </c>
      <c r="F116" s="51">
        <v>3.15</v>
      </c>
      <c r="G116" s="55">
        <v>1.87</v>
      </c>
      <c r="H116" s="52">
        <f t="shared" ref="H116:H123" si="14">PRODUCT(C116:G116)</f>
        <v>22.855139999999999</v>
      </c>
    </row>
    <row r="117" spans="1:9" s="48" customFormat="1" x14ac:dyDescent="0.3">
      <c r="A117" s="49"/>
      <c r="B117" s="16" t="s">
        <v>42</v>
      </c>
      <c r="C117" s="50">
        <v>1</v>
      </c>
      <c r="D117" s="50">
        <v>1</v>
      </c>
      <c r="E117" s="51">
        <v>2.4500000000000002</v>
      </c>
      <c r="F117" s="47">
        <v>1.085</v>
      </c>
      <c r="G117" s="56">
        <v>1.72</v>
      </c>
      <c r="H117" s="52">
        <f t="shared" si="14"/>
        <v>4.57219</v>
      </c>
    </row>
    <row r="118" spans="1:9" s="48" customFormat="1" x14ac:dyDescent="0.3">
      <c r="A118" s="49"/>
      <c r="B118" s="16" t="s">
        <v>43</v>
      </c>
      <c r="C118" s="50">
        <v>1</v>
      </c>
      <c r="D118" s="50">
        <v>1</v>
      </c>
      <c r="E118" s="51">
        <v>2.4500000000000002</v>
      </c>
      <c r="F118" s="47">
        <v>3.0249999999999999</v>
      </c>
      <c r="G118" s="56">
        <v>1.87</v>
      </c>
      <c r="H118" s="52">
        <f t="shared" si="14"/>
        <v>13.859037500000001</v>
      </c>
    </row>
    <row r="119" spans="1:9" s="48" customFormat="1" x14ac:dyDescent="0.3">
      <c r="A119" s="49"/>
      <c r="B119" s="16" t="s">
        <v>44</v>
      </c>
      <c r="C119" s="50">
        <v>1</v>
      </c>
      <c r="D119" s="50">
        <v>1</v>
      </c>
      <c r="E119" s="47">
        <v>3.1150000000000002</v>
      </c>
      <c r="F119" s="47">
        <v>3.1850000000000001</v>
      </c>
      <c r="G119" s="56">
        <v>1.87</v>
      </c>
      <c r="H119" s="52">
        <f t="shared" si="14"/>
        <v>18.552784250000002</v>
      </c>
    </row>
    <row r="120" spans="1:9" s="48" customFormat="1" x14ac:dyDescent="0.3">
      <c r="A120" s="49"/>
      <c r="B120" s="16" t="s">
        <v>45</v>
      </c>
      <c r="C120" s="50">
        <v>1</v>
      </c>
      <c r="D120" s="50">
        <v>1</v>
      </c>
      <c r="E120" s="47">
        <v>3.1150000000000002</v>
      </c>
      <c r="F120" s="51">
        <v>5.38</v>
      </c>
      <c r="G120" s="56">
        <v>1.87</v>
      </c>
      <c r="H120" s="52">
        <f t="shared" si="14"/>
        <v>31.338769000000003</v>
      </c>
    </row>
    <row r="121" spans="1:9" s="48" customFormat="1" x14ac:dyDescent="0.3">
      <c r="A121" s="49"/>
      <c r="B121" s="16" t="s">
        <v>46</v>
      </c>
      <c r="C121" s="50">
        <v>1</v>
      </c>
      <c r="D121" s="50">
        <v>1</v>
      </c>
      <c r="E121" s="51">
        <v>2.4</v>
      </c>
      <c r="F121" s="51">
        <v>0.77</v>
      </c>
      <c r="G121" s="56">
        <v>1.72</v>
      </c>
      <c r="H121" s="52">
        <f t="shared" si="14"/>
        <v>3.1785599999999996</v>
      </c>
    </row>
    <row r="122" spans="1:9" s="48" customFormat="1" x14ac:dyDescent="0.3">
      <c r="A122" s="49"/>
      <c r="B122" s="16" t="s">
        <v>47</v>
      </c>
      <c r="C122" s="50">
        <v>1</v>
      </c>
      <c r="D122" s="50">
        <v>1</v>
      </c>
      <c r="E122" s="51">
        <v>2.4</v>
      </c>
      <c r="F122" s="51">
        <v>3.4</v>
      </c>
      <c r="G122" s="56">
        <v>1.72</v>
      </c>
      <c r="H122" s="52">
        <f t="shared" si="14"/>
        <v>14.0352</v>
      </c>
    </row>
    <row r="123" spans="1:9" s="48" customFormat="1" x14ac:dyDescent="0.3">
      <c r="A123" s="49"/>
      <c r="B123" s="16" t="s">
        <v>48</v>
      </c>
      <c r="C123" s="50">
        <v>1</v>
      </c>
      <c r="D123" s="50">
        <v>1</v>
      </c>
      <c r="E123" s="47">
        <v>1.085</v>
      </c>
      <c r="F123" s="47">
        <v>2.7349999999999999</v>
      </c>
      <c r="G123" s="56">
        <v>1.72</v>
      </c>
      <c r="H123" s="52">
        <f t="shared" si="14"/>
        <v>5.1040570000000001</v>
      </c>
    </row>
    <row r="124" spans="1:9" s="48" customFormat="1" x14ac:dyDescent="0.3">
      <c r="A124" s="49"/>
      <c r="B124" s="53" t="s">
        <v>57</v>
      </c>
      <c r="C124" s="50"/>
      <c r="D124" s="50"/>
      <c r="E124" s="51"/>
      <c r="F124" s="9"/>
      <c r="G124" s="9"/>
      <c r="H124" s="9">
        <f>I126-I124</f>
        <v>4.2622499999964703E-3</v>
      </c>
      <c r="I124" s="10">
        <f>SUM(H116:H123)</f>
        <v>113.49573775</v>
      </c>
    </row>
    <row r="125" spans="1:9" s="48" customFormat="1" x14ac:dyDescent="0.3">
      <c r="A125" s="49"/>
      <c r="B125" s="53" t="s">
        <v>58</v>
      </c>
      <c r="C125" s="50"/>
      <c r="D125" s="50"/>
      <c r="E125" s="51"/>
      <c r="F125" s="9"/>
      <c r="G125" s="9"/>
      <c r="H125" s="11">
        <f>-H114</f>
        <v>-18.514889999999998</v>
      </c>
      <c r="I125" s="10"/>
    </row>
    <row r="126" spans="1:9" s="48" customFormat="1" x14ac:dyDescent="0.3">
      <c r="A126" s="49"/>
      <c r="B126" s="53"/>
      <c r="C126" s="50"/>
      <c r="D126" s="50"/>
      <c r="E126" s="51"/>
      <c r="F126" s="9"/>
      <c r="G126" s="9"/>
      <c r="H126" s="11">
        <f>SUM(H116:H125)</f>
        <v>94.985110000000006</v>
      </c>
      <c r="I126" s="10">
        <f>ROUNDUP(I124,1)</f>
        <v>113.5</v>
      </c>
    </row>
    <row r="127" spans="1:9" s="48" customFormat="1" x14ac:dyDescent="0.3">
      <c r="A127" s="49"/>
      <c r="B127" s="53"/>
      <c r="C127" s="50"/>
      <c r="D127" s="50"/>
      <c r="E127" s="51"/>
      <c r="F127" s="12" t="s">
        <v>34</v>
      </c>
      <c r="G127" s="13">
        <f>H126</f>
        <v>94.985110000000006</v>
      </c>
      <c r="H127" s="12" t="s">
        <v>35</v>
      </c>
      <c r="I127" s="10"/>
    </row>
    <row r="128" spans="1:9" s="48" customFormat="1" x14ac:dyDescent="0.3">
      <c r="A128" s="15">
        <v>3.1</v>
      </c>
      <c r="B128" s="23" t="s">
        <v>59</v>
      </c>
      <c r="C128" s="50"/>
      <c r="D128" s="50"/>
      <c r="E128" s="51"/>
      <c r="F128" s="51"/>
      <c r="G128" s="20"/>
      <c r="H128" s="51"/>
    </row>
    <row r="129" spans="1:8" s="48" customFormat="1" x14ac:dyDescent="0.3">
      <c r="A129" s="49"/>
      <c r="B129" s="4" t="s">
        <v>11</v>
      </c>
      <c r="C129" s="50"/>
      <c r="D129" s="50"/>
      <c r="E129" s="51"/>
      <c r="F129" s="51"/>
      <c r="G129" s="51"/>
      <c r="H129" s="51"/>
    </row>
    <row r="130" spans="1:8" s="48" customFormat="1" x14ac:dyDescent="0.3">
      <c r="A130" s="49"/>
      <c r="B130" s="53" t="s">
        <v>37</v>
      </c>
      <c r="C130" s="50">
        <v>1</v>
      </c>
      <c r="D130" s="50">
        <f t="shared" ref="D130:F132" si="15">D48</f>
        <v>5</v>
      </c>
      <c r="E130" s="51">
        <f t="shared" si="15"/>
        <v>1.7</v>
      </c>
      <c r="F130" s="51">
        <f t="shared" si="15"/>
        <v>1.7</v>
      </c>
      <c r="G130" s="51">
        <v>0.1</v>
      </c>
      <c r="H130" s="52">
        <f t="shared" ref="H130:H155" si="16">PRODUCT(C130:G130)</f>
        <v>1.4450000000000001</v>
      </c>
    </row>
    <row r="131" spans="1:8" s="48" customFormat="1" x14ac:dyDescent="0.3">
      <c r="A131" s="49"/>
      <c r="B131" s="53" t="s">
        <v>38</v>
      </c>
      <c r="C131" s="50">
        <v>1</v>
      </c>
      <c r="D131" s="50">
        <f t="shared" si="15"/>
        <v>5</v>
      </c>
      <c r="E131" s="51">
        <f t="shared" si="15"/>
        <v>1.7</v>
      </c>
      <c r="F131" s="51">
        <f t="shared" si="15"/>
        <v>1.7</v>
      </c>
      <c r="G131" s="51">
        <v>0.1</v>
      </c>
      <c r="H131" s="52">
        <f t="shared" si="16"/>
        <v>1.4450000000000001</v>
      </c>
    </row>
    <row r="132" spans="1:8" s="48" customFormat="1" x14ac:dyDescent="0.3">
      <c r="A132" s="49"/>
      <c r="B132" s="53" t="s">
        <v>39</v>
      </c>
      <c r="C132" s="50">
        <v>1</v>
      </c>
      <c r="D132" s="50">
        <f t="shared" si="15"/>
        <v>3</v>
      </c>
      <c r="E132" s="51">
        <f t="shared" si="15"/>
        <v>2</v>
      </c>
      <c r="F132" s="51">
        <f t="shared" si="15"/>
        <v>2</v>
      </c>
      <c r="G132" s="51">
        <v>0.1</v>
      </c>
      <c r="H132" s="52">
        <f t="shared" si="16"/>
        <v>1.2000000000000002</v>
      </c>
    </row>
    <row r="133" spans="1:8" s="48" customFormat="1" x14ac:dyDescent="0.3">
      <c r="A133" s="49"/>
      <c r="B133" s="4" t="s">
        <v>13</v>
      </c>
      <c r="C133" s="50"/>
      <c r="D133" s="50"/>
      <c r="E133" s="51"/>
      <c r="F133" s="51"/>
      <c r="G133" s="51"/>
      <c r="H133" s="52">
        <f t="shared" si="16"/>
        <v>0</v>
      </c>
    </row>
    <row r="134" spans="1:8" s="48" customFormat="1" x14ac:dyDescent="0.3">
      <c r="A134" s="49"/>
      <c r="B134" s="53" t="str">
        <f t="shared" ref="B134:F137" si="17">+B52</f>
        <v>-X- Direction</v>
      </c>
      <c r="C134" s="38">
        <f t="shared" si="17"/>
        <v>0</v>
      </c>
      <c r="D134" s="38">
        <f t="shared" si="17"/>
        <v>0</v>
      </c>
      <c r="E134" s="51">
        <f t="shared" si="17"/>
        <v>0</v>
      </c>
      <c r="F134" s="51">
        <f t="shared" si="17"/>
        <v>0</v>
      </c>
      <c r="G134" s="51"/>
      <c r="H134" s="52">
        <f t="shared" si="16"/>
        <v>0</v>
      </c>
    </row>
    <row r="135" spans="1:8" s="48" customFormat="1" x14ac:dyDescent="0.3">
      <c r="A135" s="49"/>
      <c r="B135" s="53" t="str">
        <f t="shared" si="17"/>
        <v>Front Beam</v>
      </c>
      <c r="C135" s="50">
        <f t="shared" si="17"/>
        <v>1</v>
      </c>
      <c r="D135" s="50">
        <f t="shared" si="17"/>
        <v>1</v>
      </c>
      <c r="E135" s="47">
        <f t="shared" si="17"/>
        <v>10.315</v>
      </c>
      <c r="F135" s="51">
        <f t="shared" si="17"/>
        <v>0.38</v>
      </c>
      <c r="G135" s="51">
        <v>0.1</v>
      </c>
      <c r="H135" s="52">
        <f t="shared" si="16"/>
        <v>0.39196999999999999</v>
      </c>
    </row>
    <row r="136" spans="1:8" s="48" customFormat="1" x14ac:dyDescent="0.3">
      <c r="A136" s="49"/>
      <c r="B136" s="53" t="str">
        <f t="shared" si="17"/>
        <v xml:space="preserve">S/C Toe Beam </v>
      </c>
      <c r="C136" s="50">
        <f t="shared" si="17"/>
        <v>1</v>
      </c>
      <c r="D136" s="50">
        <f t="shared" si="17"/>
        <v>1</v>
      </c>
      <c r="E136" s="47">
        <f t="shared" si="17"/>
        <v>2.4</v>
      </c>
      <c r="F136" s="51">
        <f t="shared" si="17"/>
        <v>0.38</v>
      </c>
      <c r="G136" s="51">
        <v>0.1</v>
      </c>
      <c r="H136" s="52">
        <f t="shared" si="16"/>
        <v>9.1200000000000003E-2</v>
      </c>
    </row>
    <row r="137" spans="1:8" s="48" customFormat="1" x14ac:dyDescent="0.3">
      <c r="A137" s="49"/>
      <c r="B137" s="53" t="str">
        <f t="shared" si="17"/>
        <v>Bet Bed-1/Attached Toilet</v>
      </c>
      <c r="C137" s="50">
        <f t="shared" si="17"/>
        <v>1</v>
      </c>
      <c r="D137" s="50">
        <f t="shared" si="17"/>
        <v>1</v>
      </c>
      <c r="E137" s="47">
        <f t="shared" si="17"/>
        <v>3.88</v>
      </c>
      <c r="F137" s="51">
        <f t="shared" si="17"/>
        <v>0.38</v>
      </c>
      <c r="G137" s="51">
        <v>0.1</v>
      </c>
      <c r="H137" s="52">
        <f t="shared" si="16"/>
        <v>0.14743999999999999</v>
      </c>
    </row>
    <row r="138" spans="1:8" s="48" customFormat="1" x14ac:dyDescent="0.3">
      <c r="A138" s="49"/>
      <c r="B138" s="53" t="s">
        <v>696</v>
      </c>
      <c r="C138" s="50">
        <v>1</v>
      </c>
      <c r="D138" s="50">
        <v>1</v>
      </c>
      <c r="E138" s="51">
        <v>2.4500000000000002</v>
      </c>
      <c r="F138" s="51">
        <v>0.38</v>
      </c>
      <c r="G138" s="51">
        <v>0.1</v>
      </c>
      <c r="H138" s="52">
        <f t="shared" si="16"/>
        <v>9.3100000000000016E-2</v>
      </c>
    </row>
    <row r="139" spans="1:8" s="48" customFormat="1" x14ac:dyDescent="0.3">
      <c r="A139" s="49"/>
      <c r="B139" s="53" t="str">
        <f>+B57</f>
        <v>Bet S/C  &amp; toilet beam</v>
      </c>
      <c r="C139" s="50">
        <f>+C57</f>
        <v>1</v>
      </c>
      <c r="D139" s="50">
        <f>+D57</f>
        <v>1</v>
      </c>
      <c r="E139" s="47">
        <f>+E57</f>
        <v>2.4</v>
      </c>
      <c r="F139" s="51">
        <f>+F57</f>
        <v>0.38</v>
      </c>
      <c r="G139" s="51">
        <v>0.1</v>
      </c>
      <c r="H139" s="52">
        <f t="shared" si="16"/>
        <v>9.1200000000000003E-2</v>
      </c>
    </row>
    <row r="140" spans="1:8" s="48" customFormat="1" x14ac:dyDescent="0.3">
      <c r="A140" s="49"/>
      <c r="B140" s="53" t="s">
        <v>19</v>
      </c>
      <c r="C140" s="50">
        <v>1</v>
      </c>
      <c r="D140" s="50">
        <v>1</v>
      </c>
      <c r="E140" s="47">
        <v>3.1150000000000002</v>
      </c>
      <c r="F140" s="51">
        <v>0.38</v>
      </c>
      <c r="G140" s="51">
        <v>0.1</v>
      </c>
      <c r="H140" s="52">
        <f t="shared" si="16"/>
        <v>0.11837000000000003</v>
      </c>
    </row>
    <row r="141" spans="1:8" s="48" customFormat="1" x14ac:dyDescent="0.3">
      <c r="A141" s="49"/>
      <c r="B141" s="53" t="str">
        <f>+B58</f>
        <v>Kitchen rear side</v>
      </c>
      <c r="C141" s="50">
        <f>+C58</f>
        <v>1</v>
      </c>
      <c r="D141" s="50">
        <f>+D58</f>
        <v>1</v>
      </c>
      <c r="E141" s="47">
        <f>+E58</f>
        <v>2.4500000000000002</v>
      </c>
      <c r="F141" s="51">
        <f>+F58</f>
        <v>0.38</v>
      </c>
      <c r="G141" s="51">
        <v>0.1</v>
      </c>
      <c r="H141" s="52">
        <f t="shared" si="16"/>
        <v>9.3100000000000016E-2</v>
      </c>
    </row>
    <row r="142" spans="1:8" s="48" customFormat="1" x14ac:dyDescent="0.3">
      <c r="A142" s="49"/>
      <c r="B142" s="53" t="str">
        <f t="shared" ref="B142:F149" si="18">+B60</f>
        <v xml:space="preserve">Common Toilet rear </v>
      </c>
      <c r="C142" s="50">
        <f t="shared" si="18"/>
        <v>1</v>
      </c>
      <c r="D142" s="50">
        <f t="shared" si="18"/>
        <v>1</v>
      </c>
      <c r="E142" s="47">
        <f t="shared" si="18"/>
        <v>1.08</v>
      </c>
      <c r="F142" s="51">
        <f t="shared" si="18"/>
        <v>0.38</v>
      </c>
      <c r="G142" s="51">
        <v>0.1</v>
      </c>
      <c r="H142" s="52">
        <f t="shared" si="16"/>
        <v>4.1040000000000007E-2</v>
      </c>
    </row>
    <row r="143" spans="1:8" s="48" customFormat="1" x14ac:dyDescent="0.3">
      <c r="A143" s="49"/>
      <c r="B143" s="53" t="str">
        <f t="shared" si="18"/>
        <v xml:space="preserve">Bed-II rear </v>
      </c>
      <c r="C143" s="50">
        <f t="shared" si="18"/>
        <v>1</v>
      </c>
      <c r="D143" s="50">
        <f t="shared" si="18"/>
        <v>1</v>
      </c>
      <c r="E143" s="47">
        <f t="shared" si="18"/>
        <v>3.58</v>
      </c>
      <c r="F143" s="51">
        <f t="shared" si="18"/>
        <v>0.38</v>
      </c>
      <c r="G143" s="51">
        <v>0.1</v>
      </c>
      <c r="H143" s="52">
        <f t="shared" si="16"/>
        <v>0.13604000000000002</v>
      </c>
    </row>
    <row r="144" spans="1:8" s="48" customFormat="1" x14ac:dyDescent="0.3">
      <c r="A144" s="49"/>
      <c r="B144" s="53" t="str">
        <f t="shared" si="18"/>
        <v>-Y- Direction</v>
      </c>
      <c r="C144" s="50">
        <f t="shared" si="18"/>
        <v>0</v>
      </c>
      <c r="D144" s="50">
        <f t="shared" si="18"/>
        <v>0</v>
      </c>
      <c r="E144" s="47">
        <f t="shared" si="18"/>
        <v>0</v>
      </c>
      <c r="F144" s="51">
        <f t="shared" si="18"/>
        <v>0</v>
      </c>
      <c r="G144" s="51"/>
      <c r="H144" s="52">
        <f t="shared" si="16"/>
        <v>0</v>
      </c>
    </row>
    <row r="145" spans="1:9" s="48" customFormat="1" x14ac:dyDescent="0.3">
      <c r="A145" s="49"/>
      <c r="B145" s="53" t="str">
        <f t="shared" si="18"/>
        <v xml:space="preserve">Bed-I Outer </v>
      </c>
      <c r="C145" s="50">
        <f t="shared" si="18"/>
        <v>1</v>
      </c>
      <c r="D145" s="50">
        <f t="shared" si="18"/>
        <v>1</v>
      </c>
      <c r="E145" s="47">
        <f t="shared" si="18"/>
        <v>3.16</v>
      </c>
      <c r="F145" s="51">
        <f t="shared" si="18"/>
        <v>0.38</v>
      </c>
      <c r="G145" s="51">
        <v>0.1</v>
      </c>
      <c r="H145" s="52">
        <f t="shared" si="16"/>
        <v>0.12008000000000002</v>
      </c>
    </row>
    <row r="146" spans="1:9" s="48" customFormat="1" x14ac:dyDescent="0.3">
      <c r="A146" s="49"/>
      <c r="B146" s="53" t="str">
        <f t="shared" si="18"/>
        <v>Bed-I attach toilet &amp; Kithen outer</v>
      </c>
      <c r="C146" s="50">
        <f t="shared" si="18"/>
        <v>1</v>
      </c>
      <c r="D146" s="50">
        <f t="shared" si="18"/>
        <v>1</v>
      </c>
      <c r="E146" s="47">
        <f t="shared" si="18"/>
        <v>4.34</v>
      </c>
      <c r="F146" s="51">
        <f t="shared" si="18"/>
        <v>0.38</v>
      </c>
      <c r="G146" s="51">
        <v>0.1</v>
      </c>
      <c r="H146" s="52">
        <f t="shared" si="16"/>
        <v>0.16492000000000001</v>
      </c>
    </row>
    <row r="147" spans="1:9" s="48" customFormat="1" x14ac:dyDescent="0.3">
      <c r="A147" s="49"/>
      <c r="B147" s="53" t="str">
        <f t="shared" si="18"/>
        <v>Long cross wall</v>
      </c>
      <c r="C147" s="50">
        <f t="shared" si="18"/>
        <v>1</v>
      </c>
      <c r="D147" s="50">
        <f t="shared" si="18"/>
        <v>2</v>
      </c>
      <c r="E147" s="47">
        <f t="shared" si="18"/>
        <v>8.81</v>
      </c>
      <c r="F147" s="51">
        <f t="shared" si="18"/>
        <v>0.38</v>
      </c>
      <c r="G147" s="51">
        <v>0.1</v>
      </c>
      <c r="H147" s="52">
        <f t="shared" si="16"/>
        <v>0.66956000000000016</v>
      </c>
    </row>
    <row r="148" spans="1:9" s="48" customFormat="1" x14ac:dyDescent="0.3">
      <c r="A148" s="49"/>
      <c r="B148" s="53" t="str">
        <f t="shared" si="18"/>
        <v>Common toilet outer</v>
      </c>
      <c r="C148" s="50">
        <f t="shared" si="18"/>
        <v>1</v>
      </c>
      <c r="D148" s="50">
        <f t="shared" si="18"/>
        <v>1</v>
      </c>
      <c r="E148" s="47">
        <f t="shared" si="18"/>
        <v>2.5499999999999998</v>
      </c>
      <c r="F148" s="51">
        <f t="shared" si="18"/>
        <v>0.38</v>
      </c>
      <c r="G148" s="51">
        <v>0.1</v>
      </c>
      <c r="H148" s="52">
        <f t="shared" si="16"/>
        <v>9.69E-2</v>
      </c>
    </row>
    <row r="149" spans="1:9" s="48" customFormat="1" x14ac:dyDescent="0.3">
      <c r="A149" s="49"/>
      <c r="B149" s="53" t="str">
        <f t="shared" si="18"/>
        <v>Staircase outer</v>
      </c>
      <c r="C149" s="50">
        <f t="shared" si="18"/>
        <v>1</v>
      </c>
      <c r="D149" s="50">
        <f t="shared" si="18"/>
        <v>1</v>
      </c>
      <c r="E149" s="47">
        <f t="shared" si="18"/>
        <v>4.41</v>
      </c>
      <c r="F149" s="51">
        <f t="shared" si="18"/>
        <v>0.38</v>
      </c>
      <c r="G149" s="51">
        <v>0.1</v>
      </c>
      <c r="H149" s="52">
        <f t="shared" si="16"/>
        <v>0.16758000000000003</v>
      </c>
    </row>
    <row r="150" spans="1:9" s="48" customFormat="1" x14ac:dyDescent="0.3">
      <c r="A150" s="49"/>
      <c r="B150" s="53" t="str">
        <f t="shared" ref="B150:F152" si="19">+B68</f>
        <v>Deduction for column</v>
      </c>
      <c r="C150" s="50">
        <f t="shared" si="19"/>
        <v>0</v>
      </c>
      <c r="D150" s="50">
        <f t="shared" si="19"/>
        <v>0</v>
      </c>
      <c r="E150" s="47">
        <f t="shared" si="19"/>
        <v>0</v>
      </c>
      <c r="F150" s="51">
        <f t="shared" si="19"/>
        <v>0</v>
      </c>
      <c r="G150" s="51"/>
      <c r="H150" s="52">
        <f t="shared" si="16"/>
        <v>0</v>
      </c>
    </row>
    <row r="151" spans="1:9" s="48" customFormat="1" x14ac:dyDescent="0.3">
      <c r="A151" s="49"/>
      <c r="B151" s="53" t="str">
        <f t="shared" si="19"/>
        <v>D/F Column C1,C2 and C3</v>
      </c>
      <c r="C151" s="50">
        <f t="shared" si="19"/>
        <v>-1</v>
      </c>
      <c r="D151" s="50">
        <f t="shared" si="19"/>
        <v>5</v>
      </c>
      <c r="E151" s="47">
        <f t="shared" si="19"/>
        <v>0.3</v>
      </c>
      <c r="F151" s="51">
        <f t="shared" si="19"/>
        <v>0.23</v>
      </c>
      <c r="G151" s="51">
        <f>+G149</f>
        <v>0.1</v>
      </c>
      <c r="H151" s="52">
        <f t="shared" si="16"/>
        <v>-3.4500000000000003E-2</v>
      </c>
    </row>
    <row r="152" spans="1:9" s="48" customFormat="1" x14ac:dyDescent="0.3">
      <c r="A152" s="49"/>
      <c r="B152" s="53" t="str">
        <f t="shared" si="19"/>
        <v>D/F Column C1,C2 and C3</v>
      </c>
      <c r="C152" s="50">
        <f t="shared" si="19"/>
        <v>-1</v>
      </c>
      <c r="D152" s="50">
        <f t="shared" si="19"/>
        <v>2</v>
      </c>
      <c r="E152" s="47">
        <f t="shared" si="19"/>
        <v>0.3</v>
      </c>
      <c r="F152" s="51">
        <f t="shared" si="19"/>
        <v>0.23</v>
      </c>
      <c r="G152" s="51">
        <f>+G151</f>
        <v>0.1</v>
      </c>
      <c r="H152" s="52">
        <f t="shared" si="16"/>
        <v>-1.3800000000000002E-2</v>
      </c>
    </row>
    <row r="153" spans="1:9" s="48" customFormat="1" x14ac:dyDescent="0.3">
      <c r="A153" s="49"/>
      <c r="B153" s="53" t="s">
        <v>32</v>
      </c>
      <c r="C153" s="50">
        <v>1</v>
      </c>
      <c r="D153" s="50">
        <v>1</v>
      </c>
      <c r="E153" s="51">
        <v>2.86</v>
      </c>
      <c r="F153" s="51">
        <v>1.5</v>
      </c>
      <c r="G153" s="51">
        <v>0.1</v>
      </c>
      <c r="H153" s="52">
        <f t="shared" si="16"/>
        <v>0.42900000000000005</v>
      </c>
    </row>
    <row r="154" spans="1:9" s="48" customFormat="1" x14ac:dyDescent="0.3">
      <c r="A154" s="49"/>
      <c r="B154" s="53" t="s">
        <v>32</v>
      </c>
      <c r="C154" s="50">
        <v>1</v>
      </c>
      <c r="D154" s="50">
        <v>1</v>
      </c>
      <c r="E154" s="51">
        <v>1.66</v>
      </c>
      <c r="F154" s="51">
        <v>1.5</v>
      </c>
      <c r="G154" s="51">
        <v>0.1</v>
      </c>
      <c r="H154" s="52">
        <f t="shared" si="16"/>
        <v>0.249</v>
      </c>
    </row>
    <row r="155" spans="1:9" s="48" customFormat="1" x14ac:dyDescent="0.3">
      <c r="A155" s="49"/>
      <c r="B155" s="53" t="s">
        <v>60</v>
      </c>
      <c r="C155" s="50">
        <v>1</v>
      </c>
      <c r="D155" s="50">
        <v>8</v>
      </c>
      <c r="E155" s="51">
        <v>1.36</v>
      </c>
      <c r="F155" s="51">
        <v>1.36</v>
      </c>
      <c r="G155" s="51">
        <v>0.1</v>
      </c>
      <c r="H155" s="52">
        <f t="shared" si="16"/>
        <v>1.4796800000000003</v>
      </c>
    </row>
    <row r="156" spans="1:9" s="48" customFormat="1" x14ac:dyDescent="0.3">
      <c r="A156" s="49"/>
      <c r="B156" s="53"/>
      <c r="C156" s="50"/>
      <c r="D156" s="50"/>
      <c r="E156" s="51"/>
      <c r="F156" s="9"/>
      <c r="G156" s="9"/>
      <c r="H156" s="9">
        <f>I157-I156</f>
        <v>7.8120000000000189E-2</v>
      </c>
      <c r="I156" s="10">
        <f>SUM(H130:H155)</f>
        <v>8.6218799999999991</v>
      </c>
    </row>
    <row r="157" spans="1:9" s="48" customFormat="1" x14ac:dyDescent="0.3">
      <c r="A157" s="49"/>
      <c r="B157" s="53"/>
      <c r="C157" s="50"/>
      <c r="D157" s="50"/>
      <c r="E157" s="51"/>
      <c r="F157" s="9"/>
      <c r="G157" s="9"/>
      <c r="H157" s="11">
        <f>+I157</f>
        <v>8.6999999999999993</v>
      </c>
      <c r="I157" s="10">
        <f>ROUNDUP(I156,1)</f>
        <v>8.6999999999999993</v>
      </c>
    </row>
    <row r="158" spans="1:9" s="48" customFormat="1" x14ac:dyDescent="0.3">
      <c r="A158" s="49"/>
      <c r="B158" s="53"/>
      <c r="C158" s="50"/>
      <c r="D158" s="50"/>
      <c r="E158" s="51"/>
      <c r="F158" s="12" t="s">
        <v>34</v>
      </c>
      <c r="G158" s="13">
        <f>H157</f>
        <v>8.6999999999999993</v>
      </c>
      <c r="H158" s="12" t="s">
        <v>35</v>
      </c>
      <c r="I158" s="10"/>
    </row>
    <row r="159" spans="1:9" s="48" customFormat="1" ht="34.5" x14ac:dyDescent="0.3">
      <c r="A159" s="15" t="s">
        <v>684</v>
      </c>
      <c r="B159" s="14" t="s">
        <v>685</v>
      </c>
      <c r="C159" s="50"/>
      <c r="D159" s="50"/>
      <c r="E159" s="51"/>
      <c r="F159" s="51"/>
      <c r="G159" s="20"/>
      <c r="H159" s="51"/>
    </row>
    <row r="160" spans="1:9" s="48" customFormat="1" x14ac:dyDescent="0.3">
      <c r="A160" s="49"/>
      <c r="B160" s="53" t="s">
        <v>53</v>
      </c>
      <c r="C160" s="50"/>
      <c r="D160" s="50"/>
      <c r="E160" s="51"/>
      <c r="F160" s="51"/>
      <c r="G160" s="20"/>
      <c r="H160" s="51"/>
    </row>
    <row r="161" spans="1:14" s="48" customFormat="1" x14ac:dyDescent="0.3">
      <c r="A161" s="49"/>
      <c r="B161" s="53" t="s">
        <v>12</v>
      </c>
      <c r="C161" s="50">
        <v>1</v>
      </c>
      <c r="D161" s="50">
        <f>D130</f>
        <v>5</v>
      </c>
      <c r="E161" s="51">
        <v>1.4</v>
      </c>
      <c r="F161" s="51">
        <v>1.4</v>
      </c>
      <c r="G161" s="51">
        <v>0.35</v>
      </c>
      <c r="H161" s="52">
        <f t="shared" ref="H161:H167" si="20">PRODUCT(C161:G161)</f>
        <v>3.4299999999999993</v>
      </c>
      <c r="K161" s="48">
        <v>1.5</v>
      </c>
      <c r="L161" s="48">
        <v>0.1</v>
      </c>
      <c r="M161" s="48">
        <v>0.25</v>
      </c>
      <c r="N161" s="48">
        <f>K161-(L161+M161)</f>
        <v>1.1499999999999999</v>
      </c>
    </row>
    <row r="162" spans="1:14" s="48" customFormat="1" x14ac:dyDescent="0.3">
      <c r="A162" s="49"/>
      <c r="B162" s="53" t="s">
        <v>680</v>
      </c>
      <c r="C162" s="50">
        <v>1</v>
      </c>
      <c r="D162" s="50">
        <f>D131</f>
        <v>5</v>
      </c>
      <c r="E162" s="51">
        <v>1.4</v>
      </c>
      <c r="F162" s="51">
        <v>1.4</v>
      </c>
      <c r="G162" s="51">
        <v>0.35</v>
      </c>
      <c r="H162" s="52">
        <f t="shared" si="20"/>
        <v>3.4299999999999993</v>
      </c>
      <c r="K162" s="48">
        <f>+K161</f>
        <v>1.5</v>
      </c>
      <c r="L162" s="48">
        <v>0.1</v>
      </c>
      <c r="M162" s="48">
        <v>0.3</v>
      </c>
      <c r="N162" s="48">
        <f>K162-(L162+M162)</f>
        <v>1.1000000000000001</v>
      </c>
    </row>
    <row r="163" spans="1:14" s="48" customFormat="1" x14ac:dyDescent="0.3">
      <c r="A163" s="49"/>
      <c r="B163" s="53" t="s">
        <v>681</v>
      </c>
      <c r="C163" s="50">
        <v>1</v>
      </c>
      <c r="D163" s="50">
        <f>D132</f>
        <v>3</v>
      </c>
      <c r="E163" s="51">
        <v>1.7</v>
      </c>
      <c r="F163" s="51">
        <v>1.7</v>
      </c>
      <c r="G163" s="51">
        <v>0.38</v>
      </c>
      <c r="H163" s="52">
        <f t="shared" si="20"/>
        <v>3.2946</v>
      </c>
      <c r="I163" s="48">
        <f>SUM(H161:H163)</f>
        <v>10.154599999999999</v>
      </c>
      <c r="K163" s="48">
        <f>+K162</f>
        <v>1.5</v>
      </c>
      <c r="L163" s="48">
        <v>0.1</v>
      </c>
      <c r="M163" s="48">
        <v>0.35</v>
      </c>
      <c r="N163" s="48">
        <f>K163-(L163+M163)</f>
        <v>1.05</v>
      </c>
    </row>
    <row r="164" spans="1:14" s="48" customFormat="1" x14ac:dyDescent="0.3">
      <c r="A164" s="49"/>
      <c r="B164" s="4" t="s">
        <v>54</v>
      </c>
      <c r="C164" s="50"/>
      <c r="D164" s="50"/>
      <c r="E164" s="51"/>
      <c r="F164" s="51"/>
      <c r="G164" s="51"/>
      <c r="H164" s="52">
        <f t="shared" si="20"/>
        <v>0</v>
      </c>
    </row>
    <row r="165" spans="1:14" s="48" customFormat="1" x14ac:dyDescent="0.3">
      <c r="A165" s="49"/>
      <c r="B165" s="53" t="str">
        <f t="shared" ref="B165:D167" si="21">B161</f>
        <v>Column footing C1F1</v>
      </c>
      <c r="C165" s="50">
        <f t="shared" si="21"/>
        <v>1</v>
      </c>
      <c r="D165" s="50">
        <f t="shared" si="21"/>
        <v>5</v>
      </c>
      <c r="E165" s="51">
        <v>0.23</v>
      </c>
      <c r="F165" s="51">
        <v>0.3</v>
      </c>
      <c r="G165" s="51">
        <v>2</v>
      </c>
      <c r="H165" s="52">
        <f t="shared" si="20"/>
        <v>0.69000000000000006</v>
      </c>
      <c r="I165" s="21">
        <f>G9-G48-G130-G161-0.15-0.3</f>
        <v>0.99999999999999978</v>
      </c>
    </row>
    <row r="166" spans="1:14" s="48" customFormat="1" x14ac:dyDescent="0.3">
      <c r="A166" s="49"/>
      <c r="B166" s="53" t="str">
        <f t="shared" si="21"/>
        <v>Column footing C2F2</v>
      </c>
      <c r="C166" s="50">
        <f t="shared" si="21"/>
        <v>1</v>
      </c>
      <c r="D166" s="50">
        <f t="shared" si="21"/>
        <v>5</v>
      </c>
      <c r="E166" s="51">
        <v>0.23</v>
      </c>
      <c r="F166" s="51">
        <v>0.3</v>
      </c>
      <c r="G166" s="51">
        <v>2</v>
      </c>
      <c r="H166" s="52">
        <f t="shared" si="20"/>
        <v>0.69000000000000006</v>
      </c>
      <c r="I166" s="21">
        <f>G10-G49-G131-G162-0.15-0.3</f>
        <v>0.99999999999999978</v>
      </c>
    </row>
    <row r="167" spans="1:14" s="48" customFormat="1" x14ac:dyDescent="0.3">
      <c r="A167" s="49"/>
      <c r="B167" s="53" t="str">
        <f t="shared" si="21"/>
        <v>Column footing C3F3</v>
      </c>
      <c r="C167" s="50">
        <f t="shared" si="21"/>
        <v>1</v>
      </c>
      <c r="D167" s="50">
        <f t="shared" si="21"/>
        <v>3</v>
      </c>
      <c r="E167" s="51">
        <v>0.23</v>
      </c>
      <c r="F167" s="51">
        <v>0.3</v>
      </c>
      <c r="G167" s="51">
        <v>1.97</v>
      </c>
      <c r="H167" s="52">
        <f t="shared" si="20"/>
        <v>0.40779000000000004</v>
      </c>
      <c r="I167" s="21">
        <f>G11-G50-G132-G163-0.15-0.3</f>
        <v>0.97</v>
      </c>
    </row>
    <row r="168" spans="1:14" s="48" customFormat="1" x14ac:dyDescent="0.3">
      <c r="A168" s="49"/>
      <c r="B168" s="4" t="s">
        <v>61</v>
      </c>
      <c r="C168" s="50"/>
      <c r="D168" s="50"/>
      <c r="E168" s="51"/>
      <c r="F168" s="51"/>
      <c r="G168" s="51"/>
      <c r="H168" s="52"/>
      <c r="I168" s="21"/>
    </row>
    <row r="169" spans="1:14" s="48" customFormat="1" x14ac:dyDescent="0.3">
      <c r="A169" s="49"/>
      <c r="B169" s="53" t="str">
        <f>+B165</f>
        <v>Column footing C1F1</v>
      </c>
      <c r="C169" s="50">
        <f>+C165</f>
        <v>1</v>
      </c>
      <c r="D169" s="50">
        <f>+D165</f>
        <v>5</v>
      </c>
      <c r="E169" s="51">
        <f>+E165</f>
        <v>0.23</v>
      </c>
      <c r="F169" s="51">
        <f>+F165</f>
        <v>0.3</v>
      </c>
      <c r="G169" s="8">
        <v>1.9</v>
      </c>
      <c r="H169" s="52">
        <f>PRODUCT(C169:G169)</f>
        <v>0.65549999999999997</v>
      </c>
      <c r="I169" s="21"/>
    </row>
    <row r="170" spans="1:14" s="48" customFormat="1" x14ac:dyDescent="0.3">
      <c r="A170" s="49"/>
      <c r="B170" s="24" t="str">
        <f t="shared" ref="B170:D171" si="22">+B166</f>
        <v>Column footing C2F2</v>
      </c>
      <c r="C170" s="50">
        <f t="shared" si="22"/>
        <v>1</v>
      </c>
      <c r="D170" s="50">
        <f t="shared" si="22"/>
        <v>5</v>
      </c>
      <c r="E170" s="51">
        <f t="shared" ref="E170:G171" si="23">+E169</f>
        <v>0.23</v>
      </c>
      <c r="F170" s="51">
        <f t="shared" si="23"/>
        <v>0.3</v>
      </c>
      <c r="G170" s="8">
        <f t="shared" si="23"/>
        <v>1.9</v>
      </c>
      <c r="H170" s="52">
        <f>PRODUCT(C170:G170)</f>
        <v>0.65549999999999997</v>
      </c>
      <c r="I170" s="21"/>
    </row>
    <row r="171" spans="1:14" s="48" customFormat="1" x14ac:dyDescent="0.3">
      <c r="A171" s="49"/>
      <c r="B171" s="53" t="str">
        <f t="shared" si="22"/>
        <v>Column footing C3F3</v>
      </c>
      <c r="C171" s="50">
        <f t="shared" si="22"/>
        <v>1</v>
      </c>
      <c r="D171" s="50">
        <f t="shared" si="22"/>
        <v>3</v>
      </c>
      <c r="E171" s="51">
        <f t="shared" si="23"/>
        <v>0.23</v>
      </c>
      <c r="F171" s="51">
        <f t="shared" si="23"/>
        <v>0.3</v>
      </c>
      <c r="G171" s="8">
        <f t="shared" si="23"/>
        <v>1.9</v>
      </c>
      <c r="H171" s="52">
        <f>PRODUCT(C171:G171)</f>
        <v>0.39330000000000004</v>
      </c>
      <c r="I171" s="21"/>
    </row>
    <row r="172" spans="1:14" s="48" customFormat="1" x14ac:dyDescent="0.3">
      <c r="A172" s="49"/>
      <c r="B172" s="4" t="s">
        <v>13</v>
      </c>
      <c r="C172" s="50"/>
      <c r="D172" s="50"/>
      <c r="E172" s="51"/>
      <c r="F172" s="51"/>
      <c r="G172" s="51"/>
      <c r="H172" s="52"/>
      <c r="I172" s="21"/>
    </row>
    <row r="173" spans="1:14" s="6" customFormat="1" x14ac:dyDescent="0.25">
      <c r="A173" s="18"/>
      <c r="B173" s="17" t="s">
        <v>14</v>
      </c>
      <c r="C173" s="62">
        <v>0</v>
      </c>
      <c r="D173" s="62">
        <v>0</v>
      </c>
      <c r="E173" s="52">
        <v>0</v>
      </c>
      <c r="F173" s="52">
        <v>0</v>
      </c>
      <c r="G173" s="52"/>
      <c r="H173" s="52">
        <f t="shared" ref="H173:H188" si="24">PRODUCT(C173:G173)</f>
        <v>0</v>
      </c>
    </row>
    <row r="174" spans="1:14" s="6" customFormat="1" x14ac:dyDescent="0.25">
      <c r="A174" s="18"/>
      <c r="B174" s="19" t="s">
        <v>15</v>
      </c>
      <c r="C174" s="62">
        <v>1</v>
      </c>
      <c r="D174" s="62">
        <v>1</v>
      </c>
      <c r="E174" s="31">
        <v>10.315</v>
      </c>
      <c r="F174" s="52">
        <v>0.23</v>
      </c>
      <c r="G174" s="52">
        <v>0.3</v>
      </c>
      <c r="H174" s="52">
        <f t="shared" si="24"/>
        <v>0.71173500000000001</v>
      </c>
    </row>
    <row r="175" spans="1:14" s="6" customFormat="1" x14ac:dyDescent="0.25">
      <c r="A175" s="18"/>
      <c r="B175" s="19" t="s">
        <v>16</v>
      </c>
      <c r="C175" s="62">
        <v>1</v>
      </c>
      <c r="D175" s="62">
        <v>1</v>
      </c>
      <c r="E175" s="52">
        <v>2.4</v>
      </c>
      <c r="F175" s="52">
        <v>0.23</v>
      </c>
      <c r="G175" s="52">
        <v>0.3</v>
      </c>
      <c r="H175" s="52">
        <f t="shared" si="24"/>
        <v>0.1656</v>
      </c>
    </row>
    <row r="176" spans="1:14" s="6" customFormat="1" x14ac:dyDescent="0.25">
      <c r="A176" s="18"/>
      <c r="B176" s="19" t="s">
        <v>17</v>
      </c>
      <c r="C176" s="62">
        <v>1</v>
      </c>
      <c r="D176" s="62">
        <v>1</v>
      </c>
      <c r="E176" s="52">
        <v>4.1100000000000003</v>
      </c>
      <c r="F176" s="52">
        <v>0.23</v>
      </c>
      <c r="G176" s="52">
        <v>0.38</v>
      </c>
      <c r="H176" s="52">
        <f t="shared" si="24"/>
        <v>0.35921400000000003</v>
      </c>
    </row>
    <row r="177" spans="1:9" s="48" customFormat="1" x14ac:dyDescent="0.3">
      <c r="A177" s="49"/>
      <c r="B177" s="53" t="s">
        <v>696</v>
      </c>
      <c r="C177" s="50">
        <v>1</v>
      </c>
      <c r="D177" s="50">
        <v>1</v>
      </c>
      <c r="E177" s="51">
        <v>2.4500000000000002</v>
      </c>
      <c r="F177" s="51">
        <v>0.23</v>
      </c>
      <c r="G177" s="51">
        <v>0.3</v>
      </c>
      <c r="H177" s="52">
        <f t="shared" si="24"/>
        <v>0.16905000000000003</v>
      </c>
    </row>
    <row r="178" spans="1:9" s="6" customFormat="1" x14ac:dyDescent="0.25">
      <c r="A178" s="18"/>
      <c r="B178" s="19" t="s">
        <v>18</v>
      </c>
      <c r="C178" s="62">
        <v>1</v>
      </c>
      <c r="D178" s="62">
        <v>1</v>
      </c>
      <c r="E178" s="52">
        <v>2.4</v>
      </c>
      <c r="F178" s="52">
        <v>0.23</v>
      </c>
      <c r="G178" s="52">
        <v>0.3</v>
      </c>
      <c r="H178" s="52">
        <f t="shared" si="24"/>
        <v>0.1656</v>
      </c>
    </row>
    <row r="179" spans="1:9" s="48" customFormat="1" x14ac:dyDescent="0.3">
      <c r="A179" s="49"/>
      <c r="B179" s="53" t="s">
        <v>19</v>
      </c>
      <c r="C179" s="50">
        <v>1</v>
      </c>
      <c r="D179" s="50">
        <v>1</v>
      </c>
      <c r="E179" s="47">
        <v>3.1150000000000002</v>
      </c>
      <c r="F179" s="51">
        <v>0.23</v>
      </c>
      <c r="G179" s="51">
        <v>0.38</v>
      </c>
      <c r="H179" s="52">
        <f t="shared" si="24"/>
        <v>0.27225100000000002</v>
      </c>
    </row>
    <row r="180" spans="1:9" s="6" customFormat="1" x14ac:dyDescent="0.25">
      <c r="A180" s="18"/>
      <c r="B180" s="19" t="s">
        <v>20</v>
      </c>
      <c r="C180" s="62">
        <v>1</v>
      </c>
      <c r="D180" s="62">
        <v>1</v>
      </c>
      <c r="E180" s="52">
        <v>2.4500000000000002</v>
      </c>
      <c r="F180" s="52">
        <v>0.23</v>
      </c>
      <c r="G180" s="52">
        <v>0.3</v>
      </c>
      <c r="H180" s="52">
        <f t="shared" si="24"/>
        <v>0.16905000000000003</v>
      </c>
    </row>
    <row r="181" spans="1:9" s="6" customFormat="1" x14ac:dyDescent="0.25">
      <c r="A181" s="18"/>
      <c r="B181" s="19" t="s">
        <v>21</v>
      </c>
      <c r="C181" s="62">
        <v>1</v>
      </c>
      <c r="D181" s="62">
        <v>1</v>
      </c>
      <c r="E181" s="52">
        <v>1.08</v>
      </c>
      <c r="F181" s="52">
        <v>0.23</v>
      </c>
      <c r="G181" s="52">
        <v>0.3</v>
      </c>
      <c r="H181" s="52">
        <f t="shared" si="24"/>
        <v>7.4520000000000003E-2</v>
      </c>
    </row>
    <row r="182" spans="1:9" s="6" customFormat="1" x14ac:dyDescent="0.25">
      <c r="A182" s="18"/>
      <c r="B182" s="19" t="s">
        <v>22</v>
      </c>
      <c r="C182" s="62">
        <v>1</v>
      </c>
      <c r="D182" s="62">
        <v>1</v>
      </c>
      <c r="E182" s="52">
        <v>3.58</v>
      </c>
      <c r="F182" s="52">
        <v>0.23</v>
      </c>
      <c r="G182" s="52">
        <v>0.3</v>
      </c>
      <c r="H182" s="52">
        <f t="shared" si="24"/>
        <v>0.24701999999999999</v>
      </c>
    </row>
    <row r="183" spans="1:9" s="6" customFormat="1" x14ac:dyDescent="0.25">
      <c r="A183" s="18"/>
      <c r="B183" s="17" t="s">
        <v>23</v>
      </c>
      <c r="C183" s="62">
        <v>0</v>
      </c>
      <c r="D183" s="62">
        <v>0</v>
      </c>
      <c r="E183" s="52">
        <v>0</v>
      </c>
      <c r="F183" s="52">
        <v>0</v>
      </c>
      <c r="G183" s="52"/>
      <c r="H183" s="52">
        <f t="shared" si="24"/>
        <v>0</v>
      </c>
    </row>
    <row r="184" spans="1:9" s="6" customFormat="1" x14ac:dyDescent="0.25">
      <c r="A184" s="18"/>
      <c r="B184" s="19" t="s">
        <v>24</v>
      </c>
      <c r="C184" s="62">
        <v>1</v>
      </c>
      <c r="D184" s="62">
        <v>1</v>
      </c>
      <c r="E184" s="52">
        <v>3.16</v>
      </c>
      <c r="F184" s="52">
        <v>0.23</v>
      </c>
      <c r="G184" s="52">
        <v>0.3</v>
      </c>
      <c r="H184" s="52">
        <f t="shared" si="24"/>
        <v>0.21804000000000004</v>
      </c>
    </row>
    <row r="185" spans="1:9" s="6" customFormat="1" x14ac:dyDescent="0.25">
      <c r="A185" s="18"/>
      <c r="B185" s="19" t="s">
        <v>25</v>
      </c>
      <c r="C185" s="62">
        <v>1</v>
      </c>
      <c r="D185" s="62">
        <v>1</v>
      </c>
      <c r="E185" s="52">
        <v>4.57</v>
      </c>
      <c r="F185" s="52">
        <v>0.23</v>
      </c>
      <c r="G185" s="52">
        <v>0.3</v>
      </c>
      <c r="H185" s="52">
        <f t="shared" si="24"/>
        <v>0.31533000000000005</v>
      </c>
    </row>
    <row r="186" spans="1:9" s="6" customFormat="1" x14ac:dyDescent="0.25">
      <c r="A186" s="18"/>
      <c r="B186" s="19" t="s">
        <v>26</v>
      </c>
      <c r="C186" s="62">
        <v>1</v>
      </c>
      <c r="D186" s="62">
        <v>2</v>
      </c>
      <c r="E186" s="52">
        <v>8.81</v>
      </c>
      <c r="F186" s="52">
        <v>0.23</v>
      </c>
      <c r="G186" s="52">
        <v>0.38</v>
      </c>
      <c r="H186" s="52">
        <f t="shared" si="24"/>
        <v>1.5399879999999999</v>
      </c>
    </row>
    <row r="187" spans="1:9" s="6" customFormat="1" x14ac:dyDescent="0.25">
      <c r="A187" s="18"/>
      <c r="B187" s="19" t="s">
        <v>27</v>
      </c>
      <c r="C187" s="62">
        <v>1</v>
      </c>
      <c r="D187" s="62">
        <v>1</v>
      </c>
      <c r="E187" s="31">
        <v>2.9649999999999999</v>
      </c>
      <c r="F187" s="52">
        <v>0.23</v>
      </c>
      <c r="G187" s="52">
        <v>0.3</v>
      </c>
      <c r="H187" s="52">
        <f t="shared" si="24"/>
        <v>0.20458499999999999</v>
      </c>
    </row>
    <row r="188" spans="1:9" s="6" customFormat="1" x14ac:dyDescent="0.25">
      <c r="A188" s="18"/>
      <c r="B188" s="19" t="s">
        <v>28</v>
      </c>
      <c r="C188" s="62">
        <v>1</v>
      </c>
      <c r="D188" s="62">
        <v>1</v>
      </c>
      <c r="E188" s="52">
        <v>4.6399999999999997</v>
      </c>
      <c r="F188" s="52">
        <v>0.23</v>
      </c>
      <c r="G188" s="52">
        <v>0.38</v>
      </c>
      <c r="H188" s="52">
        <f t="shared" si="24"/>
        <v>0.40553599999999995</v>
      </c>
    </row>
    <row r="189" spans="1:9" s="48" customFormat="1" x14ac:dyDescent="0.3">
      <c r="A189" s="49"/>
      <c r="B189" s="4" t="s">
        <v>763</v>
      </c>
      <c r="C189" s="50"/>
      <c r="D189" s="50"/>
      <c r="E189" s="51"/>
      <c r="F189" s="51"/>
      <c r="G189" s="51"/>
      <c r="H189" s="52"/>
      <c r="I189" s="21"/>
    </row>
    <row r="190" spans="1:9" s="6" customFormat="1" x14ac:dyDescent="0.25">
      <c r="A190" s="18"/>
      <c r="B190" s="17" t="s">
        <v>14</v>
      </c>
      <c r="C190" s="62">
        <v>0</v>
      </c>
      <c r="D190" s="62">
        <v>0</v>
      </c>
      <c r="E190" s="52">
        <v>0</v>
      </c>
      <c r="F190" s="52">
        <v>0</v>
      </c>
      <c r="G190" s="52"/>
      <c r="H190" s="52">
        <f t="shared" ref="H190:H214" si="25">PRODUCT(C190:G190)</f>
        <v>0</v>
      </c>
    </row>
    <row r="191" spans="1:9" s="6" customFormat="1" x14ac:dyDescent="0.25">
      <c r="A191" s="18"/>
      <c r="B191" s="19" t="s">
        <v>15</v>
      </c>
      <c r="C191" s="62">
        <v>1</v>
      </c>
      <c r="D191" s="62">
        <v>1</v>
      </c>
      <c r="E191" s="31">
        <v>10.315</v>
      </c>
      <c r="F191" s="52">
        <v>0.23</v>
      </c>
      <c r="G191" s="52">
        <v>0.23</v>
      </c>
      <c r="H191" s="52">
        <f t="shared" si="25"/>
        <v>0.54566350000000008</v>
      </c>
    </row>
    <row r="192" spans="1:9" s="6" customFormat="1" x14ac:dyDescent="0.25">
      <c r="A192" s="18"/>
      <c r="B192" s="19" t="s">
        <v>16</v>
      </c>
      <c r="C192" s="62">
        <v>1</v>
      </c>
      <c r="D192" s="62">
        <v>1</v>
      </c>
      <c r="E192" s="52">
        <v>2.4</v>
      </c>
      <c r="F192" s="52">
        <v>0.23</v>
      </c>
      <c r="G192" s="52">
        <v>0.23</v>
      </c>
      <c r="H192" s="52">
        <f t="shared" si="25"/>
        <v>0.12696000000000002</v>
      </c>
    </row>
    <row r="193" spans="1:8" s="6" customFormat="1" x14ac:dyDescent="0.25">
      <c r="A193" s="18"/>
      <c r="B193" s="19" t="s">
        <v>17</v>
      </c>
      <c r="C193" s="62">
        <v>1</v>
      </c>
      <c r="D193" s="62">
        <v>1</v>
      </c>
      <c r="E193" s="52">
        <v>4.1100000000000003</v>
      </c>
      <c r="F193" s="52">
        <v>0.23</v>
      </c>
      <c r="G193" s="52">
        <v>0.23</v>
      </c>
      <c r="H193" s="52">
        <f t="shared" si="25"/>
        <v>0.21741900000000003</v>
      </c>
    </row>
    <row r="194" spans="1:8" s="48" customFormat="1" x14ac:dyDescent="0.3">
      <c r="A194" s="49"/>
      <c r="B194" s="53" t="s">
        <v>696</v>
      </c>
      <c r="C194" s="50">
        <v>1</v>
      </c>
      <c r="D194" s="50">
        <v>1</v>
      </c>
      <c r="E194" s="51">
        <v>2.4500000000000002</v>
      </c>
      <c r="F194" s="51">
        <v>0.23</v>
      </c>
      <c r="G194" s="52">
        <v>0.23</v>
      </c>
      <c r="H194" s="52">
        <f t="shared" si="25"/>
        <v>0.12960500000000003</v>
      </c>
    </row>
    <row r="195" spans="1:8" s="6" customFormat="1" x14ac:dyDescent="0.25">
      <c r="A195" s="18"/>
      <c r="B195" s="19" t="s">
        <v>18</v>
      </c>
      <c r="C195" s="62">
        <v>1</v>
      </c>
      <c r="D195" s="62">
        <v>1</v>
      </c>
      <c r="E195" s="52">
        <v>2.4</v>
      </c>
      <c r="F195" s="52">
        <v>0.23</v>
      </c>
      <c r="G195" s="52">
        <v>0.23</v>
      </c>
      <c r="H195" s="52">
        <f t="shared" si="25"/>
        <v>0.12696000000000002</v>
      </c>
    </row>
    <row r="196" spans="1:8" s="48" customFormat="1" x14ac:dyDescent="0.3">
      <c r="A196" s="49"/>
      <c r="B196" s="53" t="s">
        <v>19</v>
      </c>
      <c r="C196" s="50">
        <v>1</v>
      </c>
      <c r="D196" s="50">
        <v>1</v>
      </c>
      <c r="E196" s="47">
        <v>3.1150000000000002</v>
      </c>
      <c r="F196" s="51">
        <v>0.23</v>
      </c>
      <c r="G196" s="52">
        <v>0.23</v>
      </c>
      <c r="H196" s="52">
        <f t="shared" si="25"/>
        <v>0.16478350000000003</v>
      </c>
    </row>
    <row r="197" spans="1:8" s="6" customFormat="1" x14ac:dyDescent="0.25">
      <c r="A197" s="18"/>
      <c r="B197" s="19" t="s">
        <v>20</v>
      </c>
      <c r="C197" s="62">
        <v>1</v>
      </c>
      <c r="D197" s="62">
        <v>1</v>
      </c>
      <c r="E197" s="52">
        <v>2.4500000000000002</v>
      </c>
      <c r="F197" s="52">
        <v>0.23</v>
      </c>
      <c r="G197" s="52">
        <v>0.23</v>
      </c>
      <c r="H197" s="52">
        <f t="shared" si="25"/>
        <v>0.12960500000000003</v>
      </c>
    </row>
    <row r="198" spans="1:8" s="6" customFormat="1" x14ac:dyDescent="0.25">
      <c r="A198" s="18"/>
      <c r="B198" s="19" t="s">
        <v>21</v>
      </c>
      <c r="C198" s="62">
        <v>1</v>
      </c>
      <c r="D198" s="62">
        <v>1</v>
      </c>
      <c r="E198" s="52">
        <v>1.08</v>
      </c>
      <c r="F198" s="52">
        <v>0.23</v>
      </c>
      <c r="G198" s="52">
        <v>0.23</v>
      </c>
      <c r="H198" s="52">
        <f t="shared" si="25"/>
        <v>5.7132000000000009E-2</v>
      </c>
    </row>
    <row r="199" spans="1:8" s="6" customFormat="1" x14ac:dyDescent="0.25">
      <c r="A199" s="18"/>
      <c r="B199" s="19" t="s">
        <v>22</v>
      </c>
      <c r="C199" s="62">
        <v>1</v>
      </c>
      <c r="D199" s="62">
        <v>1</v>
      </c>
      <c r="E199" s="52">
        <v>3.58</v>
      </c>
      <c r="F199" s="52">
        <v>0.23</v>
      </c>
      <c r="G199" s="52">
        <v>0.23</v>
      </c>
      <c r="H199" s="52">
        <f t="shared" si="25"/>
        <v>0.18938200000000002</v>
      </c>
    </row>
    <row r="200" spans="1:8" s="6" customFormat="1" x14ac:dyDescent="0.25">
      <c r="A200" s="18"/>
      <c r="B200" s="17" t="s">
        <v>23</v>
      </c>
      <c r="C200" s="62">
        <v>0</v>
      </c>
      <c r="D200" s="62">
        <v>0</v>
      </c>
      <c r="E200" s="52">
        <v>0</v>
      </c>
      <c r="F200" s="52">
        <v>0</v>
      </c>
      <c r="G200" s="52"/>
      <c r="H200" s="52">
        <f t="shared" si="25"/>
        <v>0</v>
      </c>
    </row>
    <row r="201" spans="1:8" s="6" customFormat="1" x14ac:dyDescent="0.25">
      <c r="A201" s="18"/>
      <c r="B201" s="19" t="s">
        <v>24</v>
      </c>
      <c r="C201" s="62">
        <v>1</v>
      </c>
      <c r="D201" s="62">
        <v>1</v>
      </c>
      <c r="E201" s="52">
        <v>3.16</v>
      </c>
      <c r="F201" s="52">
        <v>0.23</v>
      </c>
      <c r="G201" s="52">
        <v>0.23</v>
      </c>
      <c r="H201" s="52">
        <f t="shared" si="25"/>
        <v>0.16716400000000003</v>
      </c>
    </row>
    <row r="202" spans="1:8" s="6" customFormat="1" x14ac:dyDescent="0.25">
      <c r="A202" s="18"/>
      <c r="B202" s="19" t="s">
        <v>25</v>
      </c>
      <c r="C202" s="62">
        <v>1</v>
      </c>
      <c r="D202" s="62">
        <v>1</v>
      </c>
      <c r="E202" s="52">
        <v>4.57</v>
      </c>
      <c r="F202" s="52">
        <v>0.23</v>
      </c>
      <c r="G202" s="52">
        <v>0.23</v>
      </c>
      <c r="H202" s="52">
        <f t="shared" si="25"/>
        <v>0.24175300000000005</v>
      </c>
    </row>
    <row r="203" spans="1:8" s="6" customFormat="1" x14ac:dyDescent="0.25">
      <c r="A203" s="18"/>
      <c r="B203" s="19" t="s">
        <v>26</v>
      </c>
      <c r="C203" s="62">
        <v>1</v>
      </c>
      <c r="D203" s="62">
        <v>2</v>
      </c>
      <c r="E203" s="52">
        <v>8.81</v>
      </c>
      <c r="F203" s="52">
        <v>0.23</v>
      </c>
      <c r="G203" s="52">
        <v>0.23</v>
      </c>
      <c r="H203" s="52">
        <f t="shared" si="25"/>
        <v>0.93209799999999998</v>
      </c>
    </row>
    <row r="204" spans="1:8" s="6" customFormat="1" x14ac:dyDescent="0.25">
      <c r="A204" s="18"/>
      <c r="B204" s="19" t="s">
        <v>27</v>
      </c>
      <c r="C204" s="62">
        <v>1</v>
      </c>
      <c r="D204" s="62">
        <v>1</v>
      </c>
      <c r="E204" s="31">
        <v>2.9649999999999999</v>
      </c>
      <c r="F204" s="52">
        <v>0.23</v>
      </c>
      <c r="G204" s="52">
        <v>0.23</v>
      </c>
      <c r="H204" s="52">
        <f t="shared" si="25"/>
        <v>0.1568485</v>
      </c>
    </row>
    <row r="205" spans="1:8" s="6" customFormat="1" x14ac:dyDescent="0.25">
      <c r="A205" s="18"/>
      <c r="B205" s="19" t="s">
        <v>28</v>
      </c>
      <c r="C205" s="62">
        <v>1</v>
      </c>
      <c r="D205" s="62">
        <v>1</v>
      </c>
      <c r="E205" s="52">
        <v>4.6399999999999997</v>
      </c>
      <c r="F205" s="52">
        <v>0.23</v>
      </c>
      <c r="G205" s="52">
        <v>0.23</v>
      </c>
      <c r="H205" s="52">
        <f t="shared" si="25"/>
        <v>0.24545600000000001</v>
      </c>
    </row>
    <row r="206" spans="1:8" s="6" customFormat="1" x14ac:dyDescent="0.25">
      <c r="A206" s="18"/>
      <c r="B206" s="19" t="s">
        <v>780</v>
      </c>
      <c r="C206" s="62"/>
      <c r="D206" s="62"/>
      <c r="E206" s="52"/>
      <c r="F206" s="52"/>
      <c r="G206" s="52"/>
      <c r="H206" s="52">
        <f t="shared" si="25"/>
        <v>0</v>
      </c>
    </row>
    <row r="207" spans="1:8" s="6" customFormat="1" x14ac:dyDescent="0.25">
      <c r="A207" s="18"/>
      <c r="B207" s="19" t="s">
        <v>231</v>
      </c>
      <c r="C207" s="62">
        <v>1</v>
      </c>
      <c r="D207" s="62">
        <v>1</v>
      </c>
      <c r="E207" s="52">
        <v>4.1100000000000003</v>
      </c>
      <c r="F207" s="52">
        <v>3.61</v>
      </c>
      <c r="G207" s="52">
        <v>0.08</v>
      </c>
      <c r="H207" s="52">
        <f t="shared" si="25"/>
        <v>1.186968</v>
      </c>
    </row>
    <row r="208" spans="1:8" s="6" customFormat="1" x14ac:dyDescent="0.25">
      <c r="A208" s="18"/>
      <c r="B208" s="19" t="s">
        <v>642</v>
      </c>
      <c r="C208" s="62">
        <v>1</v>
      </c>
      <c r="D208" s="62">
        <v>1</v>
      </c>
      <c r="E208" s="52">
        <v>2.68</v>
      </c>
      <c r="F208" s="52">
        <v>3.6</v>
      </c>
      <c r="G208" s="52">
        <v>0.08</v>
      </c>
      <c r="H208" s="52">
        <f t="shared" si="25"/>
        <v>0.77184000000000008</v>
      </c>
    </row>
    <row r="209" spans="1:9" s="6" customFormat="1" x14ac:dyDescent="0.25">
      <c r="A209" s="18"/>
      <c r="B209" s="19" t="s">
        <v>781</v>
      </c>
      <c r="C209" s="62">
        <v>1</v>
      </c>
      <c r="D209" s="62">
        <v>1</v>
      </c>
      <c r="E209" s="52">
        <v>3.58</v>
      </c>
      <c r="F209" s="31">
        <v>9.2550000000000008</v>
      </c>
      <c r="G209" s="52">
        <v>0.08</v>
      </c>
      <c r="H209" s="52">
        <f t="shared" si="25"/>
        <v>2.6506320000000008</v>
      </c>
    </row>
    <row r="210" spans="1:9" s="6" customFormat="1" x14ac:dyDescent="0.25">
      <c r="A210" s="18"/>
      <c r="B210" s="19" t="s">
        <v>782</v>
      </c>
      <c r="C210" s="62">
        <v>1</v>
      </c>
      <c r="D210" s="62">
        <v>1</v>
      </c>
      <c r="E210" s="52">
        <v>1.32</v>
      </c>
      <c r="F210" s="52">
        <v>0.82</v>
      </c>
      <c r="G210" s="52">
        <v>0.08</v>
      </c>
      <c r="H210" s="52">
        <f t="shared" si="25"/>
        <v>8.6592000000000002E-2</v>
      </c>
    </row>
    <row r="211" spans="1:9" s="6" customFormat="1" x14ac:dyDescent="0.25">
      <c r="A211" s="18"/>
      <c r="B211" s="19" t="s">
        <v>783</v>
      </c>
      <c r="C211" s="62">
        <v>1</v>
      </c>
      <c r="D211" s="62">
        <v>1</v>
      </c>
      <c r="E211" s="52">
        <v>2.66</v>
      </c>
      <c r="F211" s="52">
        <v>4.8600000000000003</v>
      </c>
      <c r="G211" s="52">
        <v>0.08</v>
      </c>
      <c r="H211" s="52">
        <f t="shared" si="25"/>
        <v>1.0342080000000002</v>
      </c>
    </row>
    <row r="212" spans="1:9" s="6" customFormat="1" x14ac:dyDescent="0.25">
      <c r="A212" s="18"/>
      <c r="B212" s="19" t="s">
        <v>688</v>
      </c>
      <c r="C212" s="62">
        <v>-1</v>
      </c>
      <c r="D212" s="62">
        <v>5</v>
      </c>
      <c r="E212" s="52">
        <v>0.23</v>
      </c>
      <c r="F212" s="52">
        <v>0.3</v>
      </c>
      <c r="G212" s="52">
        <v>0.08</v>
      </c>
      <c r="H212" s="52">
        <f t="shared" si="25"/>
        <v>-2.7600000000000003E-2</v>
      </c>
    </row>
    <row r="213" spans="1:9" s="6" customFormat="1" x14ac:dyDescent="0.25">
      <c r="A213" s="18"/>
      <c r="B213" s="19" t="s">
        <v>689</v>
      </c>
      <c r="C213" s="62">
        <v>-1</v>
      </c>
      <c r="D213" s="62">
        <v>5</v>
      </c>
      <c r="E213" s="52">
        <v>0.23</v>
      </c>
      <c r="F213" s="52">
        <v>0.3</v>
      </c>
      <c r="G213" s="52">
        <v>0.08</v>
      </c>
      <c r="H213" s="52">
        <f t="shared" si="25"/>
        <v>-2.7600000000000003E-2</v>
      </c>
    </row>
    <row r="214" spans="1:9" s="6" customFormat="1" x14ac:dyDescent="0.25">
      <c r="A214" s="18"/>
      <c r="B214" s="19" t="s">
        <v>690</v>
      </c>
      <c r="C214" s="62">
        <v>-1</v>
      </c>
      <c r="D214" s="62">
        <v>3</v>
      </c>
      <c r="E214" s="52">
        <v>0.23</v>
      </c>
      <c r="F214" s="52">
        <v>0.3</v>
      </c>
      <c r="G214" s="52">
        <v>0.08</v>
      </c>
      <c r="H214" s="52">
        <f t="shared" si="25"/>
        <v>-1.6560000000000002E-2</v>
      </c>
    </row>
    <row r="215" spans="1:9" s="48" customFormat="1" x14ac:dyDescent="0.3">
      <c r="A215" s="49"/>
      <c r="B215" s="53" t="s">
        <v>49</v>
      </c>
      <c r="C215" s="50"/>
      <c r="D215" s="50"/>
      <c r="E215" s="51"/>
      <c r="F215" s="9"/>
      <c r="G215" s="9"/>
      <c r="H215" s="9">
        <v>0.08</v>
      </c>
      <c r="I215" s="10">
        <f>SUM(H161:H215)</f>
        <v>27.8335185</v>
      </c>
    </row>
    <row r="216" spans="1:9" s="48" customFormat="1" x14ac:dyDescent="0.3">
      <c r="A216" s="49"/>
      <c r="B216" s="53"/>
      <c r="C216" s="50"/>
      <c r="D216" s="50"/>
      <c r="E216" s="51"/>
      <c r="F216" s="9"/>
      <c r="G216" s="9"/>
      <c r="H216" s="11">
        <f>+I216</f>
        <v>27.900000000000002</v>
      </c>
      <c r="I216" s="10">
        <f>ROUNDUP(I215,1)</f>
        <v>27.900000000000002</v>
      </c>
    </row>
    <row r="217" spans="1:9" s="48" customFormat="1" x14ac:dyDescent="0.3">
      <c r="A217" s="49"/>
      <c r="B217" s="53"/>
      <c r="C217" s="50"/>
      <c r="D217" s="50"/>
      <c r="E217" s="51"/>
      <c r="F217" s="12" t="s">
        <v>34</v>
      </c>
      <c r="G217" s="13">
        <f>H216</f>
        <v>27.900000000000002</v>
      </c>
      <c r="H217" s="12" t="s">
        <v>35</v>
      </c>
      <c r="I217" s="10"/>
    </row>
    <row r="218" spans="1:9" s="48" customFormat="1" ht="44.25" customHeight="1" x14ac:dyDescent="0.3">
      <c r="A218" s="15">
        <v>6.5</v>
      </c>
      <c r="B218" s="23" t="s">
        <v>62</v>
      </c>
      <c r="C218" s="50"/>
      <c r="D218" s="50"/>
      <c r="E218" s="51"/>
      <c r="F218" s="75" t="s">
        <v>770</v>
      </c>
      <c r="G218" s="76"/>
      <c r="H218" s="77"/>
    </row>
    <row r="219" spans="1:9" s="6" customFormat="1" x14ac:dyDescent="0.25">
      <c r="A219" s="18"/>
      <c r="B219" s="17" t="s">
        <v>14</v>
      </c>
      <c r="C219" s="62">
        <v>0</v>
      </c>
      <c r="D219" s="62">
        <v>0</v>
      </c>
      <c r="E219" s="52">
        <v>0</v>
      </c>
      <c r="F219" s="52">
        <v>0</v>
      </c>
      <c r="G219" s="52"/>
      <c r="H219" s="52">
        <f t="shared" ref="H219:H234" si="26">PRODUCT(C219:G219)</f>
        <v>0</v>
      </c>
    </row>
    <row r="220" spans="1:9" s="6" customFormat="1" x14ac:dyDescent="0.25">
      <c r="A220" s="18"/>
      <c r="B220" s="19" t="s">
        <v>15</v>
      </c>
      <c r="C220" s="62">
        <v>1</v>
      </c>
      <c r="D220" s="62">
        <v>1</v>
      </c>
      <c r="E220" s="31">
        <v>10.315</v>
      </c>
      <c r="F220" s="52">
        <v>0.23</v>
      </c>
      <c r="G220" s="52">
        <v>2.02</v>
      </c>
      <c r="H220" s="52">
        <f t="shared" si="26"/>
        <v>4.7923490000000006</v>
      </c>
    </row>
    <row r="221" spans="1:9" s="6" customFormat="1" x14ac:dyDescent="0.25">
      <c r="A221" s="18"/>
      <c r="B221" s="19" t="s">
        <v>16</v>
      </c>
      <c r="C221" s="62">
        <v>1</v>
      </c>
      <c r="D221" s="62">
        <v>1</v>
      </c>
      <c r="E221" s="52">
        <v>2.4</v>
      </c>
      <c r="F221" s="52">
        <v>0.23</v>
      </c>
      <c r="G221" s="52">
        <v>2.02</v>
      </c>
      <c r="H221" s="52">
        <f t="shared" si="26"/>
        <v>1.11504</v>
      </c>
    </row>
    <row r="222" spans="1:9" s="6" customFormat="1" x14ac:dyDescent="0.25">
      <c r="A222" s="18"/>
      <c r="B222" s="19" t="s">
        <v>17</v>
      </c>
      <c r="C222" s="62">
        <v>1</v>
      </c>
      <c r="D222" s="62">
        <v>1</v>
      </c>
      <c r="E222" s="52">
        <v>4.1100000000000003</v>
      </c>
      <c r="F222" s="52">
        <v>0.23</v>
      </c>
      <c r="G222" s="52">
        <v>2.02</v>
      </c>
      <c r="H222" s="52">
        <f t="shared" si="26"/>
        <v>1.9095060000000004</v>
      </c>
    </row>
    <row r="223" spans="1:9" s="48" customFormat="1" x14ac:dyDescent="0.3">
      <c r="A223" s="49"/>
      <c r="B223" s="53" t="s">
        <v>696</v>
      </c>
      <c r="C223" s="50">
        <v>1</v>
      </c>
      <c r="D223" s="50">
        <v>1</v>
      </c>
      <c r="E223" s="51">
        <v>2.4500000000000002</v>
      </c>
      <c r="F223" s="51">
        <v>0.23</v>
      </c>
      <c r="G223" s="52">
        <v>2.02</v>
      </c>
      <c r="H223" s="52">
        <f t="shared" si="26"/>
        <v>1.1382700000000003</v>
      </c>
    </row>
    <row r="224" spans="1:9" s="6" customFormat="1" x14ac:dyDescent="0.25">
      <c r="A224" s="18"/>
      <c r="B224" s="19" t="s">
        <v>18</v>
      </c>
      <c r="C224" s="62">
        <v>1</v>
      </c>
      <c r="D224" s="62">
        <v>1</v>
      </c>
      <c r="E224" s="52">
        <v>2.4</v>
      </c>
      <c r="F224" s="52">
        <v>0.23</v>
      </c>
      <c r="G224" s="52">
        <v>2.02</v>
      </c>
      <c r="H224" s="52">
        <f t="shared" si="26"/>
        <v>1.11504</v>
      </c>
    </row>
    <row r="225" spans="1:8" s="48" customFormat="1" x14ac:dyDescent="0.3">
      <c r="A225" s="49"/>
      <c r="B225" s="53" t="s">
        <v>19</v>
      </c>
      <c r="C225" s="50">
        <v>1</v>
      </c>
      <c r="D225" s="50">
        <v>1</v>
      </c>
      <c r="E225" s="47">
        <v>3.1150000000000002</v>
      </c>
      <c r="F225" s="51">
        <v>0.23</v>
      </c>
      <c r="G225" s="52">
        <v>2.02</v>
      </c>
      <c r="H225" s="52">
        <f t="shared" si="26"/>
        <v>1.4472290000000001</v>
      </c>
    </row>
    <row r="226" spans="1:8" s="6" customFormat="1" x14ac:dyDescent="0.25">
      <c r="A226" s="18"/>
      <c r="B226" s="19" t="s">
        <v>20</v>
      </c>
      <c r="C226" s="62">
        <v>1</v>
      </c>
      <c r="D226" s="62">
        <v>1</v>
      </c>
      <c r="E226" s="52">
        <v>2.4500000000000002</v>
      </c>
      <c r="F226" s="52">
        <v>0.23</v>
      </c>
      <c r="G226" s="52">
        <v>2.02</v>
      </c>
      <c r="H226" s="52">
        <f t="shared" si="26"/>
        <v>1.1382700000000003</v>
      </c>
    </row>
    <row r="227" spans="1:8" s="6" customFormat="1" x14ac:dyDescent="0.25">
      <c r="A227" s="18"/>
      <c r="B227" s="19" t="s">
        <v>21</v>
      </c>
      <c r="C227" s="62">
        <v>1</v>
      </c>
      <c r="D227" s="62">
        <v>1</v>
      </c>
      <c r="E227" s="52">
        <v>1.08</v>
      </c>
      <c r="F227" s="52">
        <v>0.23</v>
      </c>
      <c r="G227" s="52">
        <v>2.02</v>
      </c>
      <c r="H227" s="52">
        <f t="shared" si="26"/>
        <v>0.5017680000000001</v>
      </c>
    </row>
    <row r="228" spans="1:8" s="6" customFormat="1" x14ac:dyDescent="0.25">
      <c r="A228" s="18"/>
      <c r="B228" s="19" t="s">
        <v>22</v>
      </c>
      <c r="C228" s="62">
        <v>1</v>
      </c>
      <c r="D228" s="62">
        <v>1</v>
      </c>
      <c r="E228" s="52">
        <v>3.58</v>
      </c>
      <c r="F228" s="52">
        <v>0.23</v>
      </c>
      <c r="G228" s="52">
        <v>2.02</v>
      </c>
      <c r="H228" s="52">
        <f t="shared" si="26"/>
        <v>1.663268</v>
      </c>
    </row>
    <row r="229" spans="1:8" s="6" customFormat="1" x14ac:dyDescent="0.25">
      <c r="A229" s="18"/>
      <c r="B229" s="17" t="s">
        <v>23</v>
      </c>
      <c r="C229" s="62">
        <v>0</v>
      </c>
      <c r="D229" s="62">
        <v>0</v>
      </c>
      <c r="E229" s="52">
        <v>0</v>
      </c>
      <c r="F229" s="52">
        <v>0</v>
      </c>
      <c r="G229" s="52"/>
      <c r="H229" s="52">
        <f t="shared" si="26"/>
        <v>0</v>
      </c>
    </row>
    <row r="230" spans="1:8" s="6" customFormat="1" x14ac:dyDescent="0.25">
      <c r="A230" s="18"/>
      <c r="B230" s="19" t="s">
        <v>24</v>
      </c>
      <c r="C230" s="62">
        <v>1</v>
      </c>
      <c r="D230" s="62">
        <v>1</v>
      </c>
      <c r="E230" s="52">
        <v>3.16</v>
      </c>
      <c r="F230" s="52">
        <v>0.23</v>
      </c>
      <c r="G230" s="52">
        <v>2.02</v>
      </c>
      <c r="H230" s="52">
        <f t="shared" si="26"/>
        <v>1.4681360000000003</v>
      </c>
    </row>
    <row r="231" spans="1:8" s="6" customFormat="1" x14ac:dyDescent="0.25">
      <c r="A231" s="18"/>
      <c r="B231" s="19" t="s">
        <v>25</v>
      </c>
      <c r="C231" s="62">
        <v>1</v>
      </c>
      <c r="D231" s="62">
        <v>1</v>
      </c>
      <c r="E231" s="52">
        <v>4.57</v>
      </c>
      <c r="F231" s="52">
        <v>0.23</v>
      </c>
      <c r="G231" s="52">
        <v>2.02</v>
      </c>
      <c r="H231" s="52">
        <f t="shared" si="26"/>
        <v>2.1232220000000002</v>
      </c>
    </row>
    <row r="232" spans="1:8" s="6" customFormat="1" x14ac:dyDescent="0.25">
      <c r="A232" s="18"/>
      <c r="B232" s="19" t="s">
        <v>26</v>
      </c>
      <c r="C232" s="62">
        <v>1</v>
      </c>
      <c r="D232" s="62">
        <v>2</v>
      </c>
      <c r="E232" s="52">
        <v>8.81</v>
      </c>
      <c r="F232" s="52">
        <v>0.23</v>
      </c>
      <c r="G232" s="52">
        <v>2.02</v>
      </c>
      <c r="H232" s="52">
        <f t="shared" si="26"/>
        <v>8.1862519999999996</v>
      </c>
    </row>
    <row r="233" spans="1:8" s="6" customFormat="1" x14ac:dyDescent="0.25">
      <c r="A233" s="18"/>
      <c r="B233" s="19" t="s">
        <v>27</v>
      </c>
      <c r="C233" s="62">
        <v>1</v>
      </c>
      <c r="D233" s="62">
        <v>1</v>
      </c>
      <c r="E233" s="31">
        <v>2.9649999999999999</v>
      </c>
      <c r="F233" s="52">
        <v>0.23</v>
      </c>
      <c r="G233" s="52">
        <v>2.02</v>
      </c>
      <c r="H233" s="52">
        <f t="shared" si="26"/>
        <v>1.3775389999999998</v>
      </c>
    </row>
    <row r="234" spans="1:8" s="6" customFormat="1" x14ac:dyDescent="0.25">
      <c r="A234" s="18"/>
      <c r="B234" s="19" t="s">
        <v>28</v>
      </c>
      <c r="C234" s="62">
        <v>1</v>
      </c>
      <c r="D234" s="62">
        <v>1</v>
      </c>
      <c r="E234" s="52">
        <v>4.6399999999999997</v>
      </c>
      <c r="F234" s="52">
        <v>0.23</v>
      </c>
      <c r="G234" s="52">
        <v>2.02</v>
      </c>
      <c r="H234" s="52">
        <f t="shared" si="26"/>
        <v>2.1557439999999999</v>
      </c>
    </row>
    <row r="235" spans="1:8" s="48" customFormat="1" x14ac:dyDescent="0.3">
      <c r="A235" s="49"/>
      <c r="B235" s="53" t="s">
        <v>30</v>
      </c>
      <c r="C235" s="50">
        <v>-1</v>
      </c>
      <c r="D235" s="50">
        <v>13</v>
      </c>
      <c r="E235" s="51">
        <v>0.3</v>
      </c>
      <c r="F235" s="51">
        <v>0.23</v>
      </c>
      <c r="G235" s="51">
        <v>2.02</v>
      </c>
      <c r="H235" s="52">
        <f t="shared" ref="H235:H240" si="27">PRODUCT(C235:G235)</f>
        <v>-1.8119400000000001</v>
      </c>
    </row>
    <row r="236" spans="1:8" s="48" customFormat="1" x14ac:dyDescent="0.3">
      <c r="A236" s="49"/>
      <c r="B236" s="53" t="s">
        <v>31</v>
      </c>
      <c r="C236" s="50">
        <v>-1</v>
      </c>
      <c r="D236" s="50">
        <v>2</v>
      </c>
      <c r="E236" s="51">
        <v>0.3</v>
      </c>
      <c r="F236" s="51">
        <v>0.23</v>
      </c>
      <c r="G236" s="51">
        <f t="shared" ref="G236" si="28">+G235</f>
        <v>2.02</v>
      </c>
      <c r="H236" s="52">
        <f t="shared" si="27"/>
        <v>-0.27876000000000001</v>
      </c>
    </row>
    <row r="237" spans="1:8" s="48" customFormat="1" x14ac:dyDescent="0.3">
      <c r="A237" s="49"/>
      <c r="B237" s="53" t="s">
        <v>63</v>
      </c>
      <c r="C237" s="50">
        <v>1</v>
      </c>
      <c r="D237" s="50">
        <v>1</v>
      </c>
      <c r="E237" s="51">
        <v>2.86</v>
      </c>
      <c r="F237" s="51">
        <v>0.9</v>
      </c>
      <c r="G237" s="51">
        <v>0.15</v>
      </c>
      <c r="H237" s="52">
        <f t="shared" si="27"/>
        <v>0.38609999999999994</v>
      </c>
    </row>
    <row r="238" spans="1:8" s="48" customFormat="1" x14ac:dyDescent="0.3">
      <c r="A238" s="49"/>
      <c r="B238" s="53" t="s">
        <v>64</v>
      </c>
      <c r="C238" s="50">
        <v>1</v>
      </c>
      <c r="D238" s="50">
        <v>1</v>
      </c>
      <c r="E238" s="51">
        <v>2.86</v>
      </c>
      <c r="F238" s="51">
        <v>0.6</v>
      </c>
      <c r="G238" s="51">
        <v>0.15</v>
      </c>
      <c r="H238" s="52">
        <f t="shared" si="27"/>
        <v>0.25739999999999996</v>
      </c>
    </row>
    <row r="239" spans="1:8" s="48" customFormat="1" x14ac:dyDescent="0.3">
      <c r="A239" s="49"/>
      <c r="B239" s="53" t="s">
        <v>65</v>
      </c>
      <c r="C239" s="50">
        <v>1</v>
      </c>
      <c r="D239" s="50">
        <v>1</v>
      </c>
      <c r="E239" s="51">
        <v>2.86</v>
      </c>
      <c r="F239" s="51">
        <v>0.3</v>
      </c>
      <c r="G239" s="51">
        <v>0.15</v>
      </c>
      <c r="H239" s="52">
        <f t="shared" si="27"/>
        <v>0.12869999999999998</v>
      </c>
    </row>
    <row r="240" spans="1:8" s="48" customFormat="1" x14ac:dyDescent="0.3">
      <c r="A240" s="49"/>
      <c r="B240" s="53" t="s">
        <v>66</v>
      </c>
      <c r="C240" s="50">
        <v>2</v>
      </c>
      <c r="D240" s="50">
        <v>4</v>
      </c>
      <c r="E240" s="51">
        <v>3.32</v>
      </c>
      <c r="F240" s="51">
        <v>0.23</v>
      </c>
      <c r="G240" s="51">
        <v>0.9</v>
      </c>
      <c r="H240" s="52">
        <f t="shared" si="27"/>
        <v>5.4979199999999997</v>
      </c>
    </row>
    <row r="241" spans="1:9" s="48" customFormat="1" x14ac:dyDescent="0.3">
      <c r="A241" s="49"/>
      <c r="B241" s="53"/>
      <c r="C241" s="50"/>
      <c r="D241" s="50"/>
      <c r="E241" s="51"/>
      <c r="F241" s="9"/>
      <c r="G241" s="9"/>
      <c r="H241" s="9">
        <f>I242-I241</f>
        <v>8.894700000000455E-2</v>
      </c>
      <c r="I241" s="10">
        <f>SUM(H220:H240)</f>
        <v>34.311052999999994</v>
      </c>
    </row>
    <row r="242" spans="1:9" s="48" customFormat="1" x14ac:dyDescent="0.3">
      <c r="A242" s="49"/>
      <c r="B242" s="53"/>
      <c r="C242" s="50"/>
      <c r="D242" s="50"/>
      <c r="E242" s="51"/>
      <c r="F242" s="9"/>
      <c r="G242" s="9"/>
      <c r="H242" s="11">
        <f>+I242</f>
        <v>34.4</v>
      </c>
      <c r="I242" s="10">
        <f>ROUNDUP(I241,1)</f>
        <v>34.4</v>
      </c>
    </row>
    <row r="243" spans="1:9" s="48" customFormat="1" x14ac:dyDescent="0.3">
      <c r="A243" s="49"/>
      <c r="B243" s="53"/>
      <c r="C243" s="50"/>
      <c r="D243" s="50"/>
      <c r="E243" s="51"/>
      <c r="F243" s="12" t="s">
        <v>34</v>
      </c>
      <c r="G243" s="13">
        <f>H242</f>
        <v>34.4</v>
      </c>
      <c r="H243" s="12" t="s">
        <v>35</v>
      </c>
      <c r="I243" s="10"/>
    </row>
    <row r="244" spans="1:9" s="48" customFormat="1" x14ac:dyDescent="0.3">
      <c r="A244" s="25"/>
      <c r="B244" s="26"/>
      <c r="C244" s="27"/>
      <c r="D244" s="27"/>
      <c r="F244" s="64"/>
      <c r="G244" s="64"/>
      <c r="H244" s="64"/>
      <c r="I244" s="10"/>
    </row>
    <row r="245" spans="1:9" s="48" customFormat="1" x14ac:dyDescent="0.3">
      <c r="A245" s="25"/>
      <c r="B245" s="26"/>
      <c r="C245" s="27"/>
      <c r="D245" s="27"/>
      <c r="F245" s="64"/>
      <c r="G245" s="64"/>
      <c r="H245" s="64"/>
      <c r="I245" s="10"/>
    </row>
    <row r="246" spans="1:9" s="10" customFormat="1" x14ac:dyDescent="0.25">
      <c r="A246" s="74" t="str">
        <f>+A2</f>
        <v xml:space="preserve">SFO Quarters - Single (G)  DD / 166R / 2015 </v>
      </c>
      <c r="B246" s="74"/>
      <c r="C246" s="74"/>
      <c r="D246" s="74"/>
      <c r="E246" s="74"/>
      <c r="F246" s="74"/>
      <c r="G246" s="74"/>
      <c r="H246" s="74"/>
    </row>
    <row r="247" spans="1:9" s="10" customFormat="1" x14ac:dyDescent="0.25">
      <c r="A247" s="74" t="str">
        <f>+A3</f>
        <v xml:space="preserve"> DETAILED ESTIMATE</v>
      </c>
      <c r="B247" s="74"/>
      <c r="C247" s="74"/>
      <c r="D247" s="74"/>
      <c r="E247" s="74"/>
      <c r="F247" s="74"/>
      <c r="G247" s="74"/>
      <c r="H247" s="74"/>
    </row>
    <row r="248" spans="1:9" s="10" customFormat="1" x14ac:dyDescent="0.25">
      <c r="A248" s="74" t="s">
        <v>91</v>
      </c>
      <c r="B248" s="74"/>
      <c r="C248" s="74"/>
      <c r="D248" s="74"/>
      <c r="E248" s="74"/>
      <c r="F248" s="74"/>
      <c r="G248" s="74"/>
      <c r="H248" s="74"/>
    </row>
    <row r="249" spans="1:9" s="48" customFormat="1" ht="34.5" x14ac:dyDescent="0.3">
      <c r="A249" s="15" t="s">
        <v>686</v>
      </c>
      <c r="B249" s="14" t="s">
        <v>687</v>
      </c>
      <c r="C249" s="50"/>
      <c r="D249" s="50"/>
      <c r="E249" s="51"/>
      <c r="F249" s="51"/>
      <c r="G249" s="51"/>
      <c r="H249" s="51"/>
    </row>
    <row r="250" spans="1:9" s="48" customFormat="1" x14ac:dyDescent="0.3">
      <c r="A250" s="49"/>
      <c r="B250" s="53" t="s">
        <v>92</v>
      </c>
      <c r="C250" s="50"/>
      <c r="D250" s="50"/>
      <c r="E250" s="51"/>
      <c r="F250" s="51"/>
      <c r="G250" s="51"/>
      <c r="H250" s="51"/>
    </row>
    <row r="251" spans="1:9" s="48" customFormat="1" x14ac:dyDescent="0.3">
      <c r="A251" s="49"/>
      <c r="B251" s="53" t="s">
        <v>697</v>
      </c>
      <c r="C251" s="50">
        <v>1</v>
      </c>
      <c r="D251" s="50">
        <v>13</v>
      </c>
      <c r="E251" s="51">
        <v>0.23</v>
      </c>
      <c r="F251" s="51">
        <v>0.3</v>
      </c>
      <c r="G251" s="51">
        <v>2.4700000000000002</v>
      </c>
      <c r="H251" s="52">
        <f t="shared" ref="H251:H307" si="29">PRODUCT(C251:G251)</f>
        <v>2.2155900000000002</v>
      </c>
    </row>
    <row r="252" spans="1:9" s="48" customFormat="1" x14ac:dyDescent="0.3">
      <c r="A252" s="49"/>
      <c r="B252" s="14" t="s">
        <v>704</v>
      </c>
      <c r="C252" s="50"/>
      <c r="D252" s="50"/>
      <c r="E252" s="51"/>
      <c r="F252" s="51"/>
      <c r="G252" s="51"/>
      <c r="H252" s="52"/>
    </row>
    <row r="253" spans="1:9" s="48" customFormat="1" x14ac:dyDescent="0.3">
      <c r="A253" s="49"/>
      <c r="B253" s="53" t="s">
        <v>93</v>
      </c>
      <c r="C253" s="50">
        <v>1</v>
      </c>
      <c r="D253" s="50">
        <v>1</v>
      </c>
      <c r="E253" s="51">
        <v>40.22</v>
      </c>
      <c r="F253" s="51">
        <v>0.23</v>
      </c>
      <c r="G253" s="51">
        <v>0.3</v>
      </c>
      <c r="H253" s="52">
        <f t="shared" si="29"/>
        <v>2.7751800000000002</v>
      </c>
    </row>
    <row r="254" spans="1:9" s="48" customFormat="1" x14ac:dyDescent="0.3">
      <c r="A254" s="49"/>
      <c r="B254" s="53" t="s">
        <v>698</v>
      </c>
      <c r="C254" s="50">
        <v>1</v>
      </c>
      <c r="D254" s="50">
        <v>1</v>
      </c>
      <c r="E254" s="47">
        <v>10.315</v>
      </c>
      <c r="F254" s="51">
        <v>0.23</v>
      </c>
      <c r="G254" s="51">
        <v>0.08</v>
      </c>
      <c r="H254" s="52">
        <f t="shared" si="29"/>
        <v>0.18979600000000002</v>
      </c>
    </row>
    <row r="255" spans="1:9" s="48" customFormat="1" x14ac:dyDescent="0.3">
      <c r="A255" s="49"/>
      <c r="B255" s="53" t="s">
        <v>698</v>
      </c>
      <c r="C255" s="50">
        <v>1</v>
      </c>
      <c r="D255" s="50">
        <v>1</v>
      </c>
      <c r="E255" s="47">
        <v>1.3140000000000001</v>
      </c>
      <c r="F255" s="51">
        <v>0.23</v>
      </c>
      <c r="G255" s="51">
        <v>0.08</v>
      </c>
      <c r="H255" s="52">
        <f t="shared" si="29"/>
        <v>2.4177600000000004E-2</v>
      </c>
    </row>
    <row r="256" spans="1:9" s="48" customFormat="1" x14ac:dyDescent="0.3">
      <c r="A256" s="49"/>
      <c r="B256" s="53" t="s">
        <v>699</v>
      </c>
      <c r="C256" s="50">
        <v>1</v>
      </c>
      <c r="D256" s="50">
        <v>1</v>
      </c>
      <c r="E256" s="51">
        <v>3.38</v>
      </c>
      <c r="F256" s="51">
        <v>0.23</v>
      </c>
      <c r="G256" s="51">
        <v>0.08</v>
      </c>
      <c r="H256" s="52">
        <f t="shared" si="29"/>
        <v>6.2191999999999997E-2</v>
      </c>
    </row>
    <row r="257" spans="1:8" s="48" customFormat="1" x14ac:dyDescent="0.3">
      <c r="A257" s="49"/>
      <c r="B257" s="53" t="s">
        <v>700</v>
      </c>
      <c r="C257" s="50">
        <v>1</v>
      </c>
      <c r="D257" s="50">
        <v>1</v>
      </c>
      <c r="E257" s="51">
        <v>4.63</v>
      </c>
      <c r="F257" s="51">
        <v>0.23</v>
      </c>
      <c r="G257" s="51">
        <v>0.08</v>
      </c>
      <c r="H257" s="52">
        <f t="shared" si="29"/>
        <v>8.5192000000000004E-2</v>
      </c>
    </row>
    <row r="258" spans="1:8" s="48" customFormat="1" x14ac:dyDescent="0.3">
      <c r="A258" s="49"/>
      <c r="B258" s="53" t="s">
        <v>701</v>
      </c>
      <c r="C258" s="50">
        <v>1</v>
      </c>
      <c r="D258" s="50">
        <v>1</v>
      </c>
      <c r="E258" s="51">
        <v>2.4500000000000002</v>
      </c>
      <c r="F258" s="51">
        <v>0.23</v>
      </c>
      <c r="G258" s="51">
        <v>0.38</v>
      </c>
      <c r="H258" s="52">
        <f t="shared" si="29"/>
        <v>0.21413000000000004</v>
      </c>
    </row>
    <row r="259" spans="1:8" s="48" customFormat="1" x14ac:dyDescent="0.3">
      <c r="A259" s="49"/>
      <c r="B259" s="53" t="s">
        <v>702</v>
      </c>
      <c r="C259" s="50">
        <v>1</v>
      </c>
      <c r="D259" s="50">
        <v>1</v>
      </c>
      <c r="E259" s="51">
        <v>2.4500000000000002</v>
      </c>
      <c r="F259" s="51">
        <v>0.23</v>
      </c>
      <c r="G259" s="51">
        <v>0.3</v>
      </c>
      <c r="H259" s="52">
        <f t="shared" si="29"/>
        <v>0.16905000000000003</v>
      </c>
    </row>
    <row r="260" spans="1:8" s="48" customFormat="1" x14ac:dyDescent="0.3">
      <c r="A260" s="49"/>
      <c r="B260" s="53" t="s">
        <v>95</v>
      </c>
      <c r="C260" s="50">
        <v>1</v>
      </c>
      <c r="D260" s="50">
        <v>1</v>
      </c>
      <c r="E260" s="51">
        <v>3.12</v>
      </c>
      <c r="F260" s="51">
        <v>0.23</v>
      </c>
      <c r="G260" s="51">
        <v>0.38</v>
      </c>
      <c r="H260" s="52">
        <f t="shared" si="29"/>
        <v>0.27268799999999999</v>
      </c>
    </row>
    <row r="261" spans="1:8" s="48" customFormat="1" x14ac:dyDescent="0.3">
      <c r="A261" s="49"/>
      <c r="B261" s="53" t="s">
        <v>97</v>
      </c>
      <c r="C261" s="50">
        <v>1</v>
      </c>
      <c r="D261" s="50">
        <v>1</v>
      </c>
      <c r="E261" s="47">
        <v>1.085</v>
      </c>
      <c r="F261" s="51">
        <v>0.23</v>
      </c>
      <c r="G261" s="51">
        <v>0.3</v>
      </c>
      <c r="H261" s="52">
        <f>PRODUCT(C261:G261)</f>
        <v>7.4865000000000001E-2</v>
      </c>
    </row>
    <row r="262" spans="1:8" s="48" customFormat="1" x14ac:dyDescent="0.3">
      <c r="A262" s="49"/>
      <c r="B262" s="53" t="s">
        <v>96</v>
      </c>
      <c r="C262" s="50">
        <v>1</v>
      </c>
      <c r="D262" s="50">
        <v>1</v>
      </c>
      <c r="E262" s="51">
        <v>7.37</v>
      </c>
      <c r="F262" s="51">
        <v>0.23</v>
      </c>
      <c r="G262" s="51">
        <v>0.28999999999999998</v>
      </c>
      <c r="H262" s="52">
        <f t="shared" si="29"/>
        <v>0.49157899999999999</v>
      </c>
    </row>
    <row r="263" spans="1:8" s="48" customFormat="1" x14ac:dyDescent="0.3">
      <c r="A263" s="49"/>
      <c r="B263" s="53" t="s">
        <v>94</v>
      </c>
      <c r="C263" s="50">
        <v>1</v>
      </c>
      <c r="D263" s="50">
        <v>1</v>
      </c>
      <c r="E263" s="51">
        <v>7.72</v>
      </c>
      <c r="F263" s="51">
        <v>0.23</v>
      </c>
      <c r="G263" s="51">
        <v>0.28999999999999998</v>
      </c>
      <c r="H263" s="52">
        <f>PRODUCT(C263:G263)</f>
        <v>0.51492399999999994</v>
      </c>
    </row>
    <row r="264" spans="1:8" s="48" customFormat="1" x14ac:dyDescent="0.3">
      <c r="A264" s="49"/>
      <c r="B264" s="14" t="s">
        <v>703</v>
      </c>
      <c r="C264" s="50"/>
      <c r="D264" s="50"/>
      <c r="E264" s="51"/>
      <c r="F264" s="51"/>
      <c r="G264" s="51"/>
      <c r="H264" s="52"/>
    </row>
    <row r="265" spans="1:8" s="48" customFormat="1" x14ac:dyDescent="0.3">
      <c r="A265" s="49"/>
      <c r="B265" s="53" t="s">
        <v>705</v>
      </c>
      <c r="C265" s="50">
        <v>1</v>
      </c>
      <c r="D265" s="50">
        <v>1</v>
      </c>
      <c r="E265" s="47">
        <v>3.1150000000000002</v>
      </c>
      <c r="F265" s="51">
        <v>5.38</v>
      </c>
      <c r="G265" s="47">
        <v>0.125</v>
      </c>
      <c r="H265" s="52">
        <f>PRODUCT(C265:G265)</f>
        <v>2.0948375000000001</v>
      </c>
    </row>
    <row r="266" spans="1:8" s="48" customFormat="1" x14ac:dyDescent="0.3">
      <c r="A266" s="49"/>
      <c r="B266" s="53" t="s">
        <v>231</v>
      </c>
      <c r="C266" s="50">
        <v>1</v>
      </c>
      <c r="D266" s="50">
        <v>1</v>
      </c>
      <c r="E266" s="51">
        <v>3.88</v>
      </c>
      <c r="F266" s="51">
        <v>3.15</v>
      </c>
      <c r="G266" s="47">
        <v>0.125</v>
      </c>
      <c r="H266" s="52">
        <f t="shared" ref="H266:H271" si="30">PRODUCT(C266:G266)</f>
        <v>1.5277499999999999</v>
      </c>
    </row>
    <row r="267" spans="1:8" s="48" customFormat="1" x14ac:dyDescent="0.3">
      <c r="A267" s="49"/>
      <c r="B267" s="53" t="s">
        <v>707</v>
      </c>
      <c r="C267" s="50">
        <v>1</v>
      </c>
      <c r="D267" s="50">
        <v>1</v>
      </c>
      <c r="E267" s="51">
        <v>2.4500000000000002</v>
      </c>
      <c r="F267" s="51">
        <v>1.0900000000000001</v>
      </c>
      <c r="G267" s="47">
        <v>0.125</v>
      </c>
      <c r="H267" s="52">
        <f t="shared" si="30"/>
        <v>0.33381250000000007</v>
      </c>
    </row>
    <row r="268" spans="1:8" s="48" customFormat="1" x14ac:dyDescent="0.3">
      <c r="A268" s="49"/>
      <c r="B268" s="53" t="s">
        <v>642</v>
      </c>
      <c r="C268" s="50">
        <v>1</v>
      </c>
      <c r="D268" s="50">
        <v>1</v>
      </c>
      <c r="E268" s="51">
        <v>2.4500000000000002</v>
      </c>
      <c r="F268" s="51">
        <v>3.14</v>
      </c>
      <c r="G268" s="47">
        <v>0.125</v>
      </c>
      <c r="H268" s="52">
        <f t="shared" si="30"/>
        <v>0.96162500000000006</v>
      </c>
    </row>
    <row r="269" spans="1:8" s="48" customFormat="1" x14ac:dyDescent="0.3">
      <c r="A269" s="49"/>
      <c r="B269" s="53" t="s">
        <v>706</v>
      </c>
      <c r="C269" s="50">
        <v>1</v>
      </c>
      <c r="D269" s="50">
        <v>1</v>
      </c>
      <c r="E269" s="47">
        <v>3.1150000000000002</v>
      </c>
      <c r="F269" s="51">
        <v>3.3</v>
      </c>
      <c r="G269" s="47">
        <v>0.125</v>
      </c>
      <c r="H269" s="52">
        <f t="shared" si="30"/>
        <v>1.2849375000000001</v>
      </c>
    </row>
    <row r="270" spans="1:8" s="48" customFormat="1" x14ac:dyDescent="0.3">
      <c r="A270" s="49"/>
      <c r="B270" s="53" t="s">
        <v>232</v>
      </c>
      <c r="C270" s="50">
        <v>1</v>
      </c>
      <c r="D270" s="50">
        <v>1</v>
      </c>
      <c r="E270" s="51">
        <v>1.2</v>
      </c>
      <c r="F270" s="51">
        <v>1.8</v>
      </c>
      <c r="G270" s="47">
        <v>0.125</v>
      </c>
      <c r="H270" s="52">
        <f t="shared" si="30"/>
        <v>0.27</v>
      </c>
    </row>
    <row r="271" spans="1:8" s="48" customFormat="1" x14ac:dyDescent="0.3">
      <c r="A271" s="49"/>
      <c r="B271" s="53" t="s">
        <v>708</v>
      </c>
      <c r="C271" s="50">
        <v>1</v>
      </c>
      <c r="D271" s="50">
        <v>1</v>
      </c>
      <c r="E271" s="51">
        <v>1.2</v>
      </c>
      <c r="F271" s="51">
        <v>0.82</v>
      </c>
      <c r="G271" s="47">
        <v>0.125</v>
      </c>
      <c r="H271" s="52">
        <f t="shared" si="30"/>
        <v>0.12299999999999998</v>
      </c>
    </row>
    <row r="272" spans="1:8" s="48" customFormat="1" x14ac:dyDescent="0.3">
      <c r="A272" s="49"/>
      <c r="B272" s="53" t="s">
        <v>98</v>
      </c>
      <c r="C272" s="50">
        <v>1</v>
      </c>
      <c r="D272" s="50">
        <v>1</v>
      </c>
      <c r="E272" s="51">
        <v>9.5500000000000007</v>
      </c>
      <c r="F272" s="51">
        <v>1</v>
      </c>
      <c r="G272" s="47">
        <v>0.125</v>
      </c>
      <c r="H272" s="52">
        <f t="shared" si="29"/>
        <v>1.1937500000000001</v>
      </c>
    </row>
    <row r="273" spans="1:8" x14ac:dyDescent="0.3">
      <c r="A273" s="49"/>
      <c r="B273" s="53" t="s">
        <v>99</v>
      </c>
      <c r="C273" s="50">
        <v>1</v>
      </c>
      <c r="D273" s="50">
        <v>1</v>
      </c>
      <c r="E273" s="51">
        <v>2.86</v>
      </c>
      <c r="F273" s="51">
        <v>1.23</v>
      </c>
      <c r="G273" s="47">
        <v>0.125</v>
      </c>
      <c r="H273" s="52">
        <f t="shared" si="29"/>
        <v>0.43972499999999998</v>
      </c>
    </row>
    <row r="274" spans="1:8" x14ac:dyDescent="0.3">
      <c r="A274" s="49"/>
      <c r="B274" s="53" t="s">
        <v>100</v>
      </c>
      <c r="C274" s="50">
        <v>1</v>
      </c>
      <c r="D274" s="50">
        <v>1</v>
      </c>
      <c r="E274" s="51">
        <v>2.86</v>
      </c>
      <c r="F274" s="51">
        <v>1</v>
      </c>
      <c r="G274" s="47">
        <v>0.125</v>
      </c>
      <c r="H274" s="52">
        <f t="shared" si="29"/>
        <v>0.35749999999999998</v>
      </c>
    </row>
    <row r="275" spans="1:8" x14ac:dyDescent="0.3">
      <c r="A275" s="49"/>
      <c r="B275" s="53" t="s">
        <v>101</v>
      </c>
      <c r="C275" s="50">
        <v>1</v>
      </c>
      <c r="D275" s="50">
        <v>1</v>
      </c>
      <c r="E275" s="51">
        <v>2.86</v>
      </c>
      <c r="F275" s="51">
        <v>0.23</v>
      </c>
      <c r="G275" s="47">
        <v>0.17499999999999999</v>
      </c>
      <c r="H275" s="52">
        <f t="shared" si="29"/>
        <v>0.115115</v>
      </c>
    </row>
    <row r="276" spans="1:8" x14ac:dyDescent="0.3">
      <c r="A276" s="49"/>
      <c r="B276" s="53" t="s">
        <v>102</v>
      </c>
      <c r="C276" s="50">
        <v>1</v>
      </c>
      <c r="D276" s="50">
        <v>1</v>
      </c>
      <c r="E276" s="51">
        <v>2.86</v>
      </c>
      <c r="F276" s="51">
        <v>0.23</v>
      </c>
      <c r="G276" s="47">
        <v>0.17499999999999999</v>
      </c>
      <c r="H276" s="52">
        <f t="shared" si="29"/>
        <v>0.115115</v>
      </c>
    </row>
    <row r="277" spans="1:8" x14ac:dyDescent="0.3">
      <c r="A277" s="49"/>
      <c r="B277" s="53" t="s">
        <v>103</v>
      </c>
      <c r="C277" s="50">
        <v>1</v>
      </c>
      <c r="D277" s="50">
        <v>1</v>
      </c>
      <c r="E277" s="51">
        <v>2.84</v>
      </c>
      <c r="F277" s="51">
        <v>1</v>
      </c>
      <c r="G277" s="47">
        <v>0.125</v>
      </c>
      <c r="H277" s="52">
        <f t="shared" si="29"/>
        <v>0.35499999999999998</v>
      </c>
    </row>
    <row r="278" spans="1:8" x14ac:dyDescent="0.3">
      <c r="A278" s="49"/>
      <c r="B278" s="53" t="s">
        <v>104</v>
      </c>
      <c r="C278" s="50">
        <v>1</v>
      </c>
      <c r="D278" s="50">
        <v>1</v>
      </c>
      <c r="E278" s="51">
        <v>2.4900000000000002</v>
      </c>
      <c r="F278" s="51">
        <v>1</v>
      </c>
      <c r="G278" s="47">
        <v>0.125</v>
      </c>
      <c r="H278" s="52">
        <f t="shared" si="29"/>
        <v>0.31125000000000003</v>
      </c>
    </row>
    <row r="279" spans="1:8" x14ac:dyDescent="0.3">
      <c r="A279" s="49"/>
      <c r="B279" s="53" t="s">
        <v>105</v>
      </c>
      <c r="C279" s="50">
        <v>1</v>
      </c>
      <c r="D279" s="50">
        <v>1</v>
      </c>
      <c r="E279" s="51">
        <v>38.22</v>
      </c>
      <c r="F279" s="51">
        <v>0.23</v>
      </c>
      <c r="G279" s="51">
        <v>0.12</v>
      </c>
      <c r="H279" s="52">
        <f t="shared" si="29"/>
        <v>1.0548719999999998</v>
      </c>
    </row>
    <row r="280" spans="1:8" x14ac:dyDescent="0.3">
      <c r="A280" s="49"/>
      <c r="B280" s="53" t="s">
        <v>106</v>
      </c>
      <c r="C280" s="50">
        <v>1</v>
      </c>
      <c r="D280" s="50">
        <v>1</v>
      </c>
      <c r="E280" s="51">
        <v>7.72</v>
      </c>
      <c r="F280" s="51">
        <v>0.23</v>
      </c>
      <c r="G280" s="51">
        <v>0.12</v>
      </c>
      <c r="H280" s="52">
        <f t="shared" si="29"/>
        <v>0.21307200000000001</v>
      </c>
    </row>
    <row r="281" spans="1:8" x14ac:dyDescent="0.3">
      <c r="A281" s="49"/>
      <c r="B281" s="53" t="s">
        <v>107</v>
      </c>
      <c r="C281" s="50">
        <v>1</v>
      </c>
      <c r="D281" s="50">
        <v>1</v>
      </c>
      <c r="E281" s="51">
        <v>5.72</v>
      </c>
      <c r="F281" s="51">
        <v>0.23</v>
      </c>
      <c r="G281" s="51">
        <v>0.12</v>
      </c>
      <c r="H281" s="52">
        <f t="shared" si="29"/>
        <v>0.15787200000000001</v>
      </c>
    </row>
    <row r="282" spans="1:8" x14ac:dyDescent="0.3">
      <c r="A282" s="49"/>
      <c r="B282" s="53" t="s">
        <v>108</v>
      </c>
      <c r="C282" s="50">
        <v>1</v>
      </c>
      <c r="D282" s="50">
        <v>2</v>
      </c>
      <c r="E282" s="51">
        <v>2.4500000000000002</v>
      </c>
      <c r="F282" s="51">
        <v>0.12</v>
      </c>
      <c r="G282" s="51">
        <v>0.12</v>
      </c>
      <c r="H282" s="52">
        <f t="shared" si="29"/>
        <v>7.0559999999999998E-2</v>
      </c>
    </row>
    <row r="283" spans="1:8" x14ac:dyDescent="0.3">
      <c r="A283" s="49"/>
      <c r="B283" s="53" t="s">
        <v>109</v>
      </c>
      <c r="C283" s="50">
        <v>1</v>
      </c>
      <c r="D283" s="50">
        <v>1</v>
      </c>
      <c r="E283" s="51">
        <v>3.12</v>
      </c>
      <c r="F283" s="51">
        <v>0.12</v>
      </c>
      <c r="G283" s="51">
        <v>0.12</v>
      </c>
      <c r="H283" s="52">
        <f t="shared" si="29"/>
        <v>4.4928000000000003E-2</v>
      </c>
    </row>
    <row r="284" spans="1:8" x14ac:dyDescent="0.3">
      <c r="A284" s="49"/>
      <c r="B284" s="53" t="s">
        <v>110</v>
      </c>
      <c r="C284" s="50">
        <v>1</v>
      </c>
      <c r="D284" s="50">
        <v>1</v>
      </c>
      <c r="E284" s="51">
        <v>1.32</v>
      </c>
      <c r="F284" s="51">
        <v>0.12</v>
      </c>
      <c r="G284" s="51">
        <v>0.12</v>
      </c>
      <c r="H284" s="52">
        <f t="shared" si="29"/>
        <v>1.9008000000000001E-2</v>
      </c>
    </row>
    <row r="285" spans="1:8" x14ac:dyDescent="0.3">
      <c r="A285" s="49"/>
      <c r="B285" s="53" t="s">
        <v>111</v>
      </c>
      <c r="C285" s="50">
        <v>1</v>
      </c>
      <c r="D285" s="50">
        <v>1</v>
      </c>
      <c r="E285" s="51">
        <v>2.74</v>
      </c>
      <c r="F285" s="51">
        <v>0.12</v>
      </c>
      <c r="G285" s="51">
        <v>0.12</v>
      </c>
      <c r="H285" s="52">
        <f t="shared" si="29"/>
        <v>3.9456000000000005E-2</v>
      </c>
    </row>
    <row r="286" spans="1:8" x14ac:dyDescent="0.3">
      <c r="A286" s="49"/>
      <c r="B286" s="53" t="s">
        <v>114</v>
      </c>
      <c r="C286" s="50">
        <v>1</v>
      </c>
      <c r="D286" s="50">
        <v>1</v>
      </c>
      <c r="E286" s="51">
        <v>3.15</v>
      </c>
      <c r="F286" s="51">
        <v>0.6</v>
      </c>
      <c r="G286" s="51">
        <v>0.05</v>
      </c>
      <c r="H286" s="52">
        <f t="shared" si="29"/>
        <v>9.4500000000000001E-2</v>
      </c>
    </row>
    <row r="287" spans="1:8" x14ac:dyDescent="0.3">
      <c r="A287" s="49"/>
      <c r="B287" s="53" t="s">
        <v>115</v>
      </c>
      <c r="C287" s="50">
        <v>1</v>
      </c>
      <c r="D287" s="50">
        <v>1</v>
      </c>
      <c r="E287" s="51">
        <v>3.12</v>
      </c>
      <c r="F287" s="51">
        <v>0.6</v>
      </c>
      <c r="G287" s="51">
        <v>0.05</v>
      </c>
      <c r="H287" s="52">
        <f t="shared" si="29"/>
        <v>9.3600000000000003E-2</v>
      </c>
    </row>
    <row r="288" spans="1:8" x14ac:dyDescent="0.3">
      <c r="A288" s="49"/>
      <c r="B288" s="53" t="s">
        <v>116</v>
      </c>
      <c r="C288" s="50">
        <v>1</v>
      </c>
      <c r="D288" s="50">
        <v>1</v>
      </c>
      <c r="E288" s="51">
        <v>3.14</v>
      </c>
      <c r="F288" s="51">
        <v>0.6</v>
      </c>
      <c r="G288" s="51">
        <v>0.05</v>
      </c>
      <c r="H288" s="52">
        <f t="shared" si="29"/>
        <v>9.4200000000000006E-2</v>
      </c>
    </row>
    <row r="289" spans="1:8" x14ac:dyDescent="0.3">
      <c r="A289" s="49"/>
      <c r="B289" s="53" t="s">
        <v>116</v>
      </c>
      <c r="C289" s="50">
        <v>1</v>
      </c>
      <c r="D289" s="50">
        <v>1</v>
      </c>
      <c r="E289" s="51">
        <v>1.85</v>
      </c>
      <c r="F289" s="51">
        <v>0.6</v>
      </c>
      <c r="G289" s="51">
        <v>0.05</v>
      </c>
      <c r="H289" s="52">
        <f t="shared" si="29"/>
        <v>5.5500000000000008E-2</v>
      </c>
    </row>
    <row r="290" spans="1:8" x14ac:dyDescent="0.3">
      <c r="A290" s="49"/>
      <c r="B290" s="53" t="s">
        <v>116</v>
      </c>
      <c r="C290" s="50">
        <v>1</v>
      </c>
      <c r="D290" s="50">
        <v>1</v>
      </c>
      <c r="E290" s="51">
        <v>1.85</v>
      </c>
      <c r="F290" s="51">
        <v>0.6</v>
      </c>
      <c r="G290" s="51">
        <v>0.05</v>
      </c>
      <c r="H290" s="52">
        <f t="shared" si="29"/>
        <v>5.5500000000000008E-2</v>
      </c>
    </row>
    <row r="291" spans="1:8" s="48" customFormat="1" x14ac:dyDescent="0.3">
      <c r="A291" s="49"/>
      <c r="B291" s="53" t="s">
        <v>117</v>
      </c>
      <c r="C291" s="50">
        <v>1</v>
      </c>
      <c r="D291" s="50">
        <v>1</v>
      </c>
      <c r="E291" s="51">
        <v>2.92</v>
      </c>
      <c r="F291" s="51">
        <v>0.6</v>
      </c>
      <c r="G291" s="54">
        <v>6.25E-2</v>
      </c>
      <c r="H291" s="52">
        <f t="shared" si="29"/>
        <v>0.1095</v>
      </c>
    </row>
    <row r="292" spans="1:8" x14ac:dyDescent="0.3">
      <c r="A292" s="49"/>
      <c r="B292" s="53" t="s">
        <v>118</v>
      </c>
      <c r="C292" s="50">
        <v>1</v>
      </c>
      <c r="D292" s="50">
        <v>1</v>
      </c>
      <c r="E292" s="51">
        <v>1.73</v>
      </c>
      <c r="F292" s="51">
        <v>0.6</v>
      </c>
      <c r="G292" s="54">
        <v>6.25E-2</v>
      </c>
      <c r="H292" s="52">
        <f t="shared" si="29"/>
        <v>6.4875000000000002E-2</v>
      </c>
    </row>
    <row r="293" spans="1:8" x14ac:dyDescent="0.3">
      <c r="A293" s="49"/>
      <c r="B293" s="53" t="s">
        <v>119</v>
      </c>
      <c r="C293" s="50">
        <v>1</v>
      </c>
      <c r="D293" s="50">
        <v>1</v>
      </c>
      <c r="E293" s="51">
        <v>1.66</v>
      </c>
      <c r="F293" s="51">
        <v>0.6</v>
      </c>
      <c r="G293" s="54">
        <v>6.25E-2</v>
      </c>
      <c r="H293" s="52">
        <f t="shared" si="29"/>
        <v>6.2249999999999993E-2</v>
      </c>
    </row>
    <row r="294" spans="1:8" x14ac:dyDescent="0.3">
      <c r="A294" s="49"/>
      <c r="B294" s="53" t="s">
        <v>119</v>
      </c>
      <c r="C294" s="50">
        <v>1</v>
      </c>
      <c r="D294" s="50">
        <v>1</v>
      </c>
      <c r="E294" s="51">
        <v>2.06</v>
      </c>
      <c r="F294" s="51">
        <v>0.6</v>
      </c>
      <c r="G294" s="54">
        <v>6.25E-2</v>
      </c>
      <c r="H294" s="52">
        <f t="shared" si="29"/>
        <v>7.7249999999999999E-2</v>
      </c>
    </row>
    <row r="295" spans="1:8" x14ac:dyDescent="0.3">
      <c r="A295" s="49"/>
      <c r="B295" s="53" t="s">
        <v>120</v>
      </c>
      <c r="C295" s="50">
        <v>1</v>
      </c>
      <c r="D295" s="50">
        <v>1</v>
      </c>
      <c r="E295" s="51">
        <v>0.63</v>
      </c>
      <c r="F295" s="51">
        <v>0.6</v>
      </c>
      <c r="G295" s="54">
        <v>6.25E-2</v>
      </c>
      <c r="H295" s="52">
        <f t="shared" si="29"/>
        <v>2.3625E-2</v>
      </c>
    </row>
    <row r="296" spans="1:8" x14ac:dyDescent="0.3">
      <c r="A296" s="49"/>
      <c r="B296" s="53" t="s">
        <v>121</v>
      </c>
      <c r="C296" s="50">
        <v>1</v>
      </c>
      <c r="D296" s="50">
        <v>1</v>
      </c>
      <c r="E296" s="51">
        <v>1.96</v>
      </c>
      <c r="F296" s="51">
        <v>0.6</v>
      </c>
      <c r="G296" s="54">
        <v>6.25E-2</v>
      </c>
      <c r="H296" s="52">
        <f t="shared" si="29"/>
        <v>7.3499999999999996E-2</v>
      </c>
    </row>
    <row r="297" spans="1:8" x14ac:dyDescent="0.3">
      <c r="A297" s="49"/>
      <c r="B297" s="53" t="s">
        <v>122</v>
      </c>
      <c r="C297" s="50">
        <v>1</v>
      </c>
      <c r="D297" s="50">
        <v>1</v>
      </c>
      <c r="E297" s="51">
        <v>1.55</v>
      </c>
      <c r="F297" s="51">
        <v>0.6</v>
      </c>
      <c r="G297" s="54">
        <v>6.25E-2</v>
      </c>
      <c r="H297" s="52">
        <f t="shared" si="29"/>
        <v>5.8124999999999996E-2</v>
      </c>
    </row>
    <row r="298" spans="1:8" x14ac:dyDescent="0.3">
      <c r="A298" s="49"/>
      <c r="B298" s="53" t="s">
        <v>123</v>
      </c>
      <c r="C298" s="50">
        <v>1</v>
      </c>
      <c r="D298" s="50">
        <v>1</v>
      </c>
      <c r="E298" s="51">
        <v>2.69</v>
      </c>
      <c r="F298" s="51">
        <v>0.83</v>
      </c>
      <c r="G298" s="51">
        <v>0.05</v>
      </c>
      <c r="H298" s="52">
        <f t="shared" si="29"/>
        <v>0.111635</v>
      </c>
    </row>
    <row r="299" spans="1:8" x14ac:dyDescent="0.3">
      <c r="A299" s="49"/>
      <c r="B299" s="53" t="s">
        <v>123</v>
      </c>
      <c r="C299" s="50">
        <v>1</v>
      </c>
      <c r="D299" s="50">
        <v>1</v>
      </c>
      <c r="E299" s="51">
        <v>1.85</v>
      </c>
      <c r="F299" s="51">
        <v>0.83</v>
      </c>
      <c r="G299" s="51">
        <v>0.05</v>
      </c>
      <c r="H299" s="52">
        <f t="shared" si="29"/>
        <v>7.677500000000001E-2</v>
      </c>
    </row>
    <row r="300" spans="1:8" x14ac:dyDescent="0.3">
      <c r="A300" s="49"/>
      <c r="B300" s="53" t="s">
        <v>124</v>
      </c>
      <c r="C300" s="50">
        <v>1</v>
      </c>
      <c r="D300" s="50">
        <v>2</v>
      </c>
      <c r="E300" s="51">
        <v>0.6</v>
      </c>
      <c r="F300" s="51">
        <v>0.25</v>
      </c>
      <c r="G300" s="51">
        <v>0.05</v>
      </c>
      <c r="H300" s="52">
        <f t="shared" si="29"/>
        <v>1.4999999999999999E-2</v>
      </c>
    </row>
    <row r="301" spans="1:8" x14ac:dyDescent="0.3">
      <c r="A301" s="49"/>
      <c r="B301" s="53" t="s">
        <v>125</v>
      </c>
      <c r="C301" s="50">
        <v>1</v>
      </c>
      <c r="D301" s="50">
        <v>2</v>
      </c>
      <c r="E301" s="51">
        <v>1.96</v>
      </c>
      <c r="F301" s="51">
        <v>0.23</v>
      </c>
      <c r="G301" s="51">
        <v>0.05</v>
      </c>
      <c r="H301" s="52">
        <f t="shared" si="29"/>
        <v>4.5080000000000009E-2</v>
      </c>
    </row>
    <row r="302" spans="1:8" x14ac:dyDescent="0.3">
      <c r="A302" s="49"/>
      <c r="B302" s="53" t="s">
        <v>126</v>
      </c>
      <c r="C302" s="50">
        <v>1</v>
      </c>
      <c r="D302" s="50">
        <v>1</v>
      </c>
      <c r="E302" s="51">
        <v>1.66</v>
      </c>
      <c r="F302" s="51">
        <v>0.23</v>
      </c>
      <c r="G302" s="51">
        <v>0.05</v>
      </c>
      <c r="H302" s="52">
        <f t="shared" si="29"/>
        <v>1.9089999999999999E-2</v>
      </c>
    </row>
    <row r="303" spans="1:8" x14ac:dyDescent="0.3">
      <c r="A303" s="49"/>
      <c r="B303" s="53" t="s">
        <v>127</v>
      </c>
      <c r="C303" s="50">
        <v>1</v>
      </c>
      <c r="D303" s="50">
        <v>1</v>
      </c>
      <c r="E303" s="51">
        <v>1.31</v>
      </c>
      <c r="F303" s="51">
        <v>0.23</v>
      </c>
      <c r="G303" s="51">
        <v>0.05</v>
      </c>
      <c r="H303" s="52">
        <f t="shared" si="29"/>
        <v>1.5065000000000002E-2</v>
      </c>
    </row>
    <row r="304" spans="1:8" x14ac:dyDescent="0.3">
      <c r="A304" s="49"/>
      <c r="B304" s="53" t="s">
        <v>128</v>
      </c>
      <c r="C304" s="50">
        <v>1</v>
      </c>
      <c r="D304" s="50">
        <v>2</v>
      </c>
      <c r="E304" s="51">
        <v>1.66</v>
      </c>
      <c r="F304" s="51">
        <v>0.23</v>
      </c>
      <c r="G304" s="51">
        <v>0.05</v>
      </c>
      <c r="H304" s="52">
        <f t="shared" si="29"/>
        <v>3.8179999999999999E-2</v>
      </c>
    </row>
    <row r="305" spans="1:9" x14ac:dyDescent="0.3">
      <c r="A305" s="49"/>
      <c r="B305" s="53" t="s">
        <v>129</v>
      </c>
      <c r="C305" s="50">
        <v>1</v>
      </c>
      <c r="D305" s="50">
        <v>1</v>
      </c>
      <c r="E305" s="51">
        <v>2.2599999999999998</v>
      </c>
      <c r="F305" s="51">
        <v>0.23</v>
      </c>
      <c r="G305" s="51">
        <v>0.05</v>
      </c>
      <c r="H305" s="52">
        <f t="shared" si="29"/>
        <v>2.5989999999999999E-2</v>
      </c>
    </row>
    <row r="306" spans="1:9" x14ac:dyDescent="0.3">
      <c r="A306" s="49"/>
      <c r="B306" s="53" t="s">
        <v>130</v>
      </c>
      <c r="C306" s="50">
        <v>1</v>
      </c>
      <c r="D306" s="50">
        <v>17</v>
      </c>
      <c r="E306" s="51">
        <v>1</v>
      </c>
      <c r="F306" s="51">
        <v>0.3</v>
      </c>
      <c r="G306" s="51">
        <v>0.17</v>
      </c>
      <c r="H306" s="52">
        <f t="shared" si="29"/>
        <v>0.86699999999999999</v>
      </c>
    </row>
    <row r="307" spans="1:9" s="48" customFormat="1" x14ac:dyDescent="0.3">
      <c r="A307" s="49"/>
      <c r="B307" s="53" t="s">
        <v>785</v>
      </c>
      <c r="C307" s="50">
        <v>1</v>
      </c>
      <c r="D307" s="50">
        <v>9</v>
      </c>
      <c r="E307" s="51">
        <v>0.23</v>
      </c>
      <c r="F307" s="51">
        <v>0.3</v>
      </c>
      <c r="G307" s="51">
        <v>1.2</v>
      </c>
      <c r="H307" s="52">
        <f t="shared" si="29"/>
        <v>0.74520000000000008</v>
      </c>
    </row>
    <row r="308" spans="1:9" x14ac:dyDescent="0.3">
      <c r="A308" s="49"/>
      <c r="B308" s="53" t="s">
        <v>131</v>
      </c>
      <c r="C308" s="50"/>
      <c r="D308" s="50"/>
      <c r="E308" s="51"/>
      <c r="F308" s="9"/>
      <c r="G308" s="9"/>
      <c r="H308" s="9">
        <f>I309-I308</f>
        <v>6.0109000000068136E-3</v>
      </c>
      <c r="I308" s="10">
        <f>SUM(H251:H307)</f>
        <v>20.993989099999993</v>
      </c>
    </row>
    <row r="309" spans="1:9" x14ac:dyDescent="0.3">
      <c r="A309" s="49"/>
      <c r="B309" s="53"/>
      <c r="C309" s="50"/>
      <c r="D309" s="50"/>
      <c r="E309" s="51"/>
      <c r="F309" s="9"/>
      <c r="G309" s="9"/>
      <c r="H309" s="11">
        <f>+I309</f>
        <v>21</v>
      </c>
      <c r="I309" s="10">
        <f>ROUNDUP(I308,1)</f>
        <v>21</v>
      </c>
    </row>
    <row r="310" spans="1:9" x14ac:dyDescent="0.3">
      <c r="A310" s="49"/>
      <c r="B310" s="53"/>
      <c r="C310" s="50"/>
      <c r="D310" s="50"/>
      <c r="E310" s="51"/>
      <c r="F310" s="12" t="s">
        <v>34</v>
      </c>
      <c r="G310" s="13">
        <f>H309</f>
        <v>21</v>
      </c>
      <c r="H310" s="12" t="s">
        <v>35</v>
      </c>
      <c r="I310" s="10"/>
    </row>
    <row r="311" spans="1:9" x14ac:dyDescent="0.3">
      <c r="A311" s="49">
        <v>8.1</v>
      </c>
      <c r="B311" s="14" t="s">
        <v>132</v>
      </c>
      <c r="C311" s="50"/>
      <c r="D311" s="50"/>
      <c r="E311" s="51"/>
      <c r="F311" s="51"/>
      <c r="G311" s="51"/>
      <c r="H311" s="51"/>
    </row>
    <row r="312" spans="1:9" x14ac:dyDescent="0.3">
      <c r="A312" s="49"/>
      <c r="B312" s="53" t="s">
        <v>709</v>
      </c>
      <c r="C312" s="50">
        <v>1</v>
      </c>
      <c r="D312" s="50">
        <v>4</v>
      </c>
      <c r="E312" s="51">
        <v>0.23</v>
      </c>
      <c r="F312" s="51">
        <v>0.3</v>
      </c>
      <c r="G312" s="51">
        <v>2.5499999999999998</v>
      </c>
      <c r="H312" s="52">
        <f t="shared" ref="H312:H320" si="31">PRODUCT(C312:G312)</f>
        <v>0.70379999999999998</v>
      </c>
    </row>
    <row r="313" spans="1:9" x14ac:dyDescent="0.3">
      <c r="A313" s="49"/>
      <c r="B313" s="53" t="s">
        <v>133</v>
      </c>
      <c r="C313" s="50">
        <v>1</v>
      </c>
      <c r="D313" s="50">
        <v>1</v>
      </c>
      <c r="E313" s="51">
        <v>14.52</v>
      </c>
      <c r="F313" s="51">
        <v>0.23</v>
      </c>
      <c r="G313" s="47">
        <v>0.17499999999999999</v>
      </c>
      <c r="H313" s="52">
        <f t="shared" si="31"/>
        <v>0.58442999999999989</v>
      </c>
    </row>
    <row r="314" spans="1:9" x14ac:dyDescent="0.3">
      <c r="A314" s="49"/>
      <c r="B314" s="53" t="s">
        <v>134</v>
      </c>
      <c r="C314" s="50">
        <v>1</v>
      </c>
      <c r="D314" s="50">
        <v>1</v>
      </c>
      <c r="E314" s="51">
        <v>2.86</v>
      </c>
      <c r="F314" s="51">
        <v>4.8600000000000003</v>
      </c>
      <c r="G314" s="47">
        <v>0.125</v>
      </c>
      <c r="H314" s="52">
        <f t="shared" si="31"/>
        <v>1.7374499999999999</v>
      </c>
    </row>
    <row r="315" spans="1:9" x14ac:dyDescent="0.3">
      <c r="A315" s="49"/>
      <c r="B315" s="53" t="s">
        <v>135</v>
      </c>
      <c r="C315" s="50">
        <v>1</v>
      </c>
      <c r="D315" s="50">
        <v>1</v>
      </c>
      <c r="E315" s="51">
        <v>3.05</v>
      </c>
      <c r="F315" s="51">
        <v>1.1200000000000001</v>
      </c>
      <c r="G315" s="47">
        <v>0.125</v>
      </c>
      <c r="H315" s="52">
        <f t="shared" si="31"/>
        <v>0.42699999999999999</v>
      </c>
    </row>
    <row r="316" spans="1:9" x14ac:dyDescent="0.3">
      <c r="A316" s="49"/>
      <c r="B316" s="53" t="s">
        <v>136</v>
      </c>
      <c r="C316" s="50">
        <v>1</v>
      </c>
      <c r="D316" s="50">
        <v>1</v>
      </c>
      <c r="E316" s="51">
        <v>1.46</v>
      </c>
      <c r="F316" s="51">
        <v>0.23</v>
      </c>
      <c r="G316" s="51">
        <v>0.15</v>
      </c>
      <c r="H316" s="52">
        <f t="shared" si="31"/>
        <v>5.0369999999999998E-2</v>
      </c>
    </row>
    <row r="317" spans="1:9" s="48" customFormat="1" x14ac:dyDescent="0.3">
      <c r="A317" s="49"/>
      <c r="B317" s="53" t="s">
        <v>710</v>
      </c>
      <c r="C317" s="50">
        <v>1</v>
      </c>
      <c r="D317" s="50">
        <v>1</v>
      </c>
      <c r="E317" s="51">
        <v>16.52</v>
      </c>
      <c r="F317" s="51">
        <v>0.23</v>
      </c>
      <c r="G317" s="47">
        <v>0.12</v>
      </c>
      <c r="H317" s="52">
        <f t="shared" si="31"/>
        <v>0.45595199999999997</v>
      </c>
    </row>
    <row r="318" spans="1:9" x14ac:dyDescent="0.3">
      <c r="A318" s="49"/>
      <c r="B318" s="53" t="s">
        <v>137</v>
      </c>
      <c r="C318" s="50">
        <v>1</v>
      </c>
      <c r="D318" s="50">
        <v>1</v>
      </c>
      <c r="E318" s="51">
        <v>1.46</v>
      </c>
      <c r="F318" s="51">
        <v>0.6</v>
      </c>
      <c r="G318" s="54">
        <v>6.25E-2</v>
      </c>
      <c r="H318" s="52">
        <f t="shared" si="31"/>
        <v>5.475E-2</v>
      </c>
    </row>
    <row r="319" spans="1:9" x14ac:dyDescent="0.3">
      <c r="A319" s="49"/>
      <c r="B319" s="53" t="s">
        <v>122</v>
      </c>
      <c r="C319" s="50">
        <v>1</v>
      </c>
      <c r="D319" s="50">
        <v>1</v>
      </c>
      <c r="E319" s="51">
        <v>1.55</v>
      </c>
      <c r="F319" s="51">
        <v>0.6</v>
      </c>
      <c r="G319" s="54">
        <v>6.25E-2</v>
      </c>
      <c r="H319" s="52">
        <f t="shared" si="31"/>
        <v>5.8124999999999996E-2</v>
      </c>
    </row>
    <row r="320" spans="1:9" x14ac:dyDescent="0.3">
      <c r="A320" s="49"/>
      <c r="B320" s="53" t="s">
        <v>138</v>
      </c>
      <c r="C320" s="50">
        <v>1</v>
      </c>
      <c r="D320" s="50">
        <v>1</v>
      </c>
      <c r="E320" s="51">
        <v>2.86</v>
      </c>
      <c r="F320" s="51">
        <v>0.6</v>
      </c>
      <c r="G320" s="54">
        <v>6.25E-2</v>
      </c>
      <c r="H320" s="52">
        <f t="shared" si="31"/>
        <v>0.10725</v>
      </c>
    </row>
    <row r="321" spans="1:12" s="10" customFormat="1" x14ac:dyDescent="0.25">
      <c r="A321" s="12"/>
      <c r="B321" s="28" t="s">
        <v>139</v>
      </c>
      <c r="C321" s="29"/>
      <c r="D321" s="29"/>
      <c r="E321" s="9"/>
      <c r="F321" s="9"/>
      <c r="G321" s="9"/>
      <c r="H321" s="9"/>
    </row>
    <row r="322" spans="1:12" s="6" customFormat="1" x14ac:dyDescent="0.25">
      <c r="A322" s="63"/>
      <c r="B322" s="30" t="s">
        <v>140</v>
      </c>
      <c r="C322" s="62">
        <v>1</v>
      </c>
      <c r="D322" s="62">
        <v>2</v>
      </c>
      <c r="E322" s="5">
        <v>0.23</v>
      </c>
      <c r="F322" s="52">
        <v>0.3</v>
      </c>
      <c r="G322" s="52">
        <v>1.2</v>
      </c>
      <c r="H322" s="52">
        <f t="shared" ref="H322:H329" si="32">ROUND(PRODUCT(C322:G322),2)</f>
        <v>0.17</v>
      </c>
    </row>
    <row r="323" spans="1:12" s="6" customFormat="1" x14ac:dyDescent="0.25">
      <c r="A323" s="63"/>
      <c r="B323" s="30" t="s">
        <v>141</v>
      </c>
      <c r="C323" s="62">
        <v>1</v>
      </c>
      <c r="D323" s="62">
        <v>1</v>
      </c>
      <c r="E323" s="31">
        <v>1.2450000000000001</v>
      </c>
      <c r="F323" s="52">
        <v>0.9</v>
      </c>
      <c r="G323" s="5">
        <v>0.15</v>
      </c>
      <c r="H323" s="52">
        <f t="shared" si="32"/>
        <v>0.17</v>
      </c>
    </row>
    <row r="324" spans="1:12" s="6" customFormat="1" x14ac:dyDescent="0.25">
      <c r="A324" s="63"/>
      <c r="B324" s="30" t="s">
        <v>142</v>
      </c>
      <c r="C324" s="62">
        <v>1</v>
      </c>
      <c r="D324" s="62">
        <v>2</v>
      </c>
      <c r="E324" s="31">
        <v>2.6850000000000001</v>
      </c>
      <c r="F324" s="5">
        <v>0.23</v>
      </c>
      <c r="G324" s="52">
        <f>0.35-0.15</f>
        <v>0.19999999999999998</v>
      </c>
      <c r="H324" s="52">
        <f t="shared" si="32"/>
        <v>0.25</v>
      </c>
    </row>
    <row r="325" spans="1:12" s="6" customFormat="1" x14ac:dyDescent="0.25">
      <c r="A325" s="63"/>
      <c r="B325" s="30" t="s">
        <v>143</v>
      </c>
      <c r="C325" s="62">
        <v>1</v>
      </c>
      <c r="D325" s="62">
        <v>2</v>
      </c>
      <c r="E325" s="31">
        <f>1.245</f>
        <v>1.2450000000000001</v>
      </c>
      <c r="F325" s="5">
        <v>0.23</v>
      </c>
      <c r="G325" s="52">
        <f>0.35-0.15</f>
        <v>0.19999999999999998</v>
      </c>
      <c r="H325" s="52">
        <f t="shared" si="32"/>
        <v>0.11</v>
      </c>
    </row>
    <row r="326" spans="1:12" s="6" customFormat="1" x14ac:dyDescent="0.25">
      <c r="A326" s="63"/>
      <c r="B326" s="30" t="s">
        <v>144</v>
      </c>
      <c r="C326" s="62">
        <v>1</v>
      </c>
      <c r="D326" s="62">
        <v>1</v>
      </c>
      <c r="E326" s="52">
        <v>9.08</v>
      </c>
      <c r="F326" s="5">
        <v>0.15</v>
      </c>
      <c r="G326" s="52">
        <v>1</v>
      </c>
      <c r="H326" s="52">
        <f t="shared" si="32"/>
        <v>1.36</v>
      </c>
    </row>
    <row r="327" spans="1:12" s="6" customFormat="1" x14ac:dyDescent="0.25">
      <c r="A327" s="63"/>
      <c r="B327" s="30" t="s">
        <v>145</v>
      </c>
      <c r="C327" s="62">
        <v>1</v>
      </c>
      <c r="D327" s="62">
        <v>1</v>
      </c>
      <c r="E327" s="31">
        <v>1.2450000000000001</v>
      </c>
      <c r="F327" s="5">
        <v>0.15</v>
      </c>
      <c r="G327" s="52">
        <v>1</v>
      </c>
      <c r="H327" s="52">
        <f t="shared" si="32"/>
        <v>0.19</v>
      </c>
    </row>
    <row r="328" spans="1:12" s="6" customFormat="1" x14ac:dyDescent="0.25">
      <c r="A328" s="63"/>
      <c r="B328" s="30" t="s">
        <v>146</v>
      </c>
      <c r="C328" s="62">
        <v>1</v>
      </c>
      <c r="D328" s="62">
        <v>1</v>
      </c>
      <c r="E328" s="31">
        <f>+E323+0.3</f>
        <v>1.5450000000000002</v>
      </c>
      <c r="F328" s="52">
        <f>+F323+0.3</f>
        <v>1.2</v>
      </c>
      <c r="G328" s="52">
        <v>0.11</v>
      </c>
      <c r="H328" s="52">
        <f t="shared" si="32"/>
        <v>0.2</v>
      </c>
    </row>
    <row r="329" spans="1:12" s="6" customFormat="1" x14ac:dyDescent="0.25">
      <c r="A329" s="63"/>
      <c r="B329" s="30" t="s">
        <v>147</v>
      </c>
      <c r="C329" s="62">
        <v>1</v>
      </c>
      <c r="D329" s="62">
        <v>-1</v>
      </c>
      <c r="E329" s="52">
        <v>0.6</v>
      </c>
      <c r="F329" s="5">
        <v>0.6</v>
      </c>
      <c r="G329" s="52">
        <v>0.11</v>
      </c>
      <c r="H329" s="52">
        <f t="shared" si="32"/>
        <v>-0.04</v>
      </c>
    </row>
    <row r="330" spans="1:12" x14ac:dyDescent="0.3">
      <c r="A330" s="49"/>
      <c r="B330" s="53" t="s">
        <v>131</v>
      </c>
      <c r="C330" s="50"/>
      <c r="D330" s="50"/>
      <c r="E330" s="51"/>
      <c r="F330" s="9"/>
      <c r="G330" s="9"/>
      <c r="H330" s="9">
        <f>I331-I330</f>
        <v>1.0872999999998356E-2</v>
      </c>
      <c r="I330" s="10">
        <f>SUM(H312:H329)</f>
        <v>6.5891270000000013</v>
      </c>
    </row>
    <row r="331" spans="1:12" x14ac:dyDescent="0.3">
      <c r="A331" s="49"/>
      <c r="B331" s="53"/>
      <c r="C331" s="50"/>
      <c r="D331" s="50"/>
      <c r="E331" s="51"/>
      <c r="F331" s="9"/>
      <c r="G331" s="9"/>
      <c r="H331" s="11">
        <f>+I331</f>
        <v>6.6</v>
      </c>
      <c r="I331" s="10">
        <f>ROUNDUP(I330,1)</f>
        <v>6.6</v>
      </c>
    </row>
    <row r="332" spans="1:12" x14ac:dyDescent="0.3">
      <c r="A332" s="49"/>
      <c r="B332" s="53"/>
      <c r="C332" s="50"/>
      <c r="D332" s="50"/>
      <c r="E332" s="51"/>
      <c r="F332" s="12" t="s">
        <v>34</v>
      </c>
      <c r="G332" s="13">
        <f>H331</f>
        <v>6.6</v>
      </c>
      <c r="H332" s="12" t="s">
        <v>35</v>
      </c>
      <c r="I332" s="10"/>
    </row>
    <row r="333" spans="1:12" x14ac:dyDescent="0.3">
      <c r="A333" s="49">
        <v>9.5</v>
      </c>
      <c r="B333" s="14" t="s">
        <v>148</v>
      </c>
      <c r="C333" s="50"/>
      <c r="D333" s="50"/>
      <c r="E333" s="51"/>
      <c r="F333" s="51"/>
      <c r="G333" s="51"/>
      <c r="H333" s="51"/>
      <c r="L333" s="1">
        <f>SUM(L159:L332)</f>
        <v>0.30000000000000004</v>
      </c>
    </row>
    <row r="334" spans="1:12" x14ac:dyDescent="0.3">
      <c r="A334" s="49"/>
      <c r="B334" s="14" t="s">
        <v>149</v>
      </c>
      <c r="C334" s="50"/>
      <c r="D334" s="50"/>
      <c r="E334" s="51"/>
      <c r="F334" s="51"/>
      <c r="G334" s="51"/>
      <c r="H334" s="51"/>
    </row>
    <row r="335" spans="1:12" x14ac:dyDescent="0.3">
      <c r="A335" s="49"/>
      <c r="B335" s="53" t="s">
        <v>150</v>
      </c>
      <c r="C335" s="50">
        <v>1</v>
      </c>
      <c r="D335" s="50">
        <v>1</v>
      </c>
      <c r="E335" s="51">
        <v>38.22</v>
      </c>
      <c r="F335" s="51">
        <v>0.23</v>
      </c>
      <c r="G335" s="51">
        <v>2.5499999999999998</v>
      </c>
      <c r="H335" s="52">
        <f t="shared" ref="H335:H365" si="33">PRODUCT(C335:G335)</f>
        <v>22.416029999999996</v>
      </c>
    </row>
    <row r="336" spans="1:12" x14ac:dyDescent="0.3">
      <c r="A336" s="49"/>
      <c r="B336" s="53" t="s">
        <v>151</v>
      </c>
      <c r="C336" s="50">
        <v>1</v>
      </c>
      <c r="D336" s="50">
        <v>1</v>
      </c>
      <c r="E336" s="51">
        <v>7.72</v>
      </c>
      <c r="F336" s="51">
        <v>0.23</v>
      </c>
      <c r="G336" s="51">
        <v>2.5499999999999998</v>
      </c>
      <c r="H336" s="52">
        <f t="shared" si="33"/>
        <v>4.5277799999999999</v>
      </c>
    </row>
    <row r="337" spans="1:8" x14ac:dyDescent="0.3">
      <c r="A337" s="49"/>
      <c r="B337" s="53" t="s">
        <v>152</v>
      </c>
      <c r="C337" s="50">
        <v>1</v>
      </c>
      <c r="D337" s="50">
        <v>1</v>
      </c>
      <c r="E337" s="51">
        <v>5.72</v>
      </c>
      <c r="F337" s="51">
        <v>0.23</v>
      </c>
      <c r="G337" s="51">
        <v>2.5499999999999998</v>
      </c>
      <c r="H337" s="52">
        <f t="shared" si="33"/>
        <v>3.3547799999999999</v>
      </c>
    </row>
    <row r="338" spans="1:8" x14ac:dyDescent="0.3">
      <c r="A338" s="49"/>
      <c r="B338" s="53" t="s">
        <v>153</v>
      </c>
      <c r="C338" s="50">
        <v>1</v>
      </c>
      <c r="D338" s="50">
        <v>-1</v>
      </c>
      <c r="E338" s="51">
        <v>1</v>
      </c>
      <c r="F338" s="51">
        <v>0.23</v>
      </c>
      <c r="G338" s="51">
        <v>2.1</v>
      </c>
      <c r="H338" s="52">
        <f t="shared" si="33"/>
        <v>-0.48300000000000004</v>
      </c>
    </row>
    <row r="339" spans="1:8" x14ac:dyDescent="0.3">
      <c r="A339" s="49"/>
      <c r="B339" s="53" t="s">
        <v>154</v>
      </c>
      <c r="C339" s="50">
        <v>1</v>
      </c>
      <c r="D339" s="50">
        <v>-1</v>
      </c>
      <c r="E339" s="51">
        <v>0.9</v>
      </c>
      <c r="F339" s="51">
        <v>0.23</v>
      </c>
      <c r="G339" s="51">
        <v>2.1</v>
      </c>
      <c r="H339" s="52">
        <f t="shared" si="33"/>
        <v>-0.43470000000000003</v>
      </c>
    </row>
    <row r="340" spans="1:8" x14ac:dyDescent="0.3">
      <c r="A340" s="49"/>
      <c r="B340" s="53" t="s">
        <v>155</v>
      </c>
      <c r="C340" s="50">
        <v>1</v>
      </c>
      <c r="D340" s="50">
        <v>-1</v>
      </c>
      <c r="E340" s="51">
        <v>0.8</v>
      </c>
      <c r="F340" s="51">
        <v>0.23</v>
      </c>
      <c r="G340" s="51">
        <v>2.1</v>
      </c>
      <c r="H340" s="52">
        <f t="shared" si="33"/>
        <v>-0.38640000000000008</v>
      </c>
    </row>
    <row r="341" spans="1:8" x14ac:dyDescent="0.3">
      <c r="A341" s="49"/>
      <c r="B341" s="53" t="s">
        <v>156</v>
      </c>
      <c r="C341" s="50">
        <v>1</v>
      </c>
      <c r="D341" s="50">
        <v>-1</v>
      </c>
      <c r="E341" s="51">
        <v>0.9</v>
      </c>
      <c r="F341" s="51">
        <v>0.23</v>
      </c>
      <c r="G341" s="51">
        <v>0.6</v>
      </c>
      <c r="H341" s="52">
        <f t="shared" si="33"/>
        <v>-0.1242</v>
      </c>
    </row>
    <row r="342" spans="1:8" x14ac:dyDescent="0.3">
      <c r="A342" s="49"/>
      <c r="B342" s="53" t="s">
        <v>157</v>
      </c>
      <c r="C342" s="50">
        <v>1</v>
      </c>
      <c r="D342" s="50">
        <v>-2</v>
      </c>
      <c r="E342" s="51">
        <v>1.5</v>
      </c>
      <c r="F342" s="51">
        <v>0.23</v>
      </c>
      <c r="G342" s="51">
        <v>1.35</v>
      </c>
      <c r="H342" s="52">
        <f t="shared" si="33"/>
        <v>-0.93150000000000011</v>
      </c>
    </row>
    <row r="343" spans="1:8" x14ac:dyDescent="0.3">
      <c r="A343" s="49"/>
      <c r="B343" s="53" t="s">
        <v>158</v>
      </c>
      <c r="C343" s="50">
        <v>1</v>
      </c>
      <c r="D343" s="50">
        <v>-1</v>
      </c>
      <c r="E343" s="51">
        <v>1.2</v>
      </c>
      <c r="F343" s="51">
        <v>0.23</v>
      </c>
      <c r="G343" s="51">
        <v>1.35</v>
      </c>
      <c r="H343" s="52">
        <f t="shared" si="33"/>
        <v>-0.37260000000000004</v>
      </c>
    </row>
    <row r="344" spans="1:8" x14ac:dyDescent="0.3">
      <c r="A344" s="49"/>
      <c r="B344" s="53" t="s">
        <v>159</v>
      </c>
      <c r="C344" s="50">
        <v>1</v>
      </c>
      <c r="D344" s="50">
        <v>-1</v>
      </c>
      <c r="E344" s="51">
        <v>0.75</v>
      </c>
      <c r="F344" s="51">
        <v>0.23</v>
      </c>
      <c r="G344" s="51">
        <v>1.35</v>
      </c>
      <c r="H344" s="52">
        <f t="shared" si="33"/>
        <v>-0.23287500000000003</v>
      </c>
    </row>
    <row r="345" spans="1:8" x14ac:dyDescent="0.3">
      <c r="A345" s="49"/>
      <c r="B345" s="53" t="s">
        <v>160</v>
      </c>
      <c r="C345" s="50">
        <v>1</v>
      </c>
      <c r="D345" s="50">
        <v>-2</v>
      </c>
      <c r="E345" s="51">
        <v>1.2</v>
      </c>
      <c r="F345" s="51">
        <v>0.23</v>
      </c>
      <c r="G345" s="51">
        <v>1.05</v>
      </c>
      <c r="H345" s="52">
        <f t="shared" si="33"/>
        <v>-0.57960000000000012</v>
      </c>
    </row>
    <row r="346" spans="1:8" x14ac:dyDescent="0.3">
      <c r="A346" s="49"/>
      <c r="B346" s="53" t="s">
        <v>161</v>
      </c>
      <c r="C346" s="50">
        <v>1</v>
      </c>
      <c r="D346" s="50">
        <v>-1</v>
      </c>
      <c r="E346" s="51">
        <v>1.8</v>
      </c>
      <c r="F346" s="51">
        <v>0.23</v>
      </c>
      <c r="G346" s="51">
        <v>1.65</v>
      </c>
      <c r="H346" s="52">
        <f t="shared" si="33"/>
        <v>-0.68310000000000004</v>
      </c>
    </row>
    <row r="347" spans="1:8" x14ac:dyDescent="0.3">
      <c r="A347" s="49"/>
      <c r="B347" s="53" t="s">
        <v>162</v>
      </c>
      <c r="C347" s="50">
        <v>1</v>
      </c>
      <c r="D347" s="50">
        <v>-2</v>
      </c>
      <c r="E347" s="51">
        <v>0.75</v>
      </c>
      <c r="F347" s="51">
        <v>0.23</v>
      </c>
      <c r="G347" s="51">
        <v>0.6</v>
      </c>
      <c r="H347" s="52">
        <f t="shared" si="33"/>
        <v>-0.20700000000000002</v>
      </c>
    </row>
    <row r="348" spans="1:8" x14ac:dyDescent="0.3">
      <c r="A348" s="49"/>
      <c r="B348" s="53" t="s">
        <v>163</v>
      </c>
      <c r="C348" s="50">
        <v>1</v>
      </c>
      <c r="D348" s="50">
        <v>-1</v>
      </c>
      <c r="E348" s="51">
        <v>2.4</v>
      </c>
      <c r="F348" s="51">
        <v>0.23</v>
      </c>
      <c r="G348" s="51">
        <v>2.5499999999999998</v>
      </c>
      <c r="H348" s="52">
        <f t="shared" si="33"/>
        <v>-1.4076</v>
      </c>
    </row>
    <row r="349" spans="1:8" x14ac:dyDescent="0.3">
      <c r="A349" s="49"/>
      <c r="B349" s="53" t="s">
        <v>164</v>
      </c>
      <c r="C349" s="50">
        <v>1</v>
      </c>
      <c r="D349" s="50">
        <v>-1</v>
      </c>
      <c r="E349" s="51">
        <v>38.22</v>
      </c>
      <c r="F349" s="51">
        <v>0.23</v>
      </c>
      <c r="G349" s="51">
        <v>0.12</v>
      </c>
      <c r="H349" s="52">
        <f t="shared" si="33"/>
        <v>-1.0548719999999998</v>
      </c>
    </row>
    <row r="350" spans="1:8" x14ac:dyDescent="0.3">
      <c r="A350" s="49"/>
      <c r="B350" s="53" t="s">
        <v>165</v>
      </c>
      <c r="C350" s="50">
        <v>1</v>
      </c>
      <c r="D350" s="50">
        <v>-1</v>
      </c>
      <c r="E350" s="51">
        <v>7.72</v>
      </c>
      <c r="F350" s="51">
        <v>0.23</v>
      </c>
      <c r="G350" s="51">
        <v>0.12</v>
      </c>
      <c r="H350" s="52">
        <f t="shared" si="33"/>
        <v>-0.21307200000000001</v>
      </c>
    </row>
    <row r="351" spans="1:8" x14ac:dyDescent="0.3">
      <c r="A351" s="49"/>
      <c r="B351" s="53" t="s">
        <v>166</v>
      </c>
      <c r="C351" s="50">
        <v>1</v>
      </c>
      <c r="D351" s="50">
        <v>-1</v>
      </c>
      <c r="E351" s="51">
        <v>5.72</v>
      </c>
      <c r="F351" s="51">
        <v>0.23</v>
      </c>
      <c r="G351" s="51">
        <v>0.12</v>
      </c>
      <c r="H351" s="52">
        <f t="shared" si="33"/>
        <v>-0.15787200000000001</v>
      </c>
    </row>
    <row r="352" spans="1:8" x14ac:dyDescent="0.3">
      <c r="A352" s="49"/>
      <c r="B352" s="53" t="s">
        <v>167</v>
      </c>
      <c r="C352" s="50">
        <v>1</v>
      </c>
      <c r="D352" s="50">
        <v>-2</v>
      </c>
      <c r="E352" s="51">
        <v>1.96</v>
      </c>
      <c r="F352" s="51">
        <v>0.23</v>
      </c>
      <c r="G352" s="51">
        <v>0.05</v>
      </c>
      <c r="H352" s="52">
        <f t="shared" si="33"/>
        <v>-4.5080000000000009E-2</v>
      </c>
    </row>
    <row r="353" spans="1:9" x14ac:dyDescent="0.3">
      <c r="A353" s="49"/>
      <c r="B353" s="53" t="s">
        <v>168</v>
      </c>
      <c r="C353" s="50">
        <v>1</v>
      </c>
      <c r="D353" s="50">
        <v>-1</v>
      </c>
      <c r="E353" s="51">
        <v>1.66</v>
      </c>
      <c r="F353" s="51">
        <v>0.23</v>
      </c>
      <c r="G353" s="51">
        <v>0.05</v>
      </c>
      <c r="H353" s="52">
        <f t="shared" si="33"/>
        <v>-1.9089999999999999E-2</v>
      </c>
    </row>
    <row r="354" spans="1:9" x14ac:dyDescent="0.3">
      <c r="A354" s="49"/>
      <c r="B354" s="53" t="s">
        <v>169</v>
      </c>
      <c r="C354" s="50">
        <v>1</v>
      </c>
      <c r="D354" s="50">
        <v>-1</v>
      </c>
      <c r="E354" s="51">
        <v>1.31</v>
      </c>
      <c r="F354" s="51">
        <v>0.23</v>
      </c>
      <c r="G354" s="51">
        <v>0.05</v>
      </c>
      <c r="H354" s="52">
        <f t="shared" si="33"/>
        <v>-1.5065000000000002E-2</v>
      </c>
    </row>
    <row r="355" spans="1:9" x14ac:dyDescent="0.3">
      <c r="A355" s="49"/>
      <c r="B355" s="53" t="s">
        <v>170</v>
      </c>
      <c r="C355" s="50">
        <v>1</v>
      </c>
      <c r="D355" s="50">
        <v>-2</v>
      </c>
      <c r="E355" s="51">
        <v>1.66</v>
      </c>
      <c r="F355" s="51">
        <v>0.23</v>
      </c>
      <c r="G355" s="51">
        <v>0.05</v>
      </c>
      <c r="H355" s="52">
        <f t="shared" si="33"/>
        <v>-3.8179999999999999E-2</v>
      </c>
    </row>
    <row r="356" spans="1:9" x14ac:dyDescent="0.3">
      <c r="A356" s="49"/>
      <c r="B356" s="53" t="s">
        <v>171</v>
      </c>
      <c r="C356" s="50">
        <v>1</v>
      </c>
      <c r="D356" s="50">
        <v>-1</v>
      </c>
      <c r="E356" s="51">
        <v>2.2599999999999998</v>
      </c>
      <c r="F356" s="51">
        <v>0.23</v>
      </c>
      <c r="G356" s="51">
        <v>0.05</v>
      </c>
      <c r="H356" s="52">
        <f t="shared" si="33"/>
        <v>-2.5989999999999999E-2</v>
      </c>
    </row>
    <row r="357" spans="1:9" x14ac:dyDescent="0.3">
      <c r="A357" s="49"/>
      <c r="B357" s="53" t="s">
        <v>172</v>
      </c>
      <c r="C357" s="50">
        <v>1</v>
      </c>
      <c r="D357" s="50">
        <v>-2</v>
      </c>
      <c r="E357" s="51">
        <v>0.5</v>
      </c>
      <c r="F357" s="51">
        <v>0.23</v>
      </c>
      <c r="G357" s="51">
        <v>0.4</v>
      </c>
      <c r="H357" s="52">
        <f t="shared" si="33"/>
        <v>-9.2000000000000012E-2</v>
      </c>
    </row>
    <row r="358" spans="1:9" x14ac:dyDescent="0.3">
      <c r="A358" s="49"/>
      <c r="B358" s="53" t="s">
        <v>173</v>
      </c>
      <c r="C358" s="50">
        <v>1</v>
      </c>
      <c r="D358" s="50">
        <v>-13</v>
      </c>
      <c r="E358" s="51">
        <v>0.23</v>
      </c>
      <c r="F358" s="51">
        <v>0.3</v>
      </c>
      <c r="G358" s="51">
        <v>2.5499999999999998</v>
      </c>
      <c r="H358" s="52">
        <f t="shared" si="33"/>
        <v>-2.28735</v>
      </c>
    </row>
    <row r="359" spans="1:9" x14ac:dyDescent="0.3">
      <c r="A359" s="49"/>
      <c r="B359" s="53" t="s">
        <v>174</v>
      </c>
      <c r="C359" s="50">
        <v>1</v>
      </c>
      <c r="D359" s="50">
        <v>2</v>
      </c>
      <c r="E359" s="51">
        <v>1.05</v>
      </c>
      <c r="F359" s="51">
        <v>0.6</v>
      </c>
      <c r="G359" s="51">
        <v>0.12</v>
      </c>
      <c r="H359" s="52">
        <f t="shared" si="33"/>
        <v>0.1512</v>
      </c>
    </row>
    <row r="360" spans="1:9" x14ac:dyDescent="0.3">
      <c r="A360" s="49"/>
      <c r="B360" s="53" t="s">
        <v>175</v>
      </c>
      <c r="C360" s="50">
        <v>1</v>
      </c>
      <c r="D360" s="50">
        <v>1</v>
      </c>
      <c r="E360" s="51">
        <v>1.05</v>
      </c>
      <c r="F360" s="51">
        <v>0.6</v>
      </c>
      <c r="G360" s="51">
        <v>0.12</v>
      </c>
      <c r="H360" s="52">
        <f t="shared" si="33"/>
        <v>7.5600000000000001E-2</v>
      </c>
    </row>
    <row r="361" spans="1:9" x14ac:dyDescent="0.3">
      <c r="A361" s="49"/>
      <c r="B361" s="53" t="s">
        <v>176</v>
      </c>
      <c r="C361" s="50">
        <v>1</v>
      </c>
      <c r="D361" s="50">
        <v>1</v>
      </c>
      <c r="E361" s="51">
        <v>1.02</v>
      </c>
      <c r="F361" s="51">
        <v>0.3</v>
      </c>
      <c r="G361" s="51">
        <v>0.12</v>
      </c>
      <c r="H361" s="52">
        <f t="shared" si="33"/>
        <v>3.6719999999999996E-2</v>
      </c>
    </row>
    <row r="362" spans="1:9" x14ac:dyDescent="0.3">
      <c r="A362" s="49"/>
      <c r="B362" s="53" t="s">
        <v>177</v>
      </c>
      <c r="C362" s="50">
        <v>1</v>
      </c>
      <c r="D362" s="50">
        <v>1</v>
      </c>
      <c r="E362" s="51">
        <v>0.94</v>
      </c>
      <c r="F362" s="51">
        <v>0.3</v>
      </c>
      <c r="G362" s="51">
        <v>0.12</v>
      </c>
      <c r="H362" s="52">
        <f t="shared" si="33"/>
        <v>3.3839999999999995E-2</v>
      </c>
    </row>
    <row r="363" spans="1:9" x14ac:dyDescent="0.3">
      <c r="A363" s="49"/>
      <c r="B363" s="53" t="s">
        <v>178</v>
      </c>
      <c r="C363" s="50">
        <v>1</v>
      </c>
      <c r="D363" s="50">
        <v>1</v>
      </c>
      <c r="E363" s="51">
        <v>1.4</v>
      </c>
      <c r="F363" s="51">
        <v>0.45</v>
      </c>
      <c r="G363" s="51">
        <v>0.12</v>
      </c>
      <c r="H363" s="52">
        <f t="shared" si="33"/>
        <v>7.5600000000000001E-2</v>
      </c>
    </row>
    <row r="364" spans="1:9" x14ac:dyDescent="0.3">
      <c r="A364" s="49"/>
      <c r="B364" s="53" t="s">
        <v>179</v>
      </c>
      <c r="C364" s="50">
        <v>2</v>
      </c>
      <c r="D364" s="50">
        <v>15</v>
      </c>
      <c r="E364" s="51">
        <v>0.23</v>
      </c>
      <c r="F364" s="51">
        <v>0.23</v>
      </c>
      <c r="G364" s="51">
        <v>1.2</v>
      </c>
      <c r="H364" s="52">
        <f t="shared" si="33"/>
        <v>1.9044000000000001</v>
      </c>
    </row>
    <row r="365" spans="1:9" x14ac:dyDescent="0.3">
      <c r="A365" s="49"/>
      <c r="B365" s="53" t="s">
        <v>180</v>
      </c>
      <c r="C365" s="50">
        <v>2</v>
      </c>
      <c r="D365" s="50">
        <v>2</v>
      </c>
      <c r="E365" s="51">
        <v>0.45</v>
      </c>
      <c r="F365" s="51">
        <v>0.23</v>
      </c>
      <c r="G365" s="51">
        <v>1.2</v>
      </c>
      <c r="H365" s="52">
        <f t="shared" si="33"/>
        <v>0.49680000000000002</v>
      </c>
    </row>
    <row r="366" spans="1:9" x14ac:dyDescent="0.3">
      <c r="A366" s="49"/>
      <c r="B366" s="53" t="s">
        <v>206</v>
      </c>
      <c r="C366" s="50">
        <v>1</v>
      </c>
      <c r="D366" s="50">
        <v>1</v>
      </c>
      <c r="E366" s="51">
        <v>29.64</v>
      </c>
      <c r="F366" s="51">
        <v>0.23</v>
      </c>
      <c r="G366" s="51">
        <v>1.2</v>
      </c>
      <c r="H366" s="52">
        <f>PRODUCT(C366:G366)</f>
        <v>8.1806400000000004</v>
      </c>
    </row>
    <row r="367" spans="1:9" x14ac:dyDescent="0.3">
      <c r="A367" s="49"/>
      <c r="B367" s="53" t="s">
        <v>181</v>
      </c>
      <c r="C367" s="50"/>
      <c r="D367" s="50"/>
      <c r="E367" s="51"/>
      <c r="F367" s="9"/>
      <c r="G367" s="9"/>
      <c r="H367" s="9">
        <v>0.04</v>
      </c>
      <c r="I367" s="10">
        <f>SUM(H335:H366)</f>
        <v>31.462244000000009</v>
      </c>
    </row>
    <row r="368" spans="1:9" x14ac:dyDescent="0.3">
      <c r="A368" s="49"/>
      <c r="B368" s="53"/>
      <c r="C368" s="50"/>
      <c r="D368" s="50"/>
      <c r="E368" s="51"/>
      <c r="F368" s="9"/>
      <c r="G368" s="9"/>
      <c r="H368" s="11">
        <f>+I368</f>
        <v>31.5</v>
      </c>
      <c r="I368" s="10">
        <f>ROUNDUP(I367,1)</f>
        <v>31.5</v>
      </c>
    </row>
    <row r="369" spans="1:9" x14ac:dyDescent="0.3">
      <c r="A369" s="49"/>
      <c r="B369" s="53"/>
      <c r="C369" s="50"/>
      <c r="D369" s="50"/>
      <c r="E369" s="51"/>
      <c r="F369" s="12" t="s">
        <v>34</v>
      </c>
      <c r="G369" s="13">
        <f>H368</f>
        <v>31.5</v>
      </c>
      <c r="H369" s="12" t="s">
        <v>35</v>
      </c>
      <c r="I369" s="10"/>
    </row>
    <row r="370" spans="1:9" x14ac:dyDescent="0.3">
      <c r="A370" s="49"/>
      <c r="B370" s="14" t="s">
        <v>132</v>
      </c>
      <c r="C370" s="50"/>
      <c r="D370" s="50"/>
      <c r="E370" s="51"/>
      <c r="F370" s="51"/>
      <c r="G370" s="51"/>
      <c r="H370" s="51"/>
    </row>
    <row r="371" spans="1:9" x14ac:dyDescent="0.3">
      <c r="A371" s="49"/>
      <c r="B371" s="53" t="s">
        <v>182</v>
      </c>
      <c r="C371" s="50">
        <v>1</v>
      </c>
      <c r="D371" s="50">
        <v>1</v>
      </c>
      <c r="E371" s="51">
        <v>14.52</v>
      </c>
      <c r="F371" s="51">
        <v>0.23</v>
      </c>
      <c r="G371" s="51">
        <v>2.5499999999999998</v>
      </c>
      <c r="H371" s="52">
        <f t="shared" ref="H371:H377" si="34">PRODUCT(C371:G371)</f>
        <v>8.515979999999999</v>
      </c>
    </row>
    <row r="372" spans="1:9" x14ac:dyDescent="0.3">
      <c r="A372" s="49"/>
      <c r="B372" s="53" t="s">
        <v>183</v>
      </c>
      <c r="C372" s="50">
        <v>1</v>
      </c>
      <c r="D372" s="50">
        <v>-1</v>
      </c>
      <c r="E372" s="51">
        <v>1</v>
      </c>
      <c r="F372" s="51">
        <v>0.23</v>
      </c>
      <c r="G372" s="51">
        <v>2.1</v>
      </c>
      <c r="H372" s="52">
        <f t="shared" si="34"/>
        <v>-0.48300000000000004</v>
      </c>
    </row>
    <row r="373" spans="1:9" x14ac:dyDescent="0.3">
      <c r="A373" s="49"/>
      <c r="B373" s="53" t="s">
        <v>184</v>
      </c>
      <c r="C373" s="50">
        <v>1</v>
      </c>
      <c r="D373" s="50">
        <v>-4</v>
      </c>
      <c r="E373" s="51">
        <v>0.3</v>
      </c>
      <c r="F373" s="51">
        <v>0.23</v>
      </c>
      <c r="G373" s="51">
        <v>2.5499999999999998</v>
      </c>
      <c r="H373" s="52">
        <f t="shared" si="34"/>
        <v>-0.70379999999999998</v>
      </c>
    </row>
    <row r="374" spans="1:9" x14ac:dyDescent="0.3">
      <c r="A374" s="49"/>
      <c r="B374" s="53" t="s">
        <v>185</v>
      </c>
      <c r="C374" s="50">
        <v>1</v>
      </c>
      <c r="D374" s="50">
        <v>6</v>
      </c>
      <c r="E374" s="51">
        <v>0.23</v>
      </c>
      <c r="F374" s="51">
        <v>0.23</v>
      </c>
      <c r="G374" s="51">
        <v>0.45</v>
      </c>
      <c r="H374" s="52">
        <f t="shared" si="34"/>
        <v>0.14283000000000001</v>
      </c>
    </row>
    <row r="375" spans="1:9" x14ac:dyDescent="0.3">
      <c r="A375" s="49"/>
      <c r="B375" s="53" t="s">
        <v>186</v>
      </c>
      <c r="C375" s="50">
        <v>1</v>
      </c>
      <c r="D375" s="50">
        <v>-1</v>
      </c>
      <c r="E375" s="51">
        <v>1.35</v>
      </c>
      <c r="F375" s="51">
        <v>0.23</v>
      </c>
      <c r="G375" s="51">
        <v>2.1</v>
      </c>
      <c r="H375" s="52">
        <f t="shared" si="34"/>
        <v>-0.65205000000000013</v>
      </c>
    </row>
    <row r="376" spans="1:9" x14ac:dyDescent="0.3">
      <c r="A376" s="49"/>
      <c r="B376" s="53" t="s">
        <v>187</v>
      </c>
      <c r="C376" s="50">
        <v>1</v>
      </c>
      <c r="D376" s="50">
        <v>-1</v>
      </c>
      <c r="E376" s="51">
        <v>2</v>
      </c>
      <c r="F376" s="51">
        <v>0.23</v>
      </c>
      <c r="G376" s="51">
        <v>1.35</v>
      </c>
      <c r="H376" s="52">
        <f t="shared" si="34"/>
        <v>-0.62100000000000011</v>
      </c>
    </row>
    <row r="377" spans="1:9" s="48" customFormat="1" x14ac:dyDescent="0.3">
      <c r="A377" s="49"/>
      <c r="B377" s="53" t="s">
        <v>710</v>
      </c>
      <c r="C377" s="50">
        <v>-1</v>
      </c>
      <c r="D377" s="50">
        <v>1</v>
      </c>
      <c r="E377" s="51">
        <v>16.52</v>
      </c>
      <c r="F377" s="51">
        <v>0.23</v>
      </c>
      <c r="G377" s="47">
        <v>0.12</v>
      </c>
      <c r="H377" s="52">
        <f t="shared" si="34"/>
        <v>-0.45595199999999997</v>
      </c>
    </row>
    <row r="378" spans="1:9" s="10" customFormat="1" x14ac:dyDescent="0.25">
      <c r="A378" s="12"/>
      <c r="B378" s="28" t="str">
        <f>+B321</f>
        <v>Water tank</v>
      </c>
      <c r="C378" s="29"/>
      <c r="D378" s="29"/>
      <c r="E378" s="9"/>
      <c r="F378" s="9"/>
      <c r="G378" s="9"/>
      <c r="H378" s="9"/>
    </row>
    <row r="379" spans="1:9" s="10" customFormat="1" x14ac:dyDescent="0.25">
      <c r="A379" s="12"/>
      <c r="B379" s="30" t="s">
        <v>188</v>
      </c>
      <c r="C379" s="62">
        <v>1</v>
      </c>
      <c r="D379" s="62">
        <v>1</v>
      </c>
      <c r="E379" s="31">
        <v>2.6850000000000001</v>
      </c>
      <c r="F379" s="5">
        <v>0.23</v>
      </c>
      <c r="G379" s="5">
        <v>1.2</v>
      </c>
      <c r="H379" s="52">
        <f>ROUND(PRODUCT(C379:G379),2)</f>
        <v>0.74</v>
      </c>
    </row>
    <row r="380" spans="1:9" x14ac:dyDescent="0.3">
      <c r="A380" s="49"/>
      <c r="B380" s="53" t="s">
        <v>181</v>
      </c>
      <c r="C380" s="50"/>
      <c r="D380" s="50"/>
      <c r="E380" s="51"/>
      <c r="F380" s="9"/>
      <c r="G380" s="9"/>
      <c r="H380" s="9">
        <f>I381-I380</f>
        <v>1.6992000000001894E-2</v>
      </c>
      <c r="I380" s="10">
        <f>SUM(H371:H379)</f>
        <v>6.4830079999999981</v>
      </c>
    </row>
    <row r="381" spans="1:9" x14ac:dyDescent="0.3">
      <c r="A381" s="49"/>
      <c r="B381" s="53"/>
      <c r="C381" s="50"/>
      <c r="D381" s="50"/>
      <c r="E381" s="51"/>
      <c r="F381" s="9"/>
      <c r="G381" s="9"/>
      <c r="H381" s="11">
        <f>+I381</f>
        <v>6.5</v>
      </c>
      <c r="I381" s="10">
        <f>ROUNDUP(I380,1)</f>
        <v>6.5</v>
      </c>
    </row>
    <row r="382" spans="1:9" x14ac:dyDescent="0.3">
      <c r="A382" s="49"/>
      <c r="B382" s="53"/>
      <c r="C382" s="50"/>
      <c r="D382" s="50"/>
      <c r="E382" s="51"/>
      <c r="F382" s="12" t="s">
        <v>34</v>
      </c>
      <c r="G382" s="13">
        <f>H381</f>
        <v>6.5</v>
      </c>
      <c r="H382" s="12" t="s">
        <v>35</v>
      </c>
      <c r="I382" s="10"/>
    </row>
    <row r="383" spans="1:9" x14ac:dyDescent="0.3">
      <c r="A383" s="49">
        <v>10.5</v>
      </c>
      <c r="B383" s="14" t="s">
        <v>189</v>
      </c>
      <c r="C383" s="50"/>
      <c r="D383" s="50"/>
      <c r="E383" s="51"/>
      <c r="F383" s="51"/>
      <c r="G383" s="51"/>
      <c r="H383" s="51"/>
    </row>
    <row r="384" spans="1:9" x14ac:dyDescent="0.3">
      <c r="A384" s="49"/>
      <c r="B384" s="14" t="s">
        <v>190</v>
      </c>
      <c r="C384" s="50"/>
      <c r="D384" s="50"/>
      <c r="E384" s="51"/>
      <c r="F384" s="51"/>
      <c r="G384" s="51"/>
      <c r="H384" s="51"/>
    </row>
    <row r="385" spans="1:8" x14ac:dyDescent="0.3">
      <c r="A385" s="49"/>
      <c r="B385" s="53" t="s">
        <v>191</v>
      </c>
      <c r="C385" s="50">
        <v>1</v>
      </c>
      <c r="D385" s="50">
        <v>2</v>
      </c>
      <c r="E385" s="51">
        <v>2.4500000000000002</v>
      </c>
      <c r="F385" s="51"/>
      <c r="G385" s="47">
        <v>2.7250000000000001</v>
      </c>
      <c r="H385" s="52">
        <f t="shared" ref="H385:H401" si="35">PRODUCT(C385:G385)</f>
        <v>13.352500000000001</v>
      </c>
    </row>
    <row r="386" spans="1:8" x14ac:dyDescent="0.3">
      <c r="A386" s="49"/>
      <c r="B386" s="53" t="s">
        <v>192</v>
      </c>
      <c r="C386" s="50">
        <v>1</v>
      </c>
      <c r="D386" s="50">
        <v>1</v>
      </c>
      <c r="E386" s="51">
        <v>3.12</v>
      </c>
      <c r="F386" s="51"/>
      <c r="G386" s="51">
        <v>2.5499999999999998</v>
      </c>
      <c r="H386" s="52">
        <f t="shared" si="35"/>
        <v>7.9559999999999995</v>
      </c>
    </row>
    <row r="387" spans="1:8" x14ac:dyDescent="0.3">
      <c r="A387" s="49"/>
      <c r="B387" s="53" t="s">
        <v>193</v>
      </c>
      <c r="C387" s="50">
        <v>1</v>
      </c>
      <c r="D387" s="50">
        <v>-2</v>
      </c>
      <c r="E387" s="51">
        <v>2.4500000000000002</v>
      </c>
      <c r="F387" s="51"/>
      <c r="G387" s="47">
        <v>0.255</v>
      </c>
      <c r="H387" s="52">
        <f t="shared" si="35"/>
        <v>-1.2495000000000001</v>
      </c>
    </row>
    <row r="388" spans="1:8" x14ac:dyDescent="0.3">
      <c r="A388" s="49"/>
      <c r="B388" s="53" t="s">
        <v>194</v>
      </c>
      <c r="C388" s="50">
        <v>1</v>
      </c>
      <c r="D388" s="50">
        <v>1</v>
      </c>
      <c r="E388" s="51">
        <v>2.74</v>
      </c>
      <c r="F388" s="51"/>
      <c r="G388" s="51">
        <v>2.5499999999999998</v>
      </c>
      <c r="H388" s="52">
        <f t="shared" si="35"/>
        <v>6.9870000000000001</v>
      </c>
    </row>
    <row r="389" spans="1:8" x14ac:dyDescent="0.3">
      <c r="A389" s="49"/>
      <c r="B389" s="53" t="s">
        <v>195</v>
      </c>
      <c r="C389" s="50">
        <v>1</v>
      </c>
      <c r="D389" s="50">
        <v>1</v>
      </c>
      <c r="E389" s="51">
        <v>1.2</v>
      </c>
      <c r="F389" s="51"/>
      <c r="G389" s="47">
        <v>2.7250000000000001</v>
      </c>
      <c r="H389" s="52">
        <f t="shared" si="35"/>
        <v>3.27</v>
      </c>
    </row>
    <row r="390" spans="1:8" x14ac:dyDescent="0.3">
      <c r="A390" s="49"/>
      <c r="B390" s="53" t="s">
        <v>196</v>
      </c>
      <c r="C390" s="50">
        <v>1</v>
      </c>
      <c r="D390" s="50">
        <v>-2</v>
      </c>
      <c r="E390" s="51">
        <v>0.75</v>
      </c>
      <c r="F390" s="51"/>
      <c r="G390" s="51">
        <v>2.1</v>
      </c>
      <c r="H390" s="52">
        <f t="shared" si="35"/>
        <v>-3.1500000000000004</v>
      </c>
    </row>
    <row r="391" spans="1:8" x14ac:dyDescent="0.3">
      <c r="A391" s="49"/>
      <c r="B391" s="53" t="s">
        <v>197</v>
      </c>
      <c r="C391" s="50">
        <v>1</v>
      </c>
      <c r="D391" s="50">
        <v>-1</v>
      </c>
      <c r="E391" s="51">
        <v>0.75</v>
      </c>
      <c r="F391" s="51"/>
      <c r="G391" s="51">
        <v>2.1</v>
      </c>
      <c r="H391" s="52">
        <f t="shared" si="35"/>
        <v>-1.5750000000000002</v>
      </c>
    </row>
    <row r="392" spans="1:8" x14ac:dyDescent="0.3">
      <c r="A392" s="49"/>
      <c r="B392" s="53" t="s">
        <v>198</v>
      </c>
      <c r="C392" s="50">
        <v>1</v>
      </c>
      <c r="D392" s="50">
        <v>-1</v>
      </c>
      <c r="E392" s="51">
        <v>0.9</v>
      </c>
      <c r="F392" s="51"/>
      <c r="G392" s="51">
        <v>2.1</v>
      </c>
      <c r="H392" s="52">
        <f t="shared" si="35"/>
        <v>-1.8900000000000001</v>
      </c>
    </row>
    <row r="393" spans="1:8" x14ac:dyDescent="0.3">
      <c r="A393" s="49"/>
      <c r="B393" s="53" t="s">
        <v>199</v>
      </c>
      <c r="C393" s="50">
        <v>1</v>
      </c>
      <c r="D393" s="50">
        <v>1</v>
      </c>
      <c r="E393" s="51">
        <v>0.9</v>
      </c>
      <c r="F393" s="51"/>
      <c r="G393" s="51">
        <v>0.6</v>
      </c>
      <c r="H393" s="52">
        <f t="shared" si="35"/>
        <v>0.54</v>
      </c>
    </row>
    <row r="394" spans="1:8" x14ac:dyDescent="0.3">
      <c r="A394" s="49"/>
      <c r="B394" s="53" t="s">
        <v>200</v>
      </c>
      <c r="C394" s="50">
        <v>1</v>
      </c>
      <c r="D394" s="50">
        <v>2</v>
      </c>
      <c r="E394" s="51">
        <v>0.3</v>
      </c>
      <c r="F394" s="51"/>
      <c r="G394" s="51">
        <v>2.1</v>
      </c>
      <c r="H394" s="52">
        <f t="shared" si="35"/>
        <v>1.26</v>
      </c>
    </row>
    <row r="395" spans="1:8" x14ac:dyDescent="0.3">
      <c r="A395" s="49"/>
      <c r="B395" s="53" t="s">
        <v>201</v>
      </c>
      <c r="C395" s="50">
        <v>1</v>
      </c>
      <c r="D395" s="50">
        <v>-2</v>
      </c>
      <c r="E395" s="51">
        <v>2.4500000000000002</v>
      </c>
      <c r="F395" s="51"/>
      <c r="G395" s="51">
        <v>0.12</v>
      </c>
      <c r="H395" s="52">
        <f t="shared" si="35"/>
        <v>-0.58799999999999997</v>
      </c>
    </row>
    <row r="396" spans="1:8" x14ac:dyDescent="0.3">
      <c r="A396" s="49"/>
      <c r="B396" s="53" t="s">
        <v>202</v>
      </c>
      <c r="C396" s="50">
        <v>1</v>
      </c>
      <c r="D396" s="50">
        <v>-1</v>
      </c>
      <c r="E396" s="51">
        <v>2.74</v>
      </c>
      <c r="F396" s="51"/>
      <c r="G396" s="51">
        <v>0.12</v>
      </c>
      <c r="H396" s="52">
        <f t="shared" si="35"/>
        <v>-0.32880000000000004</v>
      </c>
    </row>
    <row r="397" spans="1:8" x14ac:dyDescent="0.3">
      <c r="A397" s="49"/>
      <c r="B397" s="53" t="s">
        <v>203</v>
      </c>
      <c r="C397" s="50">
        <v>1</v>
      </c>
      <c r="D397" s="50">
        <v>-1</v>
      </c>
      <c r="E397" s="51">
        <v>1.2</v>
      </c>
      <c r="F397" s="51"/>
      <c r="G397" s="51">
        <v>0.12</v>
      </c>
      <c r="H397" s="52">
        <f t="shared" si="35"/>
        <v>-0.14399999999999999</v>
      </c>
    </row>
    <row r="398" spans="1:8" x14ac:dyDescent="0.3">
      <c r="A398" s="49"/>
      <c r="B398" s="53" t="s">
        <v>204</v>
      </c>
      <c r="C398" s="50">
        <v>1</v>
      </c>
      <c r="D398" s="50">
        <v>-1</v>
      </c>
      <c r="E398" s="51">
        <v>3.12</v>
      </c>
      <c r="F398" s="51"/>
      <c r="G398" s="51">
        <v>0.12</v>
      </c>
      <c r="H398" s="52">
        <f t="shared" si="35"/>
        <v>-0.37440000000000001</v>
      </c>
    </row>
    <row r="399" spans="1:8" x14ac:dyDescent="0.3">
      <c r="A399" s="49"/>
      <c r="B399" s="53" t="s">
        <v>205</v>
      </c>
      <c r="C399" s="50">
        <v>2</v>
      </c>
      <c r="D399" s="50">
        <v>2</v>
      </c>
      <c r="E399" s="51">
        <v>0.6</v>
      </c>
      <c r="F399" s="51"/>
      <c r="G399" s="51">
        <v>2.75</v>
      </c>
      <c r="H399" s="52">
        <f t="shared" si="35"/>
        <v>6.6</v>
      </c>
    </row>
    <row r="400" spans="1:8" s="48" customFormat="1" x14ac:dyDescent="0.3">
      <c r="A400" s="49"/>
      <c r="B400" s="53" t="s">
        <v>213</v>
      </c>
      <c r="C400" s="50">
        <v>1</v>
      </c>
      <c r="D400" s="50">
        <v>1</v>
      </c>
      <c r="E400" s="51">
        <v>0.6</v>
      </c>
      <c r="F400" s="51"/>
      <c r="G400" s="51">
        <v>2.1</v>
      </c>
      <c r="H400" s="52">
        <f t="shared" si="35"/>
        <v>1.26</v>
      </c>
    </row>
    <row r="401" spans="1:9" s="48" customFormat="1" x14ac:dyDescent="0.3">
      <c r="A401" s="49"/>
      <c r="B401" s="53" t="s">
        <v>214</v>
      </c>
      <c r="C401" s="50">
        <v>1</v>
      </c>
      <c r="D401" s="50">
        <v>1</v>
      </c>
      <c r="E401" s="51">
        <v>0.6</v>
      </c>
      <c r="F401" s="51"/>
      <c r="G401" s="51">
        <v>2.1</v>
      </c>
      <c r="H401" s="52">
        <f t="shared" si="35"/>
        <v>1.26</v>
      </c>
    </row>
    <row r="402" spans="1:9" x14ac:dyDescent="0.3">
      <c r="A402" s="49"/>
      <c r="B402" s="53" t="s">
        <v>207</v>
      </c>
      <c r="C402" s="50"/>
      <c r="D402" s="50"/>
      <c r="E402" s="51"/>
      <c r="F402" s="9"/>
      <c r="G402" s="9"/>
      <c r="H402" s="9">
        <f>I403-I402</f>
        <v>1.4200000000002433E-2</v>
      </c>
      <c r="I402" s="10">
        <f>SUM(H385:H401)</f>
        <v>33.1858</v>
      </c>
    </row>
    <row r="403" spans="1:9" x14ac:dyDescent="0.3">
      <c r="A403" s="49"/>
      <c r="B403" s="53"/>
      <c r="C403" s="50"/>
      <c r="D403" s="50"/>
      <c r="E403" s="51"/>
      <c r="F403" s="9"/>
      <c r="G403" s="9"/>
      <c r="H403" s="11">
        <f>+I403</f>
        <v>33.200000000000003</v>
      </c>
      <c r="I403" s="10">
        <f>ROUNDUP(I402,1)</f>
        <v>33.200000000000003</v>
      </c>
    </row>
    <row r="404" spans="1:9" x14ac:dyDescent="0.3">
      <c r="A404" s="49"/>
      <c r="B404" s="53"/>
      <c r="C404" s="50"/>
      <c r="D404" s="50"/>
      <c r="E404" s="51"/>
      <c r="F404" s="12" t="s">
        <v>34</v>
      </c>
      <c r="G404" s="13">
        <f>H403</f>
        <v>33.200000000000003</v>
      </c>
      <c r="H404" s="12" t="s">
        <v>88</v>
      </c>
      <c r="I404" s="10"/>
    </row>
    <row r="405" spans="1:9" x14ac:dyDescent="0.3">
      <c r="A405" s="49"/>
      <c r="B405" s="14" t="s">
        <v>208</v>
      </c>
      <c r="C405" s="50"/>
      <c r="D405" s="50"/>
      <c r="E405" s="51"/>
      <c r="F405" s="51"/>
      <c r="G405" s="51"/>
      <c r="H405" s="51"/>
    </row>
    <row r="406" spans="1:9" x14ac:dyDescent="0.3">
      <c r="A406" s="49"/>
      <c r="B406" s="53" t="s">
        <v>209</v>
      </c>
      <c r="C406" s="50">
        <v>1</v>
      </c>
      <c r="D406" s="50">
        <v>1</v>
      </c>
      <c r="E406" s="51">
        <v>16.52</v>
      </c>
      <c r="F406" s="51"/>
      <c r="G406" s="51">
        <v>0.45</v>
      </c>
      <c r="H406" s="52">
        <f>PRODUCT(C406:G406)</f>
        <v>7.4340000000000002</v>
      </c>
    </row>
    <row r="407" spans="1:9" s="48" customFormat="1" x14ac:dyDescent="0.3">
      <c r="A407" s="49"/>
      <c r="B407" s="53" t="s">
        <v>144</v>
      </c>
      <c r="C407" s="50">
        <v>1</v>
      </c>
      <c r="D407" s="50">
        <v>1</v>
      </c>
      <c r="E407" s="51">
        <v>5.95</v>
      </c>
      <c r="F407" s="51"/>
      <c r="G407" s="51">
        <v>1</v>
      </c>
      <c r="H407" s="52">
        <f>PRODUCT(C407:G407)</f>
        <v>5.95</v>
      </c>
    </row>
    <row r="408" spans="1:9" x14ac:dyDescent="0.3">
      <c r="A408" s="49"/>
      <c r="B408" s="53" t="s">
        <v>210</v>
      </c>
      <c r="C408" s="50">
        <v>-1</v>
      </c>
      <c r="D408" s="50">
        <v>6</v>
      </c>
      <c r="E408" s="51">
        <v>0.23</v>
      </c>
      <c r="F408" s="51"/>
      <c r="G408" s="51">
        <v>0.45</v>
      </c>
      <c r="H408" s="52">
        <f>PRODUCT(C408:G408)</f>
        <v>-0.62100000000000011</v>
      </c>
    </row>
    <row r="409" spans="1:9" x14ac:dyDescent="0.3">
      <c r="A409" s="49"/>
      <c r="B409" s="53" t="s">
        <v>207</v>
      </c>
      <c r="C409" s="50"/>
      <c r="D409" s="50"/>
      <c r="E409" s="51"/>
      <c r="F409" s="9"/>
      <c r="G409" s="9"/>
      <c r="H409" s="9">
        <f>I410-I409</f>
        <v>3.6999999999999034E-2</v>
      </c>
      <c r="I409" s="10">
        <f>SUM(H406:H408)</f>
        <v>12.763</v>
      </c>
    </row>
    <row r="410" spans="1:9" x14ac:dyDescent="0.3">
      <c r="A410" s="49"/>
      <c r="B410" s="53"/>
      <c r="C410" s="50"/>
      <c r="D410" s="50"/>
      <c r="E410" s="51"/>
      <c r="F410" s="9"/>
      <c r="G410" s="9"/>
      <c r="H410" s="11">
        <f>+I410</f>
        <v>12.799999999999999</v>
      </c>
      <c r="I410" s="10">
        <f>ROUNDUP(I409,1)</f>
        <v>12.799999999999999</v>
      </c>
    </row>
    <row r="411" spans="1:9" x14ac:dyDescent="0.3">
      <c r="A411" s="49"/>
      <c r="B411" s="53"/>
      <c r="C411" s="50"/>
      <c r="D411" s="50"/>
      <c r="E411" s="51"/>
      <c r="F411" s="12" t="s">
        <v>34</v>
      </c>
      <c r="G411" s="13">
        <f>H410</f>
        <v>12.799999999999999</v>
      </c>
      <c r="H411" s="12" t="s">
        <v>88</v>
      </c>
      <c r="I411" s="10"/>
    </row>
    <row r="412" spans="1:9" x14ac:dyDescent="0.3">
      <c r="A412" s="49">
        <v>11.5</v>
      </c>
      <c r="B412" s="14" t="s">
        <v>211</v>
      </c>
      <c r="C412" s="50"/>
      <c r="D412" s="50"/>
      <c r="E412" s="51"/>
      <c r="F412" s="51"/>
      <c r="G412" s="51"/>
      <c r="H412" s="51"/>
    </row>
    <row r="413" spans="1:9" x14ac:dyDescent="0.3">
      <c r="A413" s="49"/>
      <c r="B413" s="14" t="s">
        <v>212</v>
      </c>
      <c r="C413" s="50"/>
      <c r="D413" s="50"/>
      <c r="E413" s="51"/>
      <c r="F413" s="51"/>
      <c r="G413" s="51"/>
      <c r="H413" s="51"/>
    </row>
    <row r="414" spans="1:9" x14ac:dyDescent="0.3">
      <c r="A414" s="49"/>
      <c r="B414" s="53" t="s">
        <v>213</v>
      </c>
      <c r="C414" s="50">
        <v>1</v>
      </c>
      <c r="D414" s="50">
        <v>2</v>
      </c>
      <c r="E414" s="51">
        <v>0.6</v>
      </c>
      <c r="F414" s="51"/>
      <c r="G414" s="51">
        <v>2.1</v>
      </c>
      <c r="H414" s="52">
        <f t="shared" ref="H414:H420" si="36">PRODUCT(C414:G414)</f>
        <v>2.52</v>
      </c>
    </row>
    <row r="415" spans="1:9" x14ac:dyDescent="0.3">
      <c r="A415" s="49"/>
      <c r="B415" s="53" t="s">
        <v>214</v>
      </c>
      <c r="C415" s="50">
        <v>1</v>
      </c>
      <c r="D415" s="50">
        <v>2</v>
      </c>
      <c r="E415" s="51">
        <v>0.3</v>
      </c>
      <c r="F415" s="51"/>
      <c r="G415" s="51">
        <v>2.1</v>
      </c>
      <c r="H415" s="52">
        <f t="shared" si="36"/>
        <v>1.26</v>
      </c>
    </row>
    <row r="416" spans="1:9" x14ac:dyDescent="0.3">
      <c r="A416" s="49"/>
      <c r="B416" s="53" t="s">
        <v>215</v>
      </c>
      <c r="C416" s="50">
        <v>1</v>
      </c>
      <c r="D416" s="50">
        <v>1</v>
      </c>
      <c r="E416" s="51">
        <v>0.6</v>
      </c>
      <c r="F416" s="51"/>
      <c r="G416" s="51">
        <v>2.1</v>
      </c>
      <c r="H416" s="52">
        <f t="shared" si="36"/>
        <v>1.26</v>
      </c>
    </row>
    <row r="417" spans="1:9" x14ac:dyDescent="0.3">
      <c r="A417" s="49"/>
      <c r="B417" s="53" t="s">
        <v>216</v>
      </c>
      <c r="C417" s="50">
        <v>1</v>
      </c>
      <c r="D417" s="50">
        <v>3</v>
      </c>
      <c r="E417" s="51">
        <v>0.45</v>
      </c>
      <c r="F417" s="51"/>
      <c r="G417" s="51">
        <v>2.1</v>
      </c>
      <c r="H417" s="52">
        <f t="shared" si="36"/>
        <v>2.8350000000000004</v>
      </c>
    </row>
    <row r="418" spans="1:9" x14ac:dyDescent="0.3">
      <c r="A418" s="49"/>
      <c r="B418" s="53" t="s">
        <v>217</v>
      </c>
      <c r="C418" s="50">
        <v>1</v>
      </c>
      <c r="D418" s="50">
        <v>2</v>
      </c>
      <c r="E418" s="51">
        <v>0.6</v>
      </c>
      <c r="F418" s="51"/>
      <c r="G418" s="51">
        <v>0.5</v>
      </c>
      <c r="H418" s="52">
        <f t="shared" si="36"/>
        <v>0.6</v>
      </c>
    </row>
    <row r="419" spans="1:9" x14ac:dyDescent="0.3">
      <c r="A419" s="49"/>
      <c r="B419" s="53" t="s">
        <v>218</v>
      </c>
      <c r="C419" s="50">
        <v>2</v>
      </c>
      <c r="D419" s="50">
        <v>2</v>
      </c>
      <c r="E419" s="51">
        <v>0.6</v>
      </c>
      <c r="F419" s="51"/>
      <c r="G419" s="51">
        <v>0.75</v>
      </c>
      <c r="H419" s="52">
        <f t="shared" si="36"/>
        <v>1.7999999999999998</v>
      </c>
    </row>
    <row r="420" spans="1:9" x14ac:dyDescent="0.3">
      <c r="A420" s="49"/>
      <c r="B420" s="53" t="s">
        <v>219</v>
      </c>
      <c r="C420" s="50">
        <v>1</v>
      </c>
      <c r="D420" s="50">
        <v>2</v>
      </c>
      <c r="E420" s="51">
        <v>0.12</v>
      </c>
      <c r="F420" s="51"/>
      <c r="G420" s="51">
        <v>0.6</v>
      </c>
      <c r="H420" s="52">
        <f t="shared" si="36"/>
        <v>0.14399999999999999</v>
      </c>
    </row>
    <row r="421" spans="1:9" x14ac:dyDescent="0.3">
      <c r="A421" s="49"/>
      <c r="B421" s="53" t="s">
        <v>221</v>
      </c>
      <c r="C421" s="50">
        <v>1</v>
      </c>
      <c r="D421" s="50">
        <v>1</v>
      </c>
      <c r="E421" s="51">
        <v>6.48</v>
      </c>
      <c r="F421" s="51"/>
      <c r="G421" s="51">
        <v>0.9</v>
      </c>
      <c r="H421" s="52">
        <f>PRODUCT(C421:G421)</f>
        <v>5.8320000000000007</v>
      </c>
    </row>
    <row r="422" spans="1:9" x14ac:dyDescent="0.3">
      <c r="A422" s="49"/>
      <c r="B422" s="53" t="s">
        <v>220</v>
      </c>
      <c r="C422" s="50"/>
      <c r="D422" s="50"/>
      <c r="E422" s="51"/>
      <c r="F422" s="9"/>
      <c r="G422" s="9"/>
      <c r="H422" s="9">
        <f>I423-I422</f>
        <v>4.9000000000003041E-2</v>
      </c>
      <c r="I422" s="10">
        <f>SUM(H414:H421)</f>
        <v>16.250999999999998</v>
      </c>
    </row>
    <row r="423" spans="1:9" x14ac:dyDescent="0.3">
      <c r="A423" s="49"/>
      <c r="B423" s="53"/>
      <c r="C423" s="50"/>
      <c r="D423" s="50"/>
      <c r="E423" s="51"/>
      <c r="F423" s="9"/>
      <c r="G423" s="9"/>
      <c r="H423" s="11">
        <f>+I423</f>
        <v>16.3</v>
      </c>
      <c r="I423" s="10">
        <f>ROUNDUP(I422,1)</f>
        <v>16.3</v>
      </c>
    </row>
    <row r="424" spans="1:9" x14ac:dyDescent="0.3">
      <c r="A424" s="49"/>
      <c r="B424" s="53"/>
      <c r="C424" s="50"/>
      <c r="D424" s="50"/>
      <c r="E424" s="51"/>
      <c r="F424" s="12" t="s">
        <v>34</v>
      </c>
      <c r="G424" s="13">
        <f>H423</f>
        <v>16.3</v>
      </c>
      <c r="H424" s="12" t="s">
        <v>88</v>
      </c>
      <c r="I424" s="10"/>
    </row>
    <row r="425" spans="1:9" x14ac:dyDescent="0.3">
      <c r="A425" s="49">
        <v>21.2</v>
      </c>
      <c r="B425" s="14" t="s">
        <v>222</v>
      </c>
      <c r="C425" s="50"/>
      <c r="D425" s="50"/>
      <c r="E425" s="51"/>
      <c r="F425" s="51"/>
      <c r="G425" s="51"/>
      <c r="H425" s="51"/>
    </row>
    <row r="426" spans="1:9" x14ac:dyDescent="0.3">
      <c r="A426" s="49"/>
      <c r="B426" s="14" t="s">
        <v>223</v>
      </c>
      <c r="C426" s="50"/>
      <c r="D426" s="50"/>
      <c r="E426" s="51"/>
      <c r="F426" s="51"/>
      <c r="G426" s="51"/>
      <c r="H426" s="51"/>
    </row>
    <row r="427" spans="1:9" x14ac:dyDescent="0.3">
      <c r="A427" s="49"/>
      <c r="B427" s="53" t="s">
        <v>224</v>
      </c>
      <c r="C427" s="50">
        <v>1</v>
      </c>
      <c r="D427" s="50">
        <v>2</v>
      </c>
      <c r="E427" s="51">
        <v>2.1</v>
      </c>
      <c r="F427" s="51">
        <v>0.1</v>
      </c>
      <c r="G427" s="51">
        <v>7.4999999999999997E-2</v>
      </c>
      <c r="H427" s="31">
        <f>PRODUCT(C427:G427)</f>
        <v>3.15E-2</v>
      </c>
    </row>
    <row r="428" spans="1:9" x14ac:dyDescent="0.3">
      <c r="A428" s="49"/>
      <c r="B428" s="53"/>
      <c r="C428" s="50"/>
      <c r="D428" s="50"/>
      <c r="E428" s="51"/>
      <c r="F428" s="12" t="s">
        <v>34</v>
      </c>
      <c r="G428" s="32">
        <f>+H427</f>
        <v>3.15E-2</v>
      </c>
      <c r="H428" s="12" t="s">
        <v>35</v>
      </c>
    </row>
    <row r="429" spans="1:9" x14ac:dyDescent="0.3">
      <c r="A429" s="49"/>
      <c r="B429" s="53"/>
      <c r="C429" s="50"/>
      <c r="D429" s="50"/>
      <c r="E429" s="51"/>
      <c r="F429" s="51"/>
      <c r="G429" s="49"/>
      <c r="H429" s="33"/>
      <c r="I429" s="25"/>
    </row>
    <row r="430" spans="1:9" x14ac:dyDescent="0.3">
      <c r="A430" s="49"/>
      <c r="B430" s="14" t="s">
        <v>225</v>
      </c>
      <c r="C430" s="50"/>
      <c r="D430" s="50"/>
      <c r="E430" s="51"/>
      <c r="F430" s="51"/>
      <c r="G430" s="51"/>
      <c r="H430" s="51"/>
    </row>
    <row r="431" spans="1:9" x14ac:dyDescent="0.3">
      <c r="A431" s="49"/>
      <c r="B431" s="53" t="s">
        <v>772</v>
      </c>
      <c r="C431" s="50">
        <v>1</v>
      </c>
      <c r="D431" s="50">
        <v>1</v>
      </c>
      <c r="E431" s="51">
        <v>1</v>
      </c>
      <c r="F431" s="51">
        <v>0.1</v>
      </c>
      <c r="G431" s="51">
        <v>7.4999999999999997E-2</v>
      </c>
      <c r="H431" s="47">
        <f>PRODUCT(C431:G431)</f>
        <v>7.4999999999999997E-3</v>
      </c>
    </row>
    <row r="432" spans="1:9" x14ac:dyDescent="0.3">
      <c r="A432" s="49"/>
      <c r="B432" s="53" t="s">
        <v>773</v>
      </c>
      <c r="C432" s="50">
        <v>1</v>
      </c>
      <c r="D432" s="50">
        <v>1</v>
      </c>
      <c r="E432" s="51">
        <v>1</v>
      </c>
      <c r="F432" s="51">
        <v>0.1</v>
      </c>
      <c r="G432" s="51">
        <v>0.05</v>
      </c>
      <c r="H432" s="47">
        <f>PRODUCT(C432:G432)</f>
        <v>5.000000000000001E-3</v>
      </c>
    </row>
    <row r="433" spans="1:9" x14ac:dyDescent="0.3">
      <c r="A433" s="49"/>
      <c r="B433" s="53"/>
      <c r="C433" s="50"/>
      <c r="D433" s="50"/>
      <c r="E433" s="51"/>
      <c r="F433" s="9"/>
      <c r="G433" s="9"/>
      <c r="H433" s="34">
        <f>SUM(H431:H432)</f>
        <v>1.2500000000000001E-2</v>
      </c>
      <c r="I433" s="10"/>
    </row>
    <row r="434" spans="1:9" x14ac:dyDescent="0.3">
      <c r="A434" s="49"/>
      <c r="B434" s="53"/>
      <c r="C434" s="50"/>
      <c r="D434" s="50"/>
      <c r="E434" s="51"/>
      <c r="F434" s="12" t="s">
        <v>34</v>
      </c>
      <c r="G434" s="32">
        <f>H433</f>
        <v>1.2500000000000001E-2</v>
      </c>
      <c r="H434" s="12" t="s">
        <v>35</v>
      </c>
      <c r="I434" s="10"/>
    </row>
    <row r="435" spans="1:9" x14ac:dyDescent="0.3">
      <c r="A435" s="49">
        <v>23.3</v>
      </c>
      <c r="B435" s="14" t="s">
        <v>226</v>
      </c>
      <c r="C435" s="50"/>
      <c r="D435" s="50"/>
      <c r="E435" s="51"/>
      <c r="F435" s="51"/>
      <c r="G435" s="51"/>
      <c r="H435" s="51"/>
    </row>
    <row r="436" spans="1:9" x14ac:dyDescent="0.3">
      <c r="A436" s="49"/>
      <c r="B436" s="53" t="s">
        <v>227</v>
      </c>
      <c r="C436" s="50">
        <v>1</v>
      </c>
      <c r="D436" s="50">
        <v>3</v>
      </c>
      <c r="E436" s="51"/>
      <c r="F436" s="51"/>
      <c r="G436" s="51"/>
      <c r="H436" s="49">
        <f>C436*D436</f>
        <v>3</v>
      </c>
      <c r="I436" s="25"/>
    </row>
    <row r="437" spans="1:9" x14ac:dyDescent="0.3">
      <c r="A437" s="49"/>
      <c r="B437" s="53"/>
      <c r="C437" s="50"/>
      <c r="D437" s="50"/>
      <c r="E437" s="51"/>
      <c r="F437" s="12" t="s">
        <v>34</v>
      </c>
      <c r="G437" s="13">
        <f>H436</f>
        <v>3</v>
      </c>
      <c r="H437" s="12" t="s">
        <v>4</v>
      </c>
    </row>
    <row r="438" spans="1:9" x14ac:dyDescent="0.3">
      <c r="A438" s="49"/>
      <c r="B438" s="53"/>
      <c r="C438" s="50"/>
      <c r="D438" s="50"/>
      <c r="E438" s="51"/>
      <c r="F438" s="51"/>
      <c r="G438" s="20"/>
      <c r="H438" s="51"/>
    </row>
    <row r="439" spans="1:9" s="48" customFormat="1" x14ac:dyDescent="0.3">
      <c r="A439" s="49">
        <v>24</v>
      </c>
      <c r="B439" s="14" t="s">
        <v>399</v>
      </c>
      <c r="C439" s="50"/>
      <c r="D439" s="50"/>
      <c r="E439" s="51"/>
      <c r="F439" s="51"/>
      <c r="G439" s="20"/>
      <c r="H439" s="51"/>
    </row>
    <row r="440" spans="1:9" s="48" customFormat="1" x14ac:dyDescent="0.3">
      <c r="A440" s="49"/>
      <c r="B440" s="53" t="s">
        <v>400</v>
      </c>
      <c r="C440" s="50">
        <v>1</v>
      </c>
      <c r="D440" s="50">
        <v>1</v>
      </c>
      <c r="E440" s="51">
        <v>1.8</v>
      </c>
      <c r="F440" s="51"/>
      <c r="G440" s="51">
        <v>1.65</v>
      </c>
      <c r="H440" s="52">
        <f>PRODUCT(C440:G440)</f>
        <v>2.9699999999999998</v>
      </c>
    </row>
    <row r="441" spans="1:9" s="48" customFormat="1" x14ac:dyDescent="0.3">
      <c r="A441" s="49"/>
      <c r="B441" s="53" t="s">
        <v>401</v>
      </c>
      <c r="C441" s="50">
        <v>1</v>
      </c>
      <c r="D441" s="50">
        <v>2</v>
      </c>
      <c r="E441" s="51">
        <v>1.5</v>
      </c>
      <c r="F441" s="51"/>
      <c r="G441" s="51">
        <v>1.35</v>
      </c>
      <c r="H441" s="52">
        <f t="shared" ref="H441:H444" si="37">PRODUCT(C441:G441)</f>
        <v>4.0500000000000007</v>
      </c>
    </row>
    <row r="442" spans="1:9" s="48" customFormat="1" x14ac:dyDescent="0.3">
      <c r="A442" s="49"/>
      <c r="B442" s="53" t="s">
        <v>402</v>
      </c>
      <c r="C442" s="50">
        <v>1</v>
      </c>
      <c r="D442" s="50">
        <v>1</v>
      </c>
      <c r="E442" s="51">
        <v>1.2</v>
      </c>
      <c r="F442" s="51"/>
      <c r="G442" s="51">
        <v>1.35</v>
      </c>
      <c r="H442" s="52">
        <f t="shared" si="37"/>
        <v>1.62</v>
      </c>
    </row>
    <row r="443" spans="1:9" s="48" customFormat="1" x14ac:dyDescent="0.3">
      <c r="A443" s="49"/>
      <c r="B443" s="53" t="s">
        <v>403</v>
      </c>
      <c r="C443" s="50">
        <v>1</v>
      </c>
      <c r="D443" s="50">
        <v>2</v>
      </c>
      <c r="E443" s="51">
        <v>1.2</v>
      </c>
      <c r="F443" s="51"/>
      <c r="G443" s="51">
        <v>1.05</v>
      </c>
      <c r="H443" s="52">
        <f t="shared" si="37"/>
        <v>2.52</v>
      </c>
    </row>
    <row r="444" spans="1:9" s="48" customFormat="1" x14ac:dyDescent="0.3">
      <c r="A444" s="49"/>
      <c r="B444" s="53" t="s">
        <v>404</v>
      </c>
      <c r="C444" s="50">
        <v>1</v>
      </c>
      <c r="D444" s="50">
        <v>1</v>
      </c>
      <c r="E444" s="51">
        <v>0.75</v>
      </c>
      <c r="F444" s="51"/>
      <c r="G444" s="51">
        <v>1.35</v>
      </c>
      <c r="H444" s="52">
        <f t="shared" si="37"/>
        <v>1.0125000000000002</v>
      </c>
    </row>
    <row r="445" spans="1:9" s="48" customFormat="1" x14ac:dyDescent="0.3">
      <c r="A445" s="49"/>
      <c r="B445" s="53"/>
      <c r="C445" s="50"/>
      <c r="D445" s="50"/>
      <c r="E445" s="51"/>
      <c r="F445" s="51"/>
      <c r="G445" s="51"/>
      <c r="H445" s="51">
        <f>SUM(H440:H444)</f>
        <v>12.172499999999999</v>
      </c>
    </row>
    <row r="446" spans="1:9" s="48" customFormat="1" x14ac:dyDescent="0.3">
      <c r="A446" s="49"/>
      <c r="B446" s="53" t="s">
        <v>406</v>
      </c>
      <c r="C446" s="50"/>
      <c r="D446" s="50"/>
      <c r="E446" s="38">
        <f>H445</f>
        <v>12.172499999999999</v>
      </c>
      <c r="F446" s="38" t="s">
        <v>407</v>
      </c>
      <c r="G446" s="51">
        <v>30</v>
      </c>
      <c r="H446" s="52">
        <f>PRODUCT(C446:G446)</f>
        <v>365.17499999999995</v>
      </c>
    </row>
    <row r="447" spans="1:9" s="48" customFormat="1" x14ac:dyDescent="0.3">
      <c r="A447" s="49"/>
      <c r="B447" s="53"/>
      <c r="C447" s="50"/>
      <c r="D447" s="50"/>
      <c r="E447" s="51"/>
      <c r="F447" s="12" t="s">
        <v>34</v>
      </c>
      <c r="G447" s="13">
        <f>H446</f>
        <v>365.17499999999995</v>
      </c>
      <c r="H447" s="12" t="s">
        <v>408</v>
      </c>
      <c r="I447" s="25"/>
    </row>
    <row r="448" spans="1:9" x14ac:dyDescent="0.3">
      <c r="A448" s="49">
        <v>25</v>
      </c>
      <c r="B448" s="14" t="s">
        <v>228</v>
      </c>
      <c r="C448" s="50"/>
      <c r="D448" s="50"/>
      <c r="E448" s="51"/>
      <c r="F448" s="51"/>
      <c r="G448" s="51"/>
      <c r="H448" s="51"/>
    </row>
    <row r="449" spans="1:9" x14ac:dyDescent="0.3">
      <c r="A449" s="49"/>
      <c r="B449" s="53" t="s">
        <v>229</v>
      </c>
      <c r="C449" s="50">
        <v>6</v>
      </c>
      <c r="D449" s="50">
        <v>3</v>
      </c>
      <c r="E449" s="51"/>
      <c r="F449" s="51"/>
      <c r="G449" s="51"/>
      <c r="H449" s="49">
        <f>C449*D449</f>
        <v>18</v>
      </c>
      <c r="I449" s="25"/>
    </row>
    <row r="450" spans="1:9" x14ac:dyDescent="0.3">
      <c r="A450" s="49"/>
      <c r="B450" s="53"/>
      <c r="C450" s="50"/>
      <c r="D450" s="50"/>
      <c r="E450" s="51"/>
      <c r="F450" s="12" t="s">
        <v>34</v>
      </c>
      <c r="G450" s="13">
        <f>H449</f>
        <v>18</v>
      </c>
      <c r="H450" s="12" t="s">
        <v>4</v>
      </c>
      <c r="I450" s="25"/>
    </row>
    <row r="451" spans="1:9" x14ac:dyDescent="0.3">
      <c r="A451" s="49">
        <v>26</v>
      </c>
      <c r="B451" s="14" t="s">
        <v>230</v>
      </c>
      <c r="C451" s="50"/>
      <c r="D451" s="50"/>
      <c r="E451" s="51"/>
      <c r="F451" s="51"/>
      <c r="G451" s="51"/>
      <c r="H451" s="51"/>
    </row>
    <row r="452" spans="1:9" x14ac:dyDescent="0.3">
      <c r="A452" s="49"/>
      <c r="B452" s="53" t="s">
        <v>231</v>
      </c>
      <c r="C452" s="50">
        <v>1</v>
      </c>
      <c r="D452" s="50">
        <v>1</v>
      </c>
      <c r="E452" s="51">
        <v>3.88</v>
      </c>
      <c r="F452" s="51">
        <v>3.15</v>
      </c>
      <c r="G452" s="51">
        <v>0.08</v>
      </c>
      <c r="H452" s="52">
        <f t="shared" ref="H452:H459" si="38">PRODUCT(C452:G452)</f>
        <v>0.97775999999999996</v>
      </c>
    </row>
    <row r="453" spans="1:9" x14ac:dyDescent="0.3">
      <c r="A453" s="49"/>
      <c r="B453" s="53" t="s">
        <v>232</v>
      </c>
      <c r="C453" s="50">
        <v>1</v>
      </c>
      <c r="D453" s="50">
        <v>1</v>
      </c>
      <c r="E453" s="51">
        <v>2.4500000000000002</v>
      </c>
      <c r="F453" s="51">
        <v>1.085</v>
      </c>
      <c r="G453" s="51">
        <v>0.08</v>
      </c>
      <c r="H453" s="52">
        <f t="shared" si="38"/>
        <v>0.21266000000000002</v>
      </c>
    </row>
    <row r="454" spans="1:9" x14ac:dyDescent="0.3">
      <c r="A454" s="49"/>
      <c r="B454" s="53" t="s">
        <v>116</v>
      </c>
      <c r="C454" s="50">
        <v>1</v>
      </c>
      <c r="D454" s="50">
        <v>1</v>
      </c>
      <c r="E454" s="51">
        <v>2.4500000000000002</v>
      </c>
      <c r="F454" s="51">
        <v>3.08</v>
      </c>
      <c r="G454" s="51">
        <v>0.08</v>
      </c>
      <c r="H454" s="52">
        <f t="shared" si="38"/>
        <v>0.60368000000000011</v>
      </c>
    </row>
    <row r="455" spans="1:9" x14ac:dyDescent="0.3">
      <c r="A455" s="49"/>
      <c r="B455" s="53" t="s">
        <v>233</v>
      </c>
      <c r="C455" s="50">
        <v>1</v>
      </c>
      <c r="D455" s="50">
        <v>1</v>
      </c>
      <c r="E455" s="51">
        <v>3.12</v>
      </c>
      <c r="F455" s="51">
        <v>3.24</v>
      </c>
      <c r="G455" s="51">
        <v>0.08</v>
      </c>
      <c r="H455" s="52">
        <f t="shared" si="38"/>
        <v>0.80870400000000009</v>
      </c>
    </row>
    <row r="456" spans="1:9" x14ac:dyDescent="0.3">
      <c r="A456" s="49"/>
      <c r="B456" s="53" t="s">
        <v>234</v>
      </c>
      <c r="C456" s="50">
        <v>1</v>
      </c>
      <c r="D456" s="50">
        <v>1</v>
      </c>
      <c r="E456" s="51">
        <v>3.12</v>
      </c>
      <c r="F456" s="51">
        <v>5.33</v>
      </c>
      <c r="G456" s="51">
        <v>0.08</v>
      </c>
      <c r="H456" s="52">
        <f t="shared" si="38"/>
        <v>1.330368</v>
      </c>
    </row>
    <row r="457" spans="1:9" x14ac:dyDescent="0.3">
      <c r="A457" s="49"/>
      <c r="B457" s="53" t="s">
        <v>235</v>
      </c>
      <c r="C457" s="50">
        <v>1</v>
      </c>
      <c r="D457" s="50">
        <v>1</v>
      </c>
      <c r="E457" s="51">
        <v>1.0900000000000001</v>
      </c>
      <c r="F457" s="51">
        <v>1.75</v>
      </c>
      <c r="G457" s="51">
        <v>0.08</v>
      </c>
      <c r="H457" s="52">
        <f t="shared" si="38"/>
        <v>0.15260000000000001</v>
      </c>
    </row>
    <row r="458" spans="1:9" x14ac:dyDescent="0.3">
      <c r="A458" s="49"/>
      <c r="B458" s="53" t="s">
        <v>236</v>
      </c>
      <c r="C458" s="50">
        <v>1</v>
      </c>
      <c r="D458" s="50">
        <v>1</v>
      </c>
      <c r="E458" s="51">
        <v>1.0900000000000001</v>
      </c>
      <c r="F458" s="51">
        <v>0.76</v>
      </c>
      <c r="G458" s="51">
        <v>0.08</v>
      </c>
      <c r="H458" s="52">
        <f t="shared" si="38"/>
        <v>6.6271999999999998E-2</v>
      </c>
    </row>
    <row r="459" spans="1:9" x14ac:dyDescent="0.3">
      <c r="A459" s="49"/>
      <c r="B459" s="53" t="s">
        <v>237</v>
      </c>
      <c r="C459" s="50">
        <v>1</v>
      </c>
      <c r="D459" s="50">
        <v>1</v>
      </c>
      <c r="E459" s="51">
        <v>2.4</v>
      </c>
      <c r="F459" s="51">
        <v>4.4000000000000004</v>
      </c>
      <c r="G459" s="51">
        <v>0.08</v>
      </c>
      <c r="H459" s="52">
        <f t="shared" si="38"/>
        <v>0.84480000000000011</v>
      </c>
    </row>
    <row r="460" spans="1:9" x14ac:dyDescent="0.3">
      <c r="A460" s="49"/>
      <c r="B460" s="53"/>
      <c r="C460" s="50"/>
      <c r="D460" s="50"/>
      <c r="E460" s="51"/>
      <c r="F460" s="9"/>
      <c r="G460" s="9"/>
      <c r="H460" s="9">
        <f>I461-I460</f>
        <v>3.1559999999997146E-3</v>
      </c>
      <c r="I460" s="10">
        <f>SUM(H452:H459)</f>
        <v>4.9968440000000003</v>
      </c>
    </row>
    <row r="461" spans="1:9" x14ac:dyDescent="0.3">
      <c r="A461" s="49"/>
      <c r="B461" s="53"/>
      <c r="C461" s="50"/>
      <c r="D461" s="50"/>
      <c r="E461" s="51"/>
      <c r="F461" s="9"/>
      <c r="G461" s="9"/>
      <c r="H461" s="11">
        <f>+I461</f>
        <v>5</v>
      </c>
      <c r="I461" s="10">
        <f>ROUNDUP(I460,1)</f>
        <v>5</v>
      </c>
    </row>
    <row r="462" spans="1:9" x14ac:dyDescent="0.3">
      <c r="A462" s="49"/>
      <c r="B462" s="53"/>
      <c r="C462" s="50"/>
      <c r="D462" s="50"/>
      <c r="E462" s="51"/>
      <c r="F462" s="12" t="s">
        <v>34</v>
      </c>
      <c r="G462" s="12">
        <f>H461</f>
        <v>5</v>
      </c>
      <c r="H462" s="12" t="s">
        <v>35</v>
      </c>
      <c r="I462" s="10"/>
    </row>
    <row r="463" spans="1:9" x14ac:dyDescent="0.3">
      <c r="A463" s="49">
        <v>28</v>
      </c>
      <c r="B463" s="14" t="s">
        <v>238</v>
      </c>
      <c r="C463" s="50"/>
      <c r="D463" s="50"/>
      <c r="E463" s="51"/>
      <c r="F463" s="51"/>
      <c r="G463" s="51"/>
      <c r="H463" s="51"/>
    </row>
    <row r="464" spans="1:9" x14ac:dyDescent="0.3">
      <c r="A464" s="49"/>
      <c r="B464" s="53" t="s">
        <v>239</v>
      </c>
      <c r="C464" s="50">
        <v>1</v>
      </c>
      <c r="D464" s="50">
        <v>1</v>
      </c>
      <c r="E464" s="51">
        <v>2.4</v>
      </c>
      <c r="F464" s="51">
        <v>4.4000000000000004</v>
      </c>
      <c r="G464" s="51"/>
      <c r="H464" s="52">
        <f t="shared" ref="H464:H487" si="39">PRODUCT(C464:G464)</f>
        <v>10.56</v>
      </c>
    </row>
    <row r="465" spans="1:8" x14ac:dyDescent="0.3">
      <c r="A465" s="49"/>
      <c r="B465" s="53" t="s">
        <v>240</v>
      </c>
      <c r="C465" s="50">
        <v>1</v>
      </c>
      <c r="D465" s="50">
        <v>5</v>
      </c>
      <c r="E465" s="51">
        <v>2.86</v>
      </c>
      <c r="F465" s="51">
        <v>0.3</v>
      </c>
      <c r="G465" s="51"/>
      <c r="H465" s="52">
        <f t="shared" si="39"/>
        <v>4.2899999999999991</v>
      </c>
    </row>
    <row r="466" spans="1:8" x14ac:dyDescent="0.3">
      <c r="A466" s="49"/>
      <c r="B466" s="53" t="s">
        <v>241</v>
      </c>
      <c r="C466" s="50">
        <v>1</v>
      </c>
      <c r="D466" s="50">
        <v>5</v>
      </c>
      <c r="E466" s="51">
        <v>2.86</v>
      </c>
      <c r="F466" s="51">
        <v>0.15</v>
      </c>
      <c r="G466" s="51"/>
      <c r="H466" s="52">
        <f t="shared" si="39"/>
        <v>2.1449999999999996</v>
      </c>
    </row>
    <row r="467" spans="1:8" x14ac:dyDescent="0.3">
      <c r="A467" s="49"/>
      <c r="B467" s="53" t="s">
        <v>242</v>
      </c>
      <c r="C467" s="50">
        <v>1</v>
      </c>
      <c r="D467" s="50">
        <v>1</v>
      </c>
      <c r="E467" s="51">
        <v>2.86</v>
      </c>
      <c r="F467" s="51">
        <v>0.3</v>
      </c>
      <c r="G467" s="51"/>
      <c r="H467" s="52">
        <f t="shared" si="39"/>
        <v>0.85799999999999998</v>
      </c>
    </row>
    <row r="468" spans="1:8" x14ac:dyDescent="0.3">
      <c r="A468" s="49"/>
      <c r="B468" s="53" t="s">
        <v>243</v>
      </c>
      <c r="C468" s="50">
        <v>1</v>
      </c>
      <c r="D468" s="50">
        <v>2</v>
      </c>
      <c r="E468" s="51">
        <v>1.5</v>
      </c>
      <c r="F468" s="51">
        <v>0.3</v>
      </c>
      <c r="G468" s="51"/>
      <c r="H468" s="52">
        <f t="shared" si="39"/>
        <v>0.89999999999999991</v>
      </c>
    </row>
    <row r="469" spans="1:8" x14ac:dyDescent="0.3">
      <c r="A469" s="49"/>
      <c r="B469" s="53" t="s">
        <v>244</v>
      </c>
      <c r="C469" s="50">
        <v>1</v>
      </c>
      <c r="D469" s="50">
        <v>2</v>
      </c>
      <c r="E469" s="51">
        <v>1.2</v>
      </c>
      <c r="F469" s="51">
        <v>0.15</v>
      </c>
      <c r="G469" s="51"/>
      <c r="H469" s="52">
        <f t="shared" si="39"/>
        <v>0.36</v>
      </c>
    </row>
    <row r="470" spans="1:8" x14ac:dyDescent="0.3">
      <c r="A470" s="49"/>
      <c r="B470" s="53" t="s">
        <v>245</v>
      </c>
      <c r="C470" s="50">
        <v>1</v>
      </c>
      <c r="D470" s="50">
        <v>2</v>
      </c>
      <c r="E470" s="51">
        <v>0.9</v>
      </c>
      <c r="F470" s="51">
        <v>0.15</v>
      </c>
      <c r="G470" s="51"/>
      <c r="H470" s="52">
        <f t="shared" si="39"/>
        <v>0.27</v>
      </c>
    </row>
    <row r="471" spans="1:8" x14ac:dyDescent="0.3">
      <c r="A471" s="49"/>
      <c r="B471" s="53" t="s">
        <v>246</v>
      </c>
      <c r="C471" s="50">
        <v>1</v>
      </c>
      <c r="D471" s="50">
        <v>2</v>
      </c>
      <c r="E471" s="51">
        <v>0.6</v>
      </c>
      <c r="F471" s="51">
        <v>0.15</v>
      </c>
      <c r="G471" s="51"/>
      <c r="H471" s="52">
        <f t="shared" si="39"/>
        <v>0.18</v>
      </c>
    </row>
    <row r="472" spans="1:8" x14ac:dyDescent="0.3">
      <c r="A472" s="49"/>
      <c r="B472" s="53" t="s">
        <v>247</v>
      </c>
      <c r="C472" s="50">
        <v>1</v>
      </c>
      <c r="D472" s="50">
        <v>2</v>
      </c>
      <c r="E472" s="51">
        <v>0.3</v>
      </c>
      <c r="F472" s="51">
        <v>0.15</v>
      </c>
      <c r="G472" s="51"/>
      <c r="H472" s="52">
        <f t="shared" si="39"/>
        <v>0.09</v>
      </c>
    </row>
    <row r="473" spans="1:8" x14ac:dyDescent="0.3">
      <c r="A473" s="49"/>
      <c r="B473" s="53" t="s">
        <v>248</v>
      </c>
      <c r="C473" s="50">
        <v>1</v>
      </c>
      <c r="D473" s="50">
        <v>5</v>
      </c>
      <c r="E473" s="51">
        <v>1.46</v>
      </c>
      <c r="F473" s="51">
        <v>0.3</v>
      </c>
      <c r="G473" s="51"/>
      <c r="H473" s="52">
        <f t="shared" si="39"/>
        <v>2.19</v>
      </c>
    </row>
    <row r="474" spans="1:8" x14ac:dyDescent="0.3">
      <c r="A474" s="49"/>
      <c r="B474" s="53" t="s">
        <v>249</v>
      </c>
      <c r="C474" s="50">
        <v>1</v>
      </c>
      <c r="D474" s="50">
        <v>1</v>
      </c>
      <c r="E474" s="51">
        <v>1.46</v>
      </c>
      <c r="F474" s="51">
        <v>0.3</v>
      </c>
      <c r="G474" s="51"/>
      <c r="H474" s="52">
        <f t="shared" si="39"/>
        <v>0.438</v>
      </c>
    </row>
    <row r="475" spans="1:8" x14ac:dyDescent="0.3">
      <c r="A475" s="49"/>
      <c r="B475" s="53" t="s">
        <v>250</v>
      </c>
      <c r="C475" s="50">
        <v>1</v>
      </c>
      <c r="D475" s="50">
        <v>1</v>
      </c>
      <c r="E475" s="51">
        <v>1.46</v>
      </c>
      <c r="F475" s="51">
        <v>0.15</v>
      </c>
      <c r="G475" s="51"/>
      <c r="H475" s="52">
        <f t="shared" si="39"/>
        <v>0.219</v>
      </c>
    </row>
    <row r="476" spans="1:8" x14ac:dyDescent="0.3">
      <c r="A476" s="49"/>
      <c r="B476" s="53" t="s">
        <v>251</v>
      </c>
      <c r="C476" s="50">
        <v>1</v>
      </c>
      <c r="D476" s="50">
        <v>2</v>
      </c>
      <c r="E476" s="51">
        <v>1.5</v>
      </c>
      <c r="F476" s="51">
        <v>0.3</v>
      </c>
      <c r="G476" s="51"/>
      <c r="H476" s="52">
        <f t="shared" si="39"/>
        <v>0.89999999999999991</v>
      </c>
    </row>
    <row r="477" spans="1:8" x14ac:dyDescent="0.3">
      <c r="A477" s="49"/>
      <c r="B477" s="53" t="s">
        <v>252</v>
      </c>
      <c r="C477" s="50">
        <v>1</v>
      </c>
      <c r="D477" s="50">
        <v>2</v>
      </c>
      <c r="E477" s="51">
        <v>1.2</v>
      </c>
      <c r="F477" s="51">
        <v>0.15</v>
      </c>
      <c r="G477" s="51"/>
      <c r="H477" s="52">
        <f t="shared" si="39"/>
        <v>0.36</v>
      </c>
    </row>
    <row r="478" spans="1:8" x14ac:dyDescent="0.3">
      <c r="A478" s="49"/>
      <c r="B478" s="53" t="s">
        <v>253</v>
      </c>
      <c r="C478" s="50">
        <v>1</v>
      </c>
      <c r="D478" s="50">
        <v>2</v>
      </c>
      <c r="E478" s="51">
        <v>0.9</v>
      </c>
      <c r="F478" s="51">
        <v>0.15</v>
      </c>
      <c r="G478" s="51"/>
      <c r="H478" s="52">
        <f t="shared" si="39"/>
        <v>0.27</v>
      </c>
    </row>
    <row r="479" spans="1:8" x14ac:dyDescent="0.3">
      <c r="A479" s="49"/>
      <c r="B479" s="53" t="s">
        <v>254</v>
      </c>
      <c r="C479" s="50">
        <v>1</v>
      </c>
      <c r="D479" s="50">
        <v>2</v>
      </c>
      <c r="E479" s="51">
        <v>0.6</v>
      </c>
      <c r="F479" s="51">
        <v>0.15</v>
      </c>
      <c r="G479" s="51"/>
      <c r="H479" s="52">
        <f t="shared" si="39"/>
        <v>0.18</v>
      </c>
    </row>
    <row r="480" spans="1:8" x14ac:dyDescent="0.3">
      <c r="A480" s="49"/>
      <c r="B480" s="53" t="s">
        <v>255</v>
      </c>
      <c r="C480" s="50">
        <v>1</v>
      </c>
      <c r="D480" s="50">
        <v>2</v>
      </c>
      <c r="E480" s="51">
        <v>0.3</v>
      </c>
      <c r="F480" s="51">
        <v>0.15</v>
      </c>
      <c r="G480" s="51"/>
      <c r="H480" s="52">
        <f t="shared" si="39"/>
        <v>0.09</v>
      </c>
    </row>
    <row r="481" spans="1:9" x14ac:dyDescent="0.3">
      <c r="A481" s="49"/>
      <c r="B481" s="53" t="s">
        <v>256</v>
      </c>
      <c r="C481" s="50">
        <v>3</v>
      </c>
      <c r="D481" s="50">
        <v>2</v>
      </c>
      <c r="E481" s="51">
        <v>0.6</v>
      </c>
      <c r="F481" s="51">
        <v>0.6</v>
      </c>
      <c r="G481" s="51"/>
      <c r="H481" s="52">
        <f t="shared" si="39"/>
        <v>2.1599999999999997</v>
      </c>
    </row>
    <row r="482" spans="1:9" x14ac:dyDescent="0.3">
      <c r="A482" s="49"/>
      <c r="B482" s="53" t="s">
        <v>257</v>
      </c>
      <c r="C482" s="50">
        <v>3</v>
      </c>
      <c r="D482" s="50">
        <v>2</v>
      </c>
      <c r="E482" s="51">
        <v>1.05</v>
      </c>
      <c r="F482" s="51">
        <v>0.6</v>
      </c>
      <c r="G482" s="51"/>
      <c r="H482" s="52">
        <f t="shared" si="39"/>
        <v>3.7800000000000002</v>
      </c>
    </row>
    <row r="483" spans="1:9" x14ac:dyDescent="0.3">
      <c r="A483" s="49"/>
      <c r="B483" s="53" t="s">
        <v>258</v>
      </c>
      <c r="C483" s="50">
        <v>3</v>
      </c>
      <c r="D483" s="50">
        <v>2</v>
      </c>
      <c r="E483" s="51">
        <v>1.05</v>
      </c>
      <c r="F483" s="51">
        <v>0.6</v>
      </c>
      <c r="G483" s="51"/>
      <c r="H483" s="52">
        <f t="shared" si="39"/>
        <v>3.7800000000000002</v>
      </c>
    </row>
    <row r="484" spans="1:9" x14ac:dyDescent="0.3">
      <c r="A484" s="49"/>
      <c r="B484" s="53" t="s">
        <v>259</v>
      </c>
      <c r="C484" s="50">
        <v>3</v>
      </c>
      <c r="D484" s="50">
        <v>2</v>
      </c>
      <c r="E484" s="51">
        <v>1.02</v>
      </c>
      <c r="F484" s="51">
        <v>0.3</v>
      </c>
      <c r="G484" s="51"/>
      <c r="H484" s="52">
        <f t="shared" si="39"/>
        <v>1.8359999999999999</v>
      </c>
    </row>
    <row r="485" spans="1:9" x14ac:dyDescent="0.3">
      <c r="A485" s="49"/>
      <c r="B485" s="53" t="s">
        <v>260</v>
      </c>
      <c r="C485" s="50">
        <v>3</v>
      </c>
      <c r="D485" s="50">
        <v>2</v>
      </c>
      <c r="E485" s="51">
        <v>0.94</v>
      </c>
      <c r="F485" s="51">
        <v>0.3</v>
      </c>
      <c r="G485" s="51"/>
      <c r="H485" s="52">
        <f t="shared" si="39"/>
        <v>1.6919999999999999</v>
      </c>
    </row>
    <row r="486" spans="1:9" x14ac:dyDescent="0.3">
      <c r="A486" s="49"/>
      <c r="B486" s="53" t="s">
        <v>261</v>
      </c>
      <c r="C486" s="50">
        <v>3</v>
      </c>
      <c r="D486" s="50">
        <v>2</v>
      </c>
      <c r="E486" s="51">
        <v>0.9</v>
      </c>
      <c r="F486" s="51">
        <v>0.3</v>
      </c>
      <c r="G486" s="51"/>
      <c r="H486" s="52">
        <f t="shared" si="39"/>
        <v>1.62</v>
      </c>
    </row>
    <row r="487" spans="1:9" x14ac:dyDescent="0.3">
      <c r="A487" s="49"/>
      <c r="B487" s="53" t="s">
        <v>262</v>
      </c>
      <c r="C487" s="50">
        <v>3</v>
      </c>
      <c r="D487" s="50">
        <v>2</v>
      </c>
      <c r="E487" s="51">
        <v>0.7</v>
      </c>
      <c r="F487" s="51">
        <v>0.45</v>
      </c>
      <c r="G487" s="51"/>
      <c r="H487" s="52">
        <f t="shared" si="39"/>
        <v>1.8899999999999997</v>
      </c>
    </row>
    <row r="488" spans="1:9" x14ac:dyDescent="0.3">
      <c r="A488" s="49"/>
      <c r="B488" s="53" t="s">
        <v>49</v>
      </c>
      <c r="C488" s="50"/>
      <c r="D488" s="50"/>
      <c r="E488" s="51"/>
      <c r="F488" s="9"/>
      <c r="G488" s="9"/>
      <c r="H488" s="9">
        <f>I489-I488</f>
        <v>4.2000000000008697E-2</v>
      </c>
      <c r="I488" s="10">
        <f>SUM(H464:H487)</f>
        <v>41.057999999999993</v>
      </c>
    </row>
    <row r="489" spans="1:9" x14ac:dyDescent="0.3">
      <c r="A489" s="49"/>
      <c r="B489" s="53"/>
      <c r="C489" s="50"/>
      <c r="D489" s="50"/>
      <c r="E489" s="51"/>
      <c r="F489" s="9"/>
      <c r="G489" s="9"/>
      <c r="H489" s="11">
        <f>+I489</f>
        <v>41.1</v>
      </c>
      <c r="I489" s="10">
        <f>ROUNDUP(I488,1)</f>
        <v>41.1</v>
      </c>
    </row>
    <row r="490" spans="1:9" x14ac:dyDescent="0.3">
      <c r="A490" s="49"/>
      <c r="B490" s="53"/>
      <c r="C490" s="50"/>
      <c r="D490" s="50"/>
      <c r="E490" s="51"/>
      <c r="F490" s="12" t="s">
        <v>34</v>
      </c>
      <c r="G490" s="13">
        <f>H489</f>
        <v>41.1</v>
      </c>
      <c r="H490" s="12" t="s">
        <v>88</v>
      </c>
      <c r="I490" s="10"/>
    </row>
    <row r="491" spans="1:9" x14ac:dyDescent="0.3">
      <c r="A491" s="49">
        <v>30</v>
      </c>
      <c r="B491" s="14" t="s">
        <v>263</v>
      </c>
      <c r="C491" s="50"/>
      <c r="D491" s="50"/>
      <c r="E491" s="51"/>
      <c r="F491" s="51"/>
      <c r="G491" s="51"/>
      <c r="H491" s="51"/>
    </row>
    <row r="492" spans="1:9" x14ac:dyDescent="0.3">
      <c r="A492" s="49"/>
      <c r="B492" s="53" t="s">
        <v>264</v>
      </c>
      <c r="C492" s="50">
        <v>1</v>
      </c>
      <c r="D492" s="50">
        <v>8</v>
      </c>
      <c r="E492" s="51">
        <v>1</v>
      </c>
      <c r="F492" s="51">
        <v>0.3</v>
      </c>
      <c r="G492" s="51"/>
      <c r="H492" s="52">
        <f t="shared" ref="H492:H500" si="40">PRODUCT(C492:G492)</f>
        <v>2.4</v>
      </c>
    </row>
    <row r="493" spans="1:9" x14ac:dyDescent="0.3">
      <c r="A493" s="49"/>
      <c r="B493" s="53" t="s">
        <v>265</v>
      </c>
      <c r="C493" s="50">
        <v>1</v>
      </c>
      <c r="D493" s="50">
        <v>9</v>
      </c>
      <c r="E493" s="51">
        <v>1</v>
      </c>
      <c r="F493" s="51">
        <v>0.17</v>
      </c>
      <c r="G493" s="51"/>
      <c r="H493" s="52">
        <f t="shared" si="40"/>
        <v>1.53</v>
      </c>
    </row>
    <row r="494" spans="1:9" x14ac:dyDescent="0.3">
      <c r="A494" s="49"/>
      <c r="B494" s="53" t="s">
        <v>266</v>
      </c>
      <c r="C494" s="50">
        <v>1</v>
      </c>
      <c r="D494" s="50">
        <v>9</v>
      </c>
      <c r="E494" s="51">
        <v>1</v>
      </c>
      <c r="F494" s="51">
        <v>0.3</v>
      </c>
      <c r="G494" s="51"/>
      <c r="H494" s="52">
        <f t="shared" si="40"/>
        <v>2.6999999999999997</v>
      </c>
    </row>
    <row r="495" spans="1:9" x14ac:dyDescent="0.3">
      <c r="A495" s="49"/>
      <c r="B495" s="53" t="s">
        <v>265</v>
      </c>
      <c r="C495" s="50">
        <v>1</v>
      </c>
      <c r="D495" s="50">
        <v>10</v>
      </c>
      <c r="E495" s="51">
        <v>1</v>
      </c>
      <c r="F495" s="51">
        <v>0.17</v>
      </c>
      <c r="G495" s="51"/>
      <c r="H495" s="52">
        <f t="shared" si="40"/>
        <v>1.7000000000000002</v>
      </c>
    </row>
    <row r="496" spans="1:9" x14ac:dyDescent="0.3">
      <c r="A496" s="49"/>
      <c r="B496" s="53" t="s">
        <v>267</v>
      </c>
      <c r="C496" s="50">
        <v>1</v>
      </c>
      <c r="D496" s="50">
        <v>1</v>
      </c>
      <c r="E496" s="51">
        <v>2.4</v>
      </c>
      <c r="F496" s="51">
        <v>1</v>
      </c>
      <c r="G496" s="51"/>
      <c r="H496" s="52">
        <f t="shared" si="40"/>
        <v>2.4</v>
      </c>
    </row>
    <row r="497" spans="1:9" x14ac:dyDescent="0.3">
      <c r="A497" s="49"/>
      <c r="B497" s="53" t="s">
        <v>268</v>
      </c>
      <c r="C497" s="50">
        <v>1</v>
      </c>
      <c r="D497" s="50">
        <v>1</v>
      </c>
      <c r="E497" s="51">
        <v>3</v>
      </c>
      <c r="F497" s="51">
        <v>1</v>
      </c>
      <c r="G497" s="51"/>
      <c r="H497" s="52">
        <f t="shared" si="40"/>
        <v>3</v>
      </c>
    </row>
    <row r="498" spans="1:9" x14ac:dyDescent="0.3">
      <c r="A498" s="49"/>
      <c r="B498" s="53" t="s">
        <v>269</v>
      </c>
      <c r="C498" s="50">
        <v>1</v>
      </c>
      <c r="D498" s="50">
        <v>1</v>
      </c>
      <c r="E498" s="51">
        <v>3.16</v>
      </c>
      <c r="F498" s="51">
        <v>1</v>
      </c>
      <c r="G498" s="51"/>
      <c r="H498" s="52">
        <f t="shared" si="40"/>
        <v>3.16</v>
      </c>
    </row>
    <row r="499" spans="1:9" x14ac:dyDescent="0.3">
      <c r="A499" s="49"/>
      <c r="B499" s="53" t="s">
        <v>270</v>
      </c>
      <c r="C499" s="50">
        <v>1</v>
      </c>
      <c r="D499" s="50">
        <v>1</v>
      </c>
      <c r="E499" s="51">
        <v>1</v>
      </c>
      <c r="F499" s="51">
        <v>0.25</v>
      </c>
      <c r="G499" s="51"/>
      <c r="H499" s="52">
        <f t="shared" si="40"/>
        <v>0.25</v>
      </c>
    </row>
    <row r="500" spans="1:9" x14ac:dyDescent="0.3">
      <c r="A500" s="49"/>
      <c r="B500" s="53" t="s">
        <v>271</v>
      </c>
      <c r="C500" s="50">
        <v>1</v>
      </c>
      <c r="D500" s="50">
        <v>1</v>
      </c>
      <c r="E500" s="51">
        <v>2.91</v>
      </c>
      <c r="F500" s="51">
        <v>1.75</v>
      </c>
      <c r="G500" s="51"/>
      <c r="H500" s="52">
        <f t="shared" si="40"/>
        <v>5.0925000000000002</v>
      </c>
    </row>
    <row r="501" spans="1:9" x14ac:dyDescent="0.3">
      <c r="A501" s="49"/>
      <c r="B501" s="53"/>
      <c r="C501" s="50"/>
      <c r="D501" s="50"/>
      <c r="E501" s="51"/>
      <c r="F501" s="9"/>
      <c r="G501" s="9"/>
      <c r="H501" s="9">
        <f>I502-I501</f>
        <v>6.7499999999999005E-2</v>
      </c>
      <c r="I501" s="10">
        <f>SUM(H492:H500)</f>
        <v>22.232500000000002</v>
      </c>
    </row>
    <row r="502" spans="1:9" x14ac:dyDescent="0.3">
      <c r="A502" s="49"/>
      <c r="B502" s="53"/>
      <c r="C502" s="50"/>
      <c r="D502" s="50"/>
      <c r="E502" s="51"/>
      <c r="F502" s="9"/>
      <c r="G502" s="9"/>
      <c r="H502" s="11">
        <f>+I502</f>
        <v>22.3</v>
      </c>
      <c r="I502" s="10">
        <f>ROUNDUP(I501,1)</f>
        <v>22.3</v>
      </c>
    </row>
    <row r="503" spans="1:9" x14ac:dyDescent="0.3">
      <c r="A503" s="49"/>
      <c r="B503" s="53"/>
      <c r="C503" s="50"/>
      <c r="D503" s="50"/>
      <c r="E503" s="51"/>
      <c r="F503" s="12" t="s">
        <v>34</v>
      </c>
      <c r="G503" s="13">
        <f>H502</f>
        <v>22.3</v>
      </c>
      <c r="H503" s="12" t="s">
        <v>88</v>
      </c>
      <c r="I503" s="10"/>
    </row>
    <row r="504" spans="1:9" s="48" customFormat="1" x14ac:dyDescent="0.3">
      <c r="A504" s="49">
        <v>31</v>
      </c>
      <c r="B504" s="14" t="s">
        <v>272</v>
      </c>
      <c r="C504" s="50"/>
      <c r="D504" s="50"/>
      <c r="E504" s="51"/>
      <c r="F504" s="51"/>
      <c r="G504" s="51"/>
      <c r="H504" s="51"/>
    </row>
    <row r="505" spans="1:9" s="48" customFormat="1" x14ac:dyDescent="0.3">
      <c r="A505" s="49"/>
      <c r="B505" s="53" t="s">
        <v>273</v>
      </c>
      <c r="C505" s="50">
        <v>1</v>
      </c>
      <c r="D505" s="50">
        <v>2</v>
      </c>
      <c r="E505" s="51">
        <v>1.2</v>
      </c>
      <c r="F505" s="51">
        <v>1</v>
      </c>
      <c r="G505" s="51">
        <v>0.4</v>
      </c>
      <c r="H505" s="52">
        <f>PRODUCT(C505:G505)</f>
        <v>0.96</v>
      </c>
    </row>
    <row r="506" spans="1:9" s="48" customFormat="1" x14ac:dyDescent="0.3">
      <c r="A506" s="49"/>
      <c r="B506" s="53" t="s">
        <v>274</v>
      </c>
      <c r="C506" s="50">
        <v>1</v>
      </c>
      <c r="D506" s="50">
        <v>2</v>
      </c>
      <c r="E506" s="51">
        <v>1.2</v>
      </c>
      <c r="F506" s="51">
        <v>1.3</v>
      </c>
      <c r="G506" s="51">
        <v>0.4</v>
      </c>
      <c r="H506" s="52">
        <f>PRODUCT(C506:G506)</f>
        <v>1.2480000000000002</v>
      </c>
    </row>
    <row r="507" spans="1:9" s="48" customFormat="1" x14ac:dyDescent="0.3">
      <c r="A507" s="49"/>
      <c r="B507" s="53"/>
      <c r="C507" s="50"/>
      <c r="D507" s="50"/>
      <c r="E507" s="51"/>
      <c r="F507" s="9"/>
      <c r="G507" s="9"/>
      <c r="H507" s="9">
        <f>I508-I507</f>
        <v>9.2000000000000082E-2</v>
      </c>
      <c r="I507" s="10">
        <f>SUM(H505:H506)</f>
        <v>2.2080000000000002</v>
      </c>
    </row>
    <row r="508" spans="1:9" s="48" customFormat="1" x14ac:dyDescent="0.3">
      <c r="A508" s="49"/>
      <c r="B508" s="53"/>
      <c r="C508" s="50"/>
      <c r="D508" s="50"/>
      <c r="E508" s="51"/>
      <c r="F508" s="9"/>
      <c r="G508" s="9"/>
      <c r="H508" s="11">
        <f>+I508</f>
        <v>2.3000000000000003</v>
      </c>
      <c r="I508" s="10">
        <f>ROUNDUP(I507,1)</f>
        <v>2.3000000000000003</v>
      </c>
    </row>
    <row r="509" spans="1:9" s="48" customFormat="1" x14ac:dyDescent="0.3">
      <c r="A509" s="49"/>
      <c r="B509" s="53"/>
      <c r="C509" s="50"/>
      <c r="D509" s="50"/>
      <c r="E509" s="51"/>
      <c r="F509" s="12" t="s">
        <v>34</v>
      </c>
      <c r="G509" s="13">
        <f>H508</f>
        <v>2.3000000000000003</v>
      </c>
      <c r="H509" s="12" t="s">
        <v>35</v>
      </c>
      <c r="I509" s="10"/>
    </row>
    <row r="510" spans="1:9" x14ac:dyDescent="0.3">
      <c r="A510" s="49">
        <v>33</v>
      </c>
      <c r="B510" s="14" t="s">
        <v>275</v>
      </c>
      <c r="C510" s="50"/>
      <c r="D510" s="50"/>
      <c r="E510" s="51"/>
      <c r="F510" s="51"/>
      <c r="G510" s="51"/>
      <c r="H510" s="51"/>
    </row>
    <row r="511" spans="1:9" x14ac:dyDescent="0.3">
      <c r="A511" s="49"/>
      <c r="B511" s="14" t="s">
        <v>276</v>
      </c>
      <c r="C511" s="50"/>
      <c r="D511" s="50"/>
      <c r="E511" s="51"/>
      <c r="F511" s="51"/>
      <c r="G511" s="51"/>
      <c r="H511" s="51"/>
    </row>
    <row r="512" spans="1:9" x14ac:dyDescent="0.3">
      <c r="A512" s="49"/>
      <c r="B512" s="53" t="s">
        <v>277</v>
      </c>
      <c r="C512" s="50">
        <v>1</v>
      </c>
      <c r="D512" s="50">
        <v>1</v>
      </c>
      <c r="E512" s="51">
        <v>14.06</v>
      </c>
      <c r="F512" s="20"/>
      <c r="G512" s="47">
        <v>2.7250000000000001</v>
      </c>
      <c r="H512" s="52">
        <f t="shared" ref="H512:H569" si="41">PRODUCT(C512:G512)</f>
        <v>38.313500000000005</v>
      </c>
    </row>
    <row r="513" spans="1:8" x14ac:dyDescent="0.3">
      <c r="A513" s="49"/>
      <c r="B513" s="53" t="s">
        <v>278</v>
      </c>
      <c r="C513" s="50">
        <v>2</v>
      </c>
      <c r="D513" s="50">
        <v>2</v>
      </c>
      <c r="E513" s="51">
        <v>0.6</v>
      </c>
      <c r="F513" s="20"/>
      <c r="G513" s="51">
        <v>2.1</v>
      </c>
      <c r="H513" s="52">
        <f t="shared" si="41"/>
        <v>5.04</v>
      </c>
    </row>
    <row r="514" spans="1:8" x14ac:dyDescent="0.3">
      <c r="A514" s="49"/>
      <c r="B514" s="53" t="s">
        <v>279</v>
      </c>
      <c r="C514" s="50">
        <v>2</v>
      </c>
      <c r="D514" s="50">
        <v>1</v>
      </c>
      <c r="E514" s="51">
        <v>5.0999999999999996</v>
      </c>
      <c r="F514" s="20">
        <v>0.15</v>
      </c>
      <c r="G514" s="51"/>
      <c r="H514" s="52">
        <f t="shared" si="41"/>
        <v>1.5299999999999998</v>
      </c>
    </row>
    <row r="515" spans="1:8" x14ac:dyDescent="0.3">
      <c r="A515" s="49"/>
      <c r="B515" s="53" t="s">
        <v>154</v>
      </c>
      <c r="C515" s="50">
        <v>-1</v>
      </c>
      <c r="D515" s="50">
        <v>1</v>
      </c>
      <c r="E515" s="51">
        <v>0.9</v>
      </c>
      <c r="F515" s="20"/>
      <c r="G515" s="51">
        <v>2.1</v>
      </c>
      <c r="H515" s="52">
        <f t="shared" si="41"/>
        <v>-1.8900000000000001</v>
      </c>
    </row>
    <row r="516" spans="1:8" x14ac:dyDescent="0.3">
      <c r="A516" s="49"/>
      <c r="B516" s="53" t="s">
        <v>280</v>
      </c>
      <c r="C516" s="50">
        <v>-1</v>
      </c>
      <c r="D516" s="50">
        <v>1</v>
      </c>
      <c r="E516" s="51">
        <v>1.5</v>
      </c>
      <c r="F516" s="20"/>
      <c r="G516" s="51">
        <v>1.35</v>
      </c>
      <c r="H516" s="52">
        <f t="shared" si="41"/>
        <v>-2.0250000000000004</v>
      </c>
    </row>
    <row r="517" spans="1:8" x14ac:dyDescent="0.3">
      <c r="A517" s="49"/>
      <c r="B517" s="53" t="s">
        <v>196</v>
      </c>
      <c r="C517" s="50">
        <v>-1</v>
      </c>
      <c r="D517" s="50">
        <v>1</v>
      </c>
      <c r="E517" s="51">
        <v>0.75</v>
      </c>
      <c r="F517" s="20"/>
      <c r="G517" s="51">
        <v>2.1</v>
      </c>
      <c r="H517" s="52">
        <f t="shared" si="41"/>
        <v>-1.5750000000000002</v>
      </c>
    </row>
    <row r="518" spans="1:8" x14ac:dyDescent="0.3">
      <c r="A518" s="49"/>
      <c r="B518" s="53" t="s">
        <v>281</v>
      </c>
      <c r="C518" s="50">
        <v>1</v>
      </c>
      <c r="D518" s="50">
        <v>1</v>
      </c>
      <c r="E518" s="51">
        <v>3.15</v>
      </c>
      <c r="F518" s="51">
        <v>0.6</v>
      </c>
      <c r="G518" s="51"/>
      <c r="H518" s="52">
        <f t="shared" si="41"/>
        <v>1.89</v>
      </c>
    </row>
    <row r="519" spans="1:8" x14ac:dyDescent="0.3">
      <c r="A519" s="49"/>
      <c r="B519" s="53" t="s">
        <v>282</v>
      </c>
      <c r="C519" s="50">
        <v>2</v>
      </c>
      <c r="D519" s="50">
        <v>1</v>
      </c>
      <c r="E519" s="51">
        <v>7.3</v>
      </c>
      <c r="F519" s="20"/>
      <c r="G519" s="47">
        <v>2.7250000000000001</v>
      </c>
      <c r="H519" s="52">
        <f t="shared" si="41"/>
        <v>39.785000000000004</v>
      </c>
    </row>
    <row r="520" spans="1:8" x14ac:dyDescent="0.3">
      <c r="A520" s="49"/>
      <c r="B520" s="53" t="s">
        <v>196</v>
      </c>
      <c r="C520" s="50">
        <v>-1</v>
      </c>
      <c r="D520" s="50">
        <v>1</v>
      </c>
      <c r="E520" s="51">
        <v>0.75</v>
      </c>
      <c r="F520" s="20"/>
      <c r="G520" s="51">
        <v>2.1</v>
      </c>
      <c r="H520" s="52">
        <f t="shared" si="41"/>
        <v>-1.5750000000000002</v>
      </c>
    </row>
    <row r="521" spans="1:8" x14ac:dyDescent="0.3">
      <c r="A521" s="49"/>
      <c r="B521" s="53" t="s">
        <v>283</v>
      </c>
      <c r="C521" s="50">
        <v>-1</v>
      </c>
      <c r="D521" s="50">
        <v>1</v>
      </c>
      <c r="E521" s="51">
        <v>0.75</v>
      </c>
      <c r="F521" s="20"/>
      <c r="G521" s="51">
        <v>0.6</v>
      </c>
      <c r="H521" s="52">
        <f t="shared" si="41"/>
        <v>-0.44999999999999996</v>
      </c>
    </row>
    <row r="522" spans="1:8" x14ac:dyDescent="0.3">
      <c r="A522" s="49"/>
      <c r="B522" s="53" t="s">
        <v>284</v>
      </c>
      <c r="C522" s="50">
        <v>1</v>
      </c>
      <c r="D522" s="50">
        <v>1</v>
      </c>
      <c r="E522" s="51">
        <v>4.95</v>
      </c>
      <c r="F522" s="44">
        <v>0.08</v>
      </c>
      <c r="G522" s="51"/>
      <c r="H522" s="52">
        <f t="shared" si="41"/>
        <v>0.39600000000000002</v>
      </c>
    </row>
    <row r="523" spans="1:8" x14ac:dyDescent="0.3">
      <c r="A523" s="49"/>
      <c r="B523" s="53" t="s">
        <v>83</v>
      </c>
      <c r="C523" s="50">
        <v>1</v>
      </c>
      <c r="D523" s="50">
        <v>1</v>
      </c>
      <c r="E523" s="51">
        <v>11.18</v>
      </c>
      <c r="F523" s="20"/>
      <c r="G523" s="47">
        <v>2.7250000000000001</v>
      </c>
      <c r="H523" s="52">
        <f t="shared" si="41"/>
        <v>30.465499999999999</v>
      </c>
    </row>
    <row r="524" spans="1:8" x14ac:dyDescent="0.3">
      <c r="A524" s="49"/>
      <c r="B524" s="53" t="s">
        <v>285</v>
      </c>
      <c r="C524" s="50">
        <v>-1</v>
      </c>
      <c r="D524" s="50">
        <v>1</v>
      </c>
      <c r="E524" s="51">
        <v>0.8</v>
      </c>
      <c r="F524" s="20"/>
      <c r="G524" s="51">
        <v>2.1</v>
      </c>
      <c r="H524" s="52">
        <f t="shared" si="41"/>
        <v>-1.6800000000000002</v>
      </c>
    </row>
    <row r="525" spans="1:8" x14ac:dyDescent="0.3">
      <c r="A525" s="49"/>
      <c r="B525" s="53" t="s">
        <v>286</v>
      </c>
      <c r="C525" s="50">
        <v>1</v>
      </c>
      <c r="D525" s="50">
        <v>1</v>
      </c>
      <c r="E525" s="51">
        <v>5</v>
      </c>
      <c r="F525" s="20">
        <v>0.23</v>
      </c>
      <c r="G525" s="51"/>
      <c r="H525" s="52">
        <f t="shared" si="41"/>
        <v>1.1500000000000001</v>
      </c>
    </row>
    <row r="526" spans="1:8" x14ac:dyDescent="0.3">
      <c r="A526" s="49"/>
      <c r="B526" s="53" t="s">
        <v>287</v>
      </c>
      <c r="C526" s="50">
        <v>2</v>
      </c>
      <c r="D526" s="50">
        <v>2</v>
      </c>
      <c r="E526" s="51">
        <v>0.45</v>
      </c>
      <c r="F526" s="20"/>
      <c r="G526" s="51">
        <v>2.1</v>
      </c>
      <c r="H526" s="52">
        <f t="shared" si="41"/>
        <v>3.7800000000000002</v>
      </c>
    </row>
    <row r="527" spans="1:8" x14ac:dyDescent="0.3">
      <c r="A527" s="49"/>
      <c r="B527" s="53" t="s">
        <v>288</v>
      </c>
      <c r="C527" s="50">
        <v>2</v>
      </c>
      <c r="D527" s="50">
        <v>4</v>
      </c>
      <c r="E527" s="51">
        <v>0.6</v>
      </c>
      <c r="F527" s="20"/>
      <c r="G527" s="51">
        <v>0.75</v>
      </c>
      <c r="H527" s="52">
        <f t="shared" si="41"/>
        <v>3.5999999999999996</v>
      </c>
    </row>
    <row r="528" spans="1:8" x14ac:dyDescent="0.3">
      <c r="A528" s="49"/>
      <c r="B528" s="53" t="s">
        <v>289</v>
      </c>
      <c r="C528" s="50">
        <v>2</v>
      </c>
      <c r="D528" s="50">
        <v>2</v>
      </c>
      <c r="E528" s="51">
        <v>0.6</v>
      </c>
      <c r="F528" s="20"/>
      <c r="G528" s="51">
        <v>0.5</v>
      </c>
      <c r="H528" s="52">
        <f t="shared" si="41"/>
        <v>1.2</v>
      </c>
    </row>
    <row r="529" spans="1:8" x14ac:dyDescent="0.3">
      <c r="A529" s="49"/>
      <c r="B529" s="53" t="s">
        <v>290</v>
      </c>
      <c r="C529" s="50">
        <v>1</v>
      </c>
      <c r="D529" s="50">
        <v>1</v>
      </c>
      <c r="E529" s="51">
        <v>2.4500000000000002</v>
      </c>
      <c r="F529" s="51">
        <v>0.6</v>
      </c>
      <c r="G529" s="51"/>
      <c r="H529" s="52">
        <f t="shared" si="41"/>
        <v>1.47</v>
      </c>
    </row>
    <row r="530" spans="1:8" x14ac:dyDescent="0.3">
      <c r="A530" s="49"/>
      <c r="B530" s="53" t="s">
        <v>291</v>
      </c>
      <c r="C530" s="50">
        <v>1</v>
      </c>
      <c r="D530" s="50">
        <v>-1</v>
      </c>
      <c r="E530" s="51">
        <v>0.6</v>
      </c>
      <c r="F530" s="51">
        <v>0.6</v>
      </c>
      <c r="G530" s="51"/>
      <c r="H530" s="52">
        <f t="shared" si="41"/>
        <v>-0.36</v>
      </c>
    </row>
    <row r="531" spans="1:8" x14ac:dyDescent="0.3">
      <c r="A531" s="49"/>
      <c r="B531" s="53" t="s">
        <v>290</v>
      </c>
      <c r="C531" s="50">
        <v>1</v>
      </c>
      <c r="D531" s="50">
        <v>1</v>
      </c>
      <c r="E531" s="51">
        <v>2.09</v>
      </c>
      <c r="F531" s="51">
        <v>0.6</v>
      </c>
      <c r="G531" s="51"/>
      <c r="H531" s="52">
        <f t="shared" si="41"/>
        <v>1.2539999999999998</v>
      </c>
    </row>
    <row r="532" spans="1:8" x14ac:dyDescent="0.3">
      <c r="A532" s="49"/>
      <c r="B532" s="53" t="s">
        <v>281</v>
      </c>
      <c r="C532" s="50">
        <v>1</v>
      </c>
      <c r="D532" s="50">
        <v>1</v>
      </c>
      <c r="E532" s="51">
        <v>3.14</v>
      </c>
      <c r="F532" s="51">
        <v>0.6</v>
      </c>
      <c r="G532" s="51"/>
      <c r="H532" s="52">
        <f t="shared" si="41"/>
        <v>1.8839999999999999</v>
      </c>
    </row>
    <row r="533" spans="1:8" x14ac:dyDescent="0.3">
      <c r="A533" s="49"/>
      <c r="B533" s="53" t="s">
        <v>281</v>
      </c>
      <c r="C533" s="50">
        <v>1</v>
      </c>
      <c r="D533" s="50">
        <v>1</v>
      </c>
      <c r="E533" s="51">
        <v>1.85</v>
      </c>
      <c r="F533" s="51">
        <v>0.6</v>
      </c>
      <c r="G533" s="51"/>
      <c r="H533" s="52">
        <f t="shared" si="41"/>
        <v>1.1100000000000001</v>
      </c>
    </row>
    <row r="534" spans="1:8" x14ac:dyDescent="0.3">
      <c r="A534" s="49"/>
      <c r="B534" s="53" t="s">
        <v>292</v>
      </c>
      <c r="C534" s="50">
        <v>1</v>
      </c>
      <c r="D534" s="50">
        <v>-2</v>
      </c>
      <c r="E534" s="51">
        <v>1.2</v>
      </c>
      <c r="F534" s="51"/>
      <c r="G534" s="51">
        <v>1.05</v>
      </c>
      <c r="H534" s="52">
        <f t="shared" si="41"/>
        <v>-2.52</v>
      </c>
    </row>
    <row r="535" spans="1:8" x14ac:dyDescent="0.3">
      <c r="A535" s="49"/>
      <c r="B535" s="53" t="s">
        <v>84</v>
      </c>
      <c r="C535" s="50">
        <v>1</v>
      </c>
      <c r="D535" s="50">
        <v>1</v>
      </c>
      <c r="E535" s="51">
        <v>12.83</v>
      </c>
      <c r="F535" s="51"/>
      <c r="G535" s="47">
        <v>2.7250000000000001</v>
      </c>
      <c r="H535" s="52">
        <f t="shared" si="41"/>
        <v>34.961750000000002</v>
      </c>
    </row>
    <row r="536" spans="1:8" x14ac:dyDescent="0.3">
      <c r="A536" s="49"/>
      <c r="B536" s="53" t="s">
        <v>293</v>
      </c>
      <c r="C536" s="50">
        <v>1</v>
      </c>
      <c r="D536" s="50">
        <v>1</v>
      </c>
      <c r="E536" s="51">
        <v>0.6</v>
      </c>
      <c r="F536" s="51"/>
      <c r="G536" s="51">
        <v>2.1</v>
      </c>
      <c r="H536" s="52">
        <f t="shared" si="41"/>
        <v>1.26</v>
      </c>
    </row>
    <row r="537" spans="1:8" x14ac:dyDescent="0.3">
      <c r="A537" s="49"/>
      <c r="B537" s="53" t="s">
        <v>294</v>
      </c>
      <c r="C537" s="50">
        <v>2</v>
      </c>
      <c r="D537" s="50">
        <v>1</v>
      </c>
      <c r="E537" s="51">
        <v>0.3</v>
      </c>
      <c r="F537" s="51"/>
      <c r="G537" s="51">
        <v>2.1</v>
      </c>
      <c r="H537" s="52">
        <f t="shared" si="41"/>
        <v>1.26</v>
      </c>
    </row>
    <row r="538" spans="1:8" x14ac:dyDescent="0.3">
      <c r="A538" s="49"/>
      <c r="B538" s="53" t="s">
        <v>293</v>
      </c>
      <c r="C538" s="50">
        <v>1</v>
      </c>
      <c r="D538" s="50">
        <v>1</v>
      </c>
      <c r="E538" s="51">
        <v>0.72</v>
      </c>
      <c r="F538" s="51"/>
      <c r="G538" s="51">
        <v>2.1</v>
      </c>
      <c r="H538" s="52">
        <f t="shared" si="41"/>
        <v>1.512</v>
      </c>
    </row>
    <row r="539" spans="1:8" x14ac:dyDescent="0.3">
      <c r="A539" s="49"/>
      <c r="B539" s="53" t="s">
        <v>295</v>
      </c>
      <c r="C539" s="50">
        <v>1</v>
      </c>
      <c r="D539" s="50">
        <v>1</v>
      </c>
      <c r="E539" s="51">
        <v>5.0999999999999996</v>
      </c>
      <c r="F539" s="51">
        <v>0.15</v>
      </c>
      <c r="G539" s="51"/>
      <c r="H539" s="52">
        <f t="shared" si="41"/>
        <v>0.7649999999999999</v>
      </c>
    </row>
    <row r="540" spans="1:8" x14ac:dyDescent="0.3">
      <c r="A540" s="49"/>
      <c r="B540" s="53" t="s">
        <v>281</v>
      </c>
      <c r="C540" s="50">
        <v>1</v>
      </c>
      <c r="D540" s="50">
        <v>1</v>
      </c>
      <c r="E540" s="51">
        <v>3.12</v>
      </c>
      <c r="F540" s="51">
        <v>0.6</v>
      </c>
      <c r="G540" s="51"/>
      <c r="H540" s="52">
        <f t="shared" si="41"/>
        <v>1.8719999999999999</v>
      </c>
    </row>
    <row r="541" spans="1:8" x14ac:dyDescent="0.3">
      <c r="A541" s="49"/>
      <c r="B541" s="53" t="s">
        <v>296</v>
      </c>
      <c r="C541" s="50">
        <v>-1</v>
      </c>
      <c r="D541" s="50">
        <v>1</v>
      </c>
      <c r="E541" s="51">
        <v>0.9</v>
      </c>
      <c r="F541" s="20"/>
      <c r="G541" s="51">
        <v>2.1</v>
      </c>
      <c r="H541" s="52">
        <f t="shared" si="41"/>
        <v>-1.8900000000000001</v>
      </c>
    </row>
    <row r="542" spans="1:8" x14ac:dyDescent="0.3">
      <c r="A542" s="49"/>
      <c r="B542" s="53" t="s">
        <v>157</v>
      </c>
      <c r="C542" s="50">
        <v>-1</v>
      </c>
      <c r="D542" s="50">
        <v>1</v>
      </c>
      <c r="E542" s="51">
        <v>1.5</v>
      </c>
      <c r="F542" s="20"/>
      <c r="G542" s="51">
        <v>1.35</v>
      </c>
      <c r="H542" s="52">
        <f t="shared" si="41"/>
        <v>-2.0250000000000004</v>
      </c>
    </row>
    <row r="543" spans="1:8" x14ac:dyDescent="0.3">
      <c r="A543" s="49"/>
      <c r="B543" s="53" t="s">
        <v>297</v>
      </c>
      <c r="C543" s="50">
        <v>-1</v>
      </c>
      <c r="D543" s="50">
        <v>1</v>
      </c>
      <c r="E543" s="51">
        <v>0.75</v>
      </c>
      <c r="F543" s="20"/>
      <c r="G543" s="51">
        <v>1.35</v>
      </c>
      <c r="H543" s="52">
        <f t="shared" si="41"/>
        <v>-1.0125000000000002</v>
      </c>
    </row>
    <row r="544" spans="1:8" x14ac:dyDescent="0.3">
      <c r="A544" s="49"/>
      <c r="B544" s="53" t="s">
        <v>85</v>
      </c>
      <c r="C544" s="50">
        <v>1</v>
      </c>
      <c r="D544" s="50">
        <v>1</v>
      </c>
      <c r="E544" s="51">
        <v>16.989999999999998</v>
      </c>
      <c r="F544" s="20"/>
      <c r="G544" s="47">
        <v>2.7250000000000001</v>
      </c>
      <c r="H544" s="52">
        <f t="shared" si="41"/>
        <v>46.297750000000001</v>
      </c>
    </row>
    <row r="545" spans="1:8" x14ac:dyDescent="0.3">
      <c r="A545" s="49"/>
      <c r="B545" s="53" t="s">
        <v>298</v>
      </c>
      <c r="C545" s="50">
        <v>1</v>
      </c>
      <c r="D545" s="50">
        <v>1</v>
      </c>
      <c r="E545" s="51">
        <v>5.2</v>
      </c>
      <c r="F545" s="44">
        <v>0.15</v>
      </c>
      <c r="G545" s="51"/>
      <c r="H545" s="52">
        <f t="shared" si="41"/>
        <v>0.78</v>
      </c>
    </row>
    <row r="546" spans="1:8" x14ac:dyDescent="0.3">
      <c r="A546" s="49"/>
      <c r="B546" s="53" t="s">
        <v>299</v>
      </c>
      <c r="C546" s="50">
        <v>1</v>
      </c>
      <c r="D546" s="50">
        <v>1</v>
      </c>
      <c r="E546" s="51">
        <v>5.0199999999999996</v>
      </c>
      <c r="F546" s="44">
        <v>0.12</v>
      </c>
      <c r="G546" s="51"/>
      <c r="H546" s="52">
        <f t="shared" si="41"/>
        <v>0.60239999999999994</v>
      </c>
    </row>
    <row r="547" spans="1:8" x14ac:dyDescent="0.3">
      <c r="A547" s="49"/>
      <c r="B547" s="53" t="s">
        <v>294</v>
      </c>
      <c r="C547" s="50">
        <v>2</v>
      </c>
      <c r="D547" s="50">
        <v>1</v>
      </c>
      <c r="E547" s="51">
        <v>0.3</v>
      </c>
      <c r="F547" s="20"/>
      <c r="G547" s="51">
        <v>2.1</v>
      </c>
      <c r="H547" s="52">
        <f t="shared" si="41"/>
        <v>1.26</v>
      </c>
    </row>
    <row r="548" spans="1:8" x14ac:dyDescent="0.3">
      <c r="A548" s="49"/>
      <c r="B548" s="53" t="s">
        <v>300</v>
      </c>
      <c r="C548" s="50">
        <v>-1</v>
      </c>
      <c r="D548" s="50">
        <v>1</v>
      </c>
      <c r="E548" s="51">
        <v>1</v>
      </c>
      <c r="F548" s="20"/>
      <c r="G548" s="51">
        <v>2.1</v>
      </c>
      <c r="H548" s="52">
        <f t="shared" si="41"/>
        <v>-2.1</v>
      </c>
    </row>
    <row r="549" spans="1:8" x14ac:dyDescent="0.3">
      <c r="A549" s="49"/>
      <c r="B549" s="53" t="s">
        <v>154</v>
      </c>
      <c r="C549" s="50">
        <v>-2</v>
      </c>
      <c r="D549" s="50">
        <v>1</v>
      </c>
      <c r="E549" s="51">
        <v>0.9</v>
      </c>
      <c r="F549" s="20"/>
      <c r="G549" s="51">
        <v>2.1</v>
      </c>
      <c r="H549" s="52">
        <f t="shared" si="41"/>
        <v>-3.7800000000000002</v>
      </c>
    </row>
    <row r="550" spans="1:8" x14ac:dyDescent="0.3">
      <c r="A550" s="49"/>
      <c r="B550" s="53" t="s">
        <v>301</v>
      </c>
      <c r="C550" s="50">
        <v>-1</v>
      </c>
      <c r="D550" s="50">
        <v>1</v>
      </c>
      <c r="E550" s="51">
        <v>0.8</v>
      </c>
      <c r="F550" s="20"/>
      <c r="G550" s="51">
        <v>2.1</v>
      </c>
      <c r="H550" s="52">
        <f t="shared" si="41"/>
        <v>-1.6800000000000002</v>
      </c>
    </row>
    <row r="551" spans="1:8" x14ac:dyDescent="0.3">
      <c r="A551" s="49"/>
      <c r="B551" s="53" t="s">
        <v>302</v>
      </c>
      <c r="C551" s="50">
        <v>-1</v>
      </c>
      <c r="D551" s="50">
        <v>1</v>
      </c>
      <c r="E551" s="51">
        <v>0.82</v>
      </c>
      <c r="F551" s="20"/>
      <c r="G551" s="51">
        <v>2.1</v>
      </c>
      <c r="H551" s="52">
        <f t="shared" si="41"/>
        <v>-1.722</v>
      </c>
    </row>
    <row r="552" spans="1:8" x14ac:dyDescent="0.3">
      <c r="A552" s="49"/>
      <c r="B552" s="53" t="s">
        <v>303</v>
      </c>
      <c r="C552" s="50">
        <v>-1</v>
      </c>
      <c r="D552" s="50">
        <v>1</v>
      </c>
      <c r="E552" s="51">
        <v>1.8</v>
      </c>
      <c r="F552" s="20"/>
      <c r="G552" s="51">
        <v>1.35</v>
      </c>
      <c r="H552" s="52">
        <f t="shared" si="41"/>
        <v>-2.4300000000000002</v>
      </c>
    </row>
    <row r="553" spans="1:8" x14ac:dyDescent="0.3">
      <c r="A553" s="49"/>
      <c r="B553" s="53" t="s">
        <v>304</v>
      </c>
      <c r="C553" s="50">
        <v>1</v>
      </c>
      <c r="D553" s="50">
        <v>1</v>
      </c>
      <c r="E553" s="51">
        <v>0.19</v>
      </c>
      <c r="F553" s="20"/>
      <c r="G553" s="51">
        <v>0.6</v>
      </c>
      <c r="H553" s="52">
        <f t="shared" si="41"/>
        <v>0.11399999999999999</v>
      </c>
    </row>
    <row r="554" spans="1:8" x14ac:dyDescent="0.3">
      <c r="A554" s="49"/>
      <c r="B554" s="53" t="s">
        <v>304</v>
      </c>
      <c r="C554" s="50">
        <v>1</v>
      </c>
      <c r="D554" s="50">
        <v>1</v>
      </c>
      <c r="E554" s="51">
        <v>0.3</v>
      </c>
      <c r="F554" s="20"/>
      <c r="G554" s="51">
        <v>0.6</v>
      </c>
      <c r="H554" s="52">
        <f t="shared" si="41"/>
        <v>0.18</v>
      </c>
    </row>
    <row r="555" spans="1:8" x14ac:dyDescent="0.3">
      <c r="A555" s="49"/>
      <c r="B555" s="53" t="s">
        <v>304</v>
      </c>
      <c r="C555" s="50">
        <v>1</v>
      </c>
      <c r="D555" s="50">
        <v>1</v>
      </c>
      <c r="E555" s="51">
        <v>0.12</v>
      </c>
      <c r="F555" s="20"/>
      <c r="G555" s="51">
        <v>0.6</v>
      </c>
      <c r="H555" s="52">
        <f t="shared" si="41"/>
        <v>7.1999999999999995E-2</v>
      </c>
    </row>
    <row r="556" spans="1:8" x14ac:dyDescent="0.3">
      <c r="A556" s="49"/>
      <c r="B556" s="53" t="s">
        <v>305</v>
      </c>
      <c r="C556" s="50">
        <v>1</v>
      </c>
      <c r="D556" s="50">
        <v>1</v>
      </c>
      <c r="E556" s="51">
        <v>4.04</v>
      </c>
      <c r="F556" s="20"/>
      <c r="G556" s="47">
        <v>2.7250000000000001</v>
      </c>
      <c r="H556" s="52">
        <f t="shared" si="41"/>
        <v>11.009</v>
      </c>
    </row>
    <row r="557" spans="1:8" x14ac:dyDescent="0.3">
      <c r="A557" s="49"/>
      <c r="B557" s="53" t="s">
        <v>306</v>
      </c>
      <c r="C557" s="50">
        <v>-1</v>
      </c>
      <c r="D557" s="50">
        <v>1</v>
      </c>
      <c r="E557" s="51">
        <v>0.75</v>
      </c>
      <c r="F557" s="20"/>
      <c r="G557" s="51">
        <v>2.1</v>
      </c>
      <c r="H557" s="52">
        <f t="shared" si="41"/>
        <v>-1.5750000000000002</v>
      </c>
    </row>
    <row r="558" spans="1:8" x14ac:dyDescent="0.3">
      <c r="A558" s="49"/>
      <c r="B558" s="53" t="s">
        <v>285</v>
      </c>
      <c r="C558" s="50">
        <v>-1</v>
      </c>
      <c r="D558" s="50">
        <v>1</v>
      </c>
      <c r="E558" s="51">
        <v>0.82</v>
      </c>
      <c r="F558" s="20"/>
      <c r="G558" s="51">
        <v>2.1</v>
      </c>
      <c r="H558" s="52">
        <f t="shared" si="41"/>
        <v>-1.722</v>
      </c>
    </row>
    <row r="559" spans="1:8" x14ac:dyDescent="0.3">
      <c r="A559" s="49"/>
      <c r="B559" s="53" t="s">
        <v>282</v>
      </c>
      <c r="C559" s="50">
        <v>-1</v>
      </c>
      <c r="D559" s="50">
        <v>1</v>
      </c>
      <c r="E559" s="51">
        <v>6</v>
      </c>
      <c r="F559" s="20"/>
      <c r="G559" s="47">
        <v>2.7250000000000001</v>
      </c>
      <c r="H559" s="52">
        <f t="shared" si="41"/>
        <v>-16.350000000000001</v>
      </c>
    </row>
    <row r="560" spans="1:8" x14ac:dyDescent="0.3">
      <c r="A560" s="49"/>
      <c r="B560" s="53" t="s">
        <v>307</v>
      </c>
      <c r="C560" s="50">
        <v>1</v>
      </c>
      <c r="D560" s="50">
        <v>1</v>
      </c>
      <c r="E560" s="51">
        <v>4.95</v>
      </c>
      <c r="F560" s="44">
        <v>0.12</v>
      </c>
      <c r="G560" s="51"/>
      <c r="H560" s="52">
        <f t="shared" si="41"/>
        <v>0.59399999999999997</v>
      </c>
    </row>
    <row r="561" spans="1:12" x14ac:dyDescent="0.3">
      <c r="A561" s="49"/>
      <c r="B561" s="53" t="s">
        <v>196</v>
      </c>
      <c r="C561" s="50">
        <v>-1</v>
      </c>
      <c r="D561" s="50">
        <v>1</v>
      </c>
      <c r="E561" s="51">
        <v>0.75</v>
      </c>
      <c r="F561" s="20"/>
      <c r="G561" s="51">
        <v>2.1</v>
      </c>
      <c r="H561" s="52">
        <f t="shared" si="41"/>
        <v>-1.5750000000000002</v>
      </c>
    </row>
    <row r="562" spans="1:12" x14ac:dyDescent="0.3">
      <c r="A562" s="49"/>
      <c r="B562" s="53" t="s">
        <v>162</v>
      </c>
      <c r="C562" s="50">
        <v>-1</v>
      </c>
      <c r="D562" s="50">
        <v>1</v>
      </c>
      <c r="E562" s="51">
        <v>0.75</v>
      </c>
      <c r="F562" s="20"/>
      <c r="G562" s="51">
        <v>0.6</v>
      </c>
      <c r="H562" s="52">
        <f t="shared" si="41"/>
        <v>-0.44999999999999996</v>
      </c>
    </row>
    <row r="563" spans="1:12" x14ac:dyDescent="0.3">
      <c r="A563" s="49"/>
      <c r="B563" s="53" t="s">
        <v>80</v>
      </c>
      <c r="C563" s="50">
        <v>1</v>
      </c>
      <c r="D563" s="50">
        <v>1</v>
      </c>
      <c r="E563" s="51">
        <v>13.6</v>
      </c>
      <c r="F563" s="20"/>
      <c r="G563" s="51">
        <v>5.7</v>
      </c>
      <c r="H563" s="52">
        <f t="shared" si="41"/>
        <v>77.52</v>
      </c>
    </row>
    <row r="564" spans="1:12" x14ac:dyDescent="0.3">
      <c r="A564" s="49"/>
      <c r="B564" s="53" t="s">
        <v>183</v>
      </c>
      <c r="C564" s="50">
        <v>1</v>
      </c>
      <c r="D564" s="50">
        <v>-1</v>
      </c>
      <c r="E564" s="51">
        <v>0.9</v>
      </c>
      <c r="F564" s="20"/>
      <c r="G564" s="51">
        <v>2.1</v>
      </c>
      <c r="H564" s="52">
        <f t="shared" si="41"/>
        <v>-1.8900000000000001</v>
      </c>
    </row>
    <row r="565" spans="1:12" x14ac:dyDescent="0.3">
      <c r="A565" s="49"/>
      <c r="B565" s="53" t="s">
        <v>308</v>
      </c>
      <c r="C565" s="50">
        <v>1</v>
      </c>
      <c r="D565" s="50">
        <v>1</v>
      </c>
      <c r="E565" s="51">
        <v>5.2</v>
      </c>
      <c r="F565" s="44">
        <v>0.23</v>
      </c>
      <c r="G565" s="51"/>
      <c r="H565" s="52">
        <f t="shared" si="41"/>
        <v>1.1960000000000002</v>
      </c>
    </row>
    <row r="566" spans="1:12" x14ac:dyDescent="0.3">
      <c r="A566" s="49"/>
      <c r="B566" s="53" t="s">
        <v>309</v>
      </c>
      <c r="C566" s="50">
        <v>1</v>
      </c>
      <c r="D566" s="50">
        <v>-2</v>
      </c>
      <c r="E566" s="51">
        <v>2.4</v>
      </c>
      <c r="F566" s="20"/>
      <c r="G566" s="47">
        <v>0.125</v>
      </c>
      <c r="H566" s="52">
        <f t="shared" si="41"/>
        <v>-0.6</v>
      </c>
    </row>
    <row r="567" spans="1:12" x14ac:dyDescent="0.3">
      <c r="A567" s="49"/>
      <c r="B567" s="53" t="s">
        <v>310</v>
      </c>
      <c r="C567" s="50">
        <v>2</v>
      </c>
      <c r="D567" s="50">
        <v>-2</v>
      </c>
      <c r="E567" s="51">
        <v>1.23</v>
      </c>
      <c r="F567" s="20"/>
      <c r="G567" s="47">
        <v>0.125</v>
      </c>
      <c r="H567" s="52">
        <f t="shared" si="41"/>
        <v>-0.61499999999999999</v>
      </c>
    </row>
    <row r="568" spans="1:12" x14ac:dyDescent="0.3">
      <c r="A568" s="49"/>
      <c r="B568" s="53" t="s">
        <v>311</v>
      </c>
      <c r="C568" s="50">
        <v>1</v>
      </c>
      <c r="D568" s="50">
        <v>-1</v>
      </c>
      <c r="E568" s="51">
        <v>2.84</v>
      </c>
      <c r="F568" s="20"/>
      <c r="G568" s="47">
        <v>0.125</v>
      </c>
      <c r="H568" s="52">
        <f t="shared" si="41"/>
        <v>-0.35499999999999998</v>
      </c>
    </row>
    <row r="569" spans="1:12" x14ac:dyDescent="0.3">
      <c r="A569" s="49"/>
      <c r="B569" s="53" t="s">
        <v>312</v>
      </c>
      <c r="C569" s="50">
        <v>1</v>
      </c>
      <c r="D569" s="50">
        <v>-1</v>
      </c>
      <c r="E569" s="51">
        <v>3.18</v>
      </c>
      <c r="F569" s="20"/>
      <c r="G569" s="47">
        <v>0.125</v>
      </c>
      <c r="H569" s="52">
        <f t="shared" si="41"/>
        <v>-0.39750000000000002</v>
      </c>
    </row>
    <row r="570" spans="1:12" x14ac:dyDescent="0.3">
      <c r="A570" s="49"/>
      <c r="B570" s="53"/>
      <c r="C570" s="50"/>
      <c r="D570" s="50"/>
      <c r="E570" s="51"/>
      <c r="F570" s="9"/>
      <c r="G570" s="9"/>
      <c r="H570" s="9">
        <f>I571-I570</f>
        <v>2.0100000000013551E-2</v>
      </c>
      <c r="I570" s="10">
        <f>SUM(H512:H569)</f>
        <v>259.87990000000002</v>
      </c>
    </row>
    <row r="571" spans="1:12" x14ac:dyDescent="0.3">
      <c r="A571" s="49"/>
      <c r="B571" s="53"/>
      <c r="C571" s="50"/>
      <c r="D571" s="50"/>
      <c r="E571" s="51"/>
      <c r="F571" s="9"/>
      <c r="G571" s="9"/>
      <c r="H571" s="11">
        <f>+I571</f>
        <v>259.90000000000003</v>
      </c>
      <c r="I571" s="10">
        <f>ROUNDUP(I570,1)</f>
        <v>259.90000000000003</v>
      </c>
    </row>
    <row r="572" spans="1:12" x14ac:dyDescent="0.3">
      <c r="A572" s="49"/>
      <c r="B572" s="14" t="s">
        <v>313</v>
      </c>
      <c r="C572" s="50"/>
      <c r="D572" s="50"/>
      <c r="E572" s="51"/>
      <c r="F572" s="12"/>
      <c r="G572" s="13">
        <f>H571</f>
        <v>259.90000000000003</v>
      </c>
      <c r="H572" s="12" t="s">
        <v>88</v>
      </c>
      <c r="I572" s="10"/>
    </row>
    <row r="573" spans="1:12" x14ac:dyDescent="0.3">
      <c r="A573" s="49"/>
      <c r="B573" s="53"/>
      <c r="C573" s="50"/>
      <c r="D573" s="50"/>
      <c r="E573" s="51"/>
      <c r="F573" s="20"/>
      <c r="G573" s="51"/>
      <c r="H573" s="49"/>
    </row>
    <row r="574" spans="1:12" x14ac:dyDescent="0.3">
      <c r="A574" s="49"/>
      <c r="B574" s="14" t="s">
        <v>314</v>
      </c>
      <c r="C574" s="50"/>
      <c r="D574" s="50"/>
      <c r="E574" s="51"/>
      <c r="F574" s="20"/>
      <c r="G574" s="51"/>
      <c r="H574" s="51"/>
    </row>
    <row r="575" spans="1:12" x14ac:dyDescent="0.3">
      <c r="A575" s="49"/>
      <c r="B575" s="53" t="s">
        <v>315</v>
      </c>
      <c r="C575" s="50">
        <v>1</v>
      </c>
      <c r="D575" s="50">
        <v>1</v>
      </c>
      <c r="E575" s="51">
        <v>40.94</v>
      </c>
      <c r="F575" s="20"/>
      <c r="G575" s="51">
        <v>4.95</v>
      </c>
      <c r="H575" s="52">
        <f t="shared" ref="H575:H611" si="42">PRODUCT(C575:G575)</f>
        <v>202.65299999999999</v>
      </c>
      <c r="L575" s="1">
        <f>11.98-5.7</f>
        <v>6.28</v>
      </c>
    </row>
    <row r="576" spans="1:12" x14ac:dyDescent="0.3">
      <c r="A576" s="49"/>
      <c r="B576" s="53" t="s">
        <v>316</v>
      </c>
      <c r="C576" s="50">
        <v>1</v>
      </c>
      <c r="D576" s="50">
        <v>1</v>
      </c>
      <c r="E576" s="51">
        <v>29.65</v>
      </c>
      <c r="F576" s="20"/>
      <c r="G576" s="51">
        <v>1.43</v>
      </c>
      <c r="H576" s="52">
        <f t="shared" si="42"/>
        <v>42.399499999999996</v>
      </c>
    </row>
    <row r="577" spans="1:8" x14ac:dyDescent="0.3">
      <c r="A577" s="49"/>
      <c r="B577" s="53" t="s">
        <v>317</v>
      </c>
      <c r="C577" s="50">
        <v>2</v>
      </c>
      <c r="D577" s="50">
        <v>2</v>
      </c>
      <c r="E577" s="51">
        <v>1.53</v>
      </c>
      <c r="F577" s="20"/>
      <c r="G577" s="51">
        <v>1.2</v>
      </c>
      <c r="H577" s="52">
        <f t="shared" si="42"/>
        <v>7.3439999999999994</v>
      </c>
    </row>
    <row r="578" spans="1:8" x14ac:dyDescent="0.3">
      <c r="A578" s="49"/>
      <c r="B578" s="53" t="s">
        <v>318</v>
      </c>
      <c r="C578" s="50">
        <v>2</v>
      </c>
      <c r="D578" s="50">
        <v>-1</v>
      </c>
      <c r="E578" s="51">
        <v>4.66</v>
      </c>
      <c r="F578" s="51">
        <v>0.12</v>
      </c>
      <c r="G578" s="51"/>
      <c r="H578" s="52">
        <f t="shared" si="42"/>
        <v>-1.1184000000000001</v>
      </c>
    </row>
    <row r="579" spans="1:8" x14ac:dyDescent="0.3">
      <c r="A579" s="49"/>
      <c r="B579" s="53" t="s">
        <v>319</v>
      </c>
      <c r="C579" s="50">
        <v>1</v>
      </c>
      <c r="D579" s="50">
        <v>1</v>
      </c>
      <c r="E579" s="51">
        <v>17.440000000000001</v>
      </c>
      <c r="F579" s="51"/>
      <c r="G579" s="51">
        <v>2.67</v>
      </c>
      <c r="H579" s="52">
        <f t="shared" si="42"/>
        <v>46.564800000000005</v>
      </c>
    </row>
    <row r="580" spans="1:8" x14ac:dyDescent="0.3">
      <c r="A580" s="49"/>
      <c r="B580" s="53" t="s">
        <v>183</v>
      </c>
      <c r="C580" s="50">
        <v>1</v>
      </c>
      <c r="D580" s="50">
        <v>-1</v>
      </c>
      <c r="E580" s="51">
        <v>1</v>
      </c>
      <c r="F580" s="51"/>
      <c r="G580" s="51">
        <v>2.1</v>
      </c>
      <c r="H580" s="52">
        <f t="shared" si="42"/>
        <v>-2.1</v>
      </c>
    </row>
    <row r="581" spans="1:8" x14ac:dyDescent="0.3">
      <c r="A581" s="49"/>
      <c r="B581" s="53" t="s">
        <v>157</v>
      </c>
      <c r="C581" s="50">
        <v>1</v>
      </c>
      <c r="D581" s="50">
        <v>-2</v>
      </c>
      <c r="E581" s="51">
        <v>1.5</v>
      </c>
      <c r="F581" s="51"/>
      <c r="G581" s="51">
        <v>1.35</v>
      </c>
      <c r="H581" s="52">
        <f t="shared" si="42"/>
        <v>-4.0500000000000007</v>
      </c>
    </row>
    <row r="582" spans="1:8" x14ac:dyDescent="0.3">
      <c r="A582" s="49"/>
      <c r="B582" s="53" t="s">
        <v>158</v>
      </c>
      <c r="C582" s="50">
        <v>1</v>
      </c>
      <c r="D582" s="50">
        <v>-1</v>
      </c>
      <c r="E582" s="51">
        <v>1.2</v>
      </c>
      <c r="F582" s="20"/>
      <c r="G582" s="51">
        <v>1.35</v>
      </c>
      <c r="H582" s="52">
        <f t="shared" si="42"/>
        <v>-1.62</v>
      </c>
    </row>
    <row r="583" spans="1:8" x14ac:dyDescent="0.3">
      <c r="A583" s="49"/>
      <c r="B583" s="53" t="s">
        <v>320</v>
      </c>
      <c r="C583" s="50">
        <v>1</v>
      </c>
      <c r="D583" s="50">
        <v>-1</v>
      </c>
      <c r="E583" s="51">
        <v>0.75</v>
      </c>
      <c r="F583" s="20"/>
      <c r="G583" s="51">
        <v>1.35</v>
      </c>
      <c r="H583" s="52">
        <f t="shared" si="42"/>
        <v>-1.0125000000000002</v>
      </c>
    </row>
    <row r="584" spans="1:8" x14ac:dyDescent="0.3">
      <c r="A584" s="49"/>
      <c r="B584" s="53" t="s">
        <v>160</v>
      </c>
      <c r="C584" s="50">
        <v>1</v>
      </c>
      <c r="D584" s="50">
        <v>-2</v>
      </c>
      <c r="E584" s="51">
        <v>1.2</v>
      </c>
      <c r="F584" s="20"/>
      <c r="G584" s="51">
        <v>1.05</v>
      </c>
      <c r="H584" s="52">
        <f t="shared" si="42"/>
        <v>-2.52</v>
      </c>
    </row>
    <row r="585" spans="1:8" x14ac:dyDescent="0.3">
      <c r="A585" s="49"/>
      <c r="B585" s="53" t="s">
        <v>161</v>
      </c>
      <c r="C585" s="50">
        <v>1</v>
      </c>
      <c r="D585" s="50">
        <v>-1</v>
      </c>
      <c r="E585" s="51">
        <v>1.8</v>
      </c>
      <c r="F585" s="20"/>
      <c r="G585" s="51">
        <v>1.65</v>
      </c>
      <c r="H585" s="52">
        <f t="shared" si="42"/>
        <v>-2.9699999999999998</v>
      </c>
    </row>
    <row r="586" spans="1:8" x14ac:dyDescent="0.3">
      <c r="A586" s="49"/>
      <c r="B586" s="53" t="s">
        <v>162</v>
      </c>
      <c r="C586" s="50">
        <v>1</v>
      </c>
      <c r="D586" s="50">
        <v>-2</v>
      </c>
      <c r="E586" s="51">
        <v>0.75</v>
      </c>
      <c r="F586" s="20"/>
      <c r="G586" s="51">
        <v>0.6</v>
      </c>
      <c r="H586" s="52">
        <f t="shared" si="42"/>
        <v>-0.89999999999999991</v>
      </c>
    </row>
    <row r="587" spans="1:8" x14ac:dyDescent="0.3">
      <c r="A587" s="49"/>
      <c r="B587" s="53" t="s">
        <v>711</v>
      </c>
      <c r="C587" s="50">
        <v>1</v>
      </c>
      <c r="D587" s="50">
        <v>-1</v>
      </c>
      <c r="E587" s="51">
        <v>1.35</v>
      </c>
      <c r="F587" s="20"/>
      <c r="G587" s="51">
        <v>1.2</v>
      </c>
      <c r="H587" s="52">
        <f t="shared" si="42"/>
        <v>-1.62</v>
      </c>
    </row>
    <row r="588" spans="1:8" s="48" customFormat="1" x14ac:dyDescent="0.3">
      <c r="A588" s="49"/>
      <c r="B588" s="53" t="s">
        <v>712</v>
      </c>
      <c r="C588" s="50">
        <v>1</v>
      </c>
      <c r="D588" s="50">
        <v>-1</v>
      </c>
      <c r="E588" s="51">
        <v>2</v>
      </c>
      <c r="F588" s="20"/>
      <c r="G588" s="51">
        <v>1.35</v>
      </c>
      <c r="H588" s="52">
        <f t="shared" si="42"/>
        <v>-2.7</v>
      </c>
    </row>
    <row r="589" spans="1:8" x14ac:dyDescent="0.3">
      <c r="A589" s="49"/>
      <c r="B589" s="53" t="s">
        <v>321</v>
      </c>
      <c r="C589" s="50">
        <v>2</v>
      </c>
      <c r="D589" s="50">
        <v>2</v>
      </c>
      <c r="E589" s="51">
        <v>0.6</v>
      </c>
      <c r="F589" s="51"/>
      <c r="G589" s="51">
        <v>9.67</v>
      </c>
      <c r="H589" s="52">
        <f t="shared" si="42"/>
        <v>23.207999999999998</v>
      </c>
    </row>
    <row r="590" spans="1:8" x14ac:dyDescent="0.3">
      <c r="A590" s="49"/>
      <c r="B590" s="53" t="s">
        <v>322</v>
      </c>
      <c r="C590" s="50">
        <v>1</v>
      </c>
      <c r="D590" s="50">
        <v>2</v>
      </c>
      <c r="E590" s="51">
        <v>2.92</v>
      </c>
      <c r="F590" s="51">
        <v>0.6</v>
      </c>
      <c r="G590" s="20"/>
      <c r="H590" s="52">
        <f t="shared" si="42"/>
        <v>3.504</v>
      </c>
    </row>
    <row r="591" spans="1:8" x14ac:dyDescent="0.3">
      <c r="A591" s="49"/>
      <c r="B591" s="53" t="s">
        <v>323</v>
      </c>
      <c r="C591" s="50">
        <v>1</v>
      </c>
      <c r="D591" s="50">
        <v>2</v>
      </c>
      <c r="E591" s="51">
        <v>1.96</v>
      </c>
      <c r="F591" s="51">
        <v>0.6</v>
      </c>
      <c r="G591" s="20"/>
      <c r="H591" s="52">
        <f t="shared" si="42"/>
        <v>2.3519999999999999</v>
      </c>
    </row>
    <row r="592" spans="1:8" x14ac:dyDescent="0.3">
      <c r="A592" s="49"/>
      <c r="B592" s="53" t="s">
        <v>324</v>
      </c>
      <c r="C592" s="50">
        <v>2</v>
      </c>
      <c r="D592" s="50">
        <v>1</v>
      </c>
      <c r="E592" s="51">
        <v>1.43</v>
      </c>
      <c r="F592" s="51">
        <v>0.6</v>
      </c>
      <c r="G592" s="20"/>
      <c r="H592" s="52">
        <f t="shared" si="42"/>
        <v>1.716</v>
      </c>
    </row>
    <row r="593" spans="1:8" x14ac:dyDescent="0.3">
      <c r="A593" s="49"/>
      <c r="B593" s="53" t="s">
        <v>325</v>
      </c>
      <c r="C593" s="50">
        <v>1</v>
      </c>
      <c r="D593" s="50">
        <v>2</v>
      </c>
      <c r="E593" s="51">
        <v>1.08</v>
      </c>
      <c r="F593" s="51">
        <v>0.6</v>
      </c>
      <c r="G593" s="20"/>
      <c r="H593" s="52">
        <f t="shared" si="42"/>
        <v>1.296</v>
      </c>
    </row>
    <row r="594" spans="1:8" x14ac:dyDescent="0.3">
      <c r="A594" s="49"/>
      <c r="B594" s="53" t="s">
        <v>326</v>
      </c>
      <c r="C594" s="50">
        <v>2</v>
      </c>
      <c r="D594" s="50">
        <v>1</v>
      </c>
      <c r="E594" s="51">
        <v>1.66</v>
      </c>
      <c r="F594" s="51">
        <v>0.6</v>
      </c>
      <c r="G594" s="20"/>
      <c r="H594" s="52">
        <f t="shared" si="42"/>
        <v>1.9919999999999998</v>
      </c>
    </row>
    <row r="595" spans="1:8" x14ac:dyDescent="0.3">
      <c r="A595" s="49"/>
      <c r="B595" s="53" t="s">
        <v>327</v>
      </c>
      <c r="C595" s="50">
        <v>2</v>
      </c>
      <c r="D595" s="50">
        <v>1</v>
      </c>
      <c r="E595" s="51">
        <v>1.61</v>
      </c>
      <c r="F595" s="51">
        <v>0.6</v>
      </c>
      <c r="G595" s="20"/>
      <c r="H595" s="52">
        <f t="shared" si="42"/>
        <v>1.9319999999999999</v>
      </c>
    </row>
    <row r="596" spans="1:8" x14ac:dyDescent="0.3">
      <c r="A596" s="49"/>
      <c r="B596" s="53" t="s">
        <v>328</v>
      </c>
      <c r="C596" s="50">
        <v>2</v>
      </c>
      <c r="D596" s="50">
        <v>1</v>
      </c>
      <c r="E596" s="51">
        <v>0.3</v>
      </c>
      <c r="F596" s="51">
        <v>0.6</v>
      </c>
      <c r="G596" s="51"/>
      <c r="H596" s="52">
        <f t="shared" si="42"/>
        <v>0.36</v>
      </c>
    </row>
    <row r="597" spans="1:8" x14ac:dyDescent="0.3">
      <c r="A597" s="49"/>
      <c r="B597" s="53" t="s">
        <v>329</v>
      </c>
      <c r="C597" s="50">
        <v>2</v>
      </c>
      <c r="D597" s="50">
        <v>3</v>
      </c>
      <c r="E597" s="51">
        <v>0.45</v>
      </c>
      <c r="F597" s="51"/>
      <c r="G597" s="51">
        <v>0.06</v>
      </c>
      <c r="H597" s="52">
        <f t="shared" si="42"/>
        <v>0.16200000000000001</v>
      </c>
    </row>
    <row r="598" spans="1:8" x14ac:dyDescent="0.3">
      <c r="A598" s="49"/>
      <c r="B598" s="53" t="s">
        <v>330</v>
      </c>
      <c r="C598" s="50">
        <v>1</v>
      </c>
      <c r="D598" s="50">
        <v>2</v>
      </c>
      <c r="E598" s="51">
        <v>0.45</v>
      </c>
      <c r="F598" s="51"/>
      <c r="G598" s="51">
        <v>0.06</v>
      </c>
      <c r="H598" s="52">
        <f t="shared" si="42"/>
        <v>5.3999999999999999E-2</v>
      </c>
    </row>
    <row r="599" spans="1:8" x14ac:dyDescent="0.3">
      <c r="A599" s="49"/>
      <c r="B599" s="53" t="s">
        <v>331</v>
      </c>
      <c r="C599" s="50">
        <v>1</v>
      </c>
      <c r="D599" s="50">
        <v>2</v>
      </c>
      <c r="E599" s="51">
        <v>0.45</v>
      </c>
      <c r="F599" s="51"/>
      <c r="G599" s="51">
        <v>0.06</v>
      </c>
      <c r="H599" s="52">
        <f t="shared" si="42"/>
        <v>5.3999999999999999E-2</v>
      </c>
    </row>
    <row r="600" spans="1:8" x14ac:dyDescent="0.3">
      <c r="A600" s="49"/>
      <c r="B600" s="53" t="s">
        <v>332</v>
      </c>
      <c r="C600" s="50">
        <v>2</v>
      </c>
      <c r="D600" s="50">
        <v>3</v>
      </c>
      <c r="E600" s="51">
        <v>0.45</v>
      </c>
      <c r="F600" s="51"/>
      <c r="G600" s="51">
        <v>0.06</v>
      </c>
      <c r="H600" s="52">
        <f t="shared" si="42"/>
        <v>0.16200000000000001</v>
      </c>
    </row>
    <row r="601" spans="1:8" x14ac:dyDescent="0.3">
      <c r="A601" s="49"/>
      <c r="B601" s="53" t="s">
        <v>333</v>
      </c>
      <c r="C601" s="50">
        <v>1</v>
      </c>
      <c r="D601" s="50">
        <v>2</v>
      </c>
      <c r="E601" s="51">
        <v>4.2</v>
      </c>
      <c r="F601" s="51">
        <v>0.18</v>
      </c>
      <c r="G601" s="51"/>
      <c r="H601" s="52">
        <f t="shared" si="42"/>
        <v>1.512</v>
      </c>
    </row>
    <row r="602" spans="1:8" x14ac:dyDescent="0.3">
      <c r="A602" s="49"/>
      <c r="B602" s="53" t="s">
        <v>334</v>
      </c>
      <c r="C602" s="50">
        <v>1</v>
      </c>
      <c r="D602" s="50">
        <v>1</v>
      </c>
      <c r="E602" s="51">
        <v>3.9</v>
      </c>
      <c r="F602" s="51">
        <v>0.18</v>
      </c>
      <c r="G602" s="20"/>
      <c r="H602" s="52">
        <f t="shared" si="42"/>
        <v>0.70199999999999996</v>
      </c>
    </row>
    <row r="603" spans="1:8" x14ac:dyDescent="0.3">
      <c r="A603" s="49"/>
      <c r="B603" s="53" t="s">
        <v>335</v>
      </c>
      <c r="C603" s="50">
        <v>1</v>
      </c>
      <c r="D603" s="50">
        <v>1</v>
      </c>
      <c r="E603" s="51">
        <v>3.45</v>
      </c>
      <c r="F603" s="51">
        <v>0.18</v>
      </c>
      <c r="G603" s="20"/>
      <c r="H603" s="52">
        <f t="shared" si="42"/>
        <v>0.621</v>
      </c>
    </row>
    <row r="604" spans="1:8" x14ac:dyDescent="0.3">
      <c r="A604" s="49"/>
      <c r="B604" s="53" t="s">
        <v>336</v>
      </c>
      <c r="C604" s="50">
        <v>1</v>
      </c>
      <c r="D604" s="50">
        <v>2</v>
      </c>
      <c r="E604" s="51">
        <v>3.3</v>
      </c>
      <c r="F604" s="51">
        <v>0.18</v>
      </c>
      <c r="G604" s="20"/>
      <c r="H604" s="52">
        <f t="shared" si="42"/>
        <v>1.1879999999999999</v>
      </c>
    </row>
    <row r="605" spans="1:8" x14ac:dyDescent="0.3">
      <c r="A605" s="49"/>
      <c r="B605" s="53" t="s">
        <v>337</v>
      </c>
      <c r="C605" s="50">
        <v>1</v>
      </c>
      <c r="D605" s="50">
        <v>1</v>
      </c>
      <c r="E605" s="51">
        <v>5.0999999999999996</v>
      </c>
      <c r="F605" s="51">
        <v>0.18</v>
      </c>
      <c r="G605" s="20"/>
      <c r="H605" s="52">
        <f t="shared" si="42"/>
        <v>0.91799999999999993</v>
      </c>
    </row>
    <row r="606" spans="1:8" x14ac:dyDescent="0.3">
      <c r="A606" s="49"/>
      <c r="B606" s="53" t="s">
        <v>338</v>
      </c>
      <c r="C606" s="50">
        <v>1</v>
      </c>
      <c r="D606" s="50">
        <v>2</v>
      </c>
      <c r="E606" s="51">
        <v>1.95</v>
      </c>
      <c r="F606" s="51">
        <v>0.18</v>
      </c>
      <c r="G606" s="20"/>
      <c r="H606" s="52">
        <f t="shared" si="42"/>
        <v>0.70199999999999996</v>
      </c>
    </row>
    <row r="607" spans="1:8" x14ac:dyDescent="0.3">
      <c r="A607" s="49"/>
      <c r="B607" s="53" t="s">
        <v>339</v>
      </c>
      <c r="C607" s="50">
        <v>1</v>
      </c>
      <c r="D607" s="50">
        <v>4</v>
      </c>
      <c r="E607" s="51">
        <v>4.24</v>
      </c>
      <c r="F607" s="51"/>
      <c r="G607" s="51">
        <v>0.9</v>
      </c>
      <c r="H607" s="52">
        <f t="shared" si="42"/>
        <v>15.264000000000001</v>
      </c>
    </row>
    <row r="608" spans="1:8" x14ac:dyDescent="0.3">
      <c r="A608" s="49"/>
      <c r="B608" s="53" t="s">
        <v>340</v>
      </c>
      <c r="C608" s="50">
        <v>1</v>
      </c>
      <c r="D608" s="50">
        <v>4</v>
      </c>
      <c r="E608" s="51">
        <v>3.32</v>
      </c>
      <c r="F608" s="51">
        <v>0.23</v>
      </c>
      <c r="G608" s="51"/>
      <c r="H608" s="52">
        <f t="shared" si="42"/>
        <v>3.0543999999999998</v>
      </c>
    </row>
    <row r="609" spans="1:9" s="48" customFormat="1" x14ac:dyDescent="0.3">
      <c r="A609" s="49"/>
      <c r="B609" s="53" t="s">
        <v>714</v>
      </c>
      <c r="C609" s="50">
        <v>1</v>
      </c>
      <c r="D609" s="50">
        <v>1</v>
      </c>
      <c r="E609" s="51">
        <v>5.2</v>
      </c>
      <c r="F609" s="51">
        <v>0.23</v>
      </c>
      <c r="G609" s="51"/>
      <c r="H609" s="52">
        <f t="shared" si="42"/>
        <v>1.1960000000000002</v>
      </c>
    </row>
    <row r="610" spans="1:9" s="48" customFormat="1" x14ac:dyDescent="0.3">
      <c r="A610" s="49"/>
      <c r="B610" s="53" t="s">
        <v>715</v>
      </c>
      <c r="C610" s="50">
        <v>1</v>
      </c>
      <c r="D610" s="50">
        <v>1</v>
      </c>
      <c r="E610" s="51">
        <v>6.7</v>
      </c>
      <c r="F610" s="51">
        <v>0.23</v>
      </c>
      <c r="G610" s="51"/>
      <c r="H610" s="52">
        <f t="shared" si="42"/>
        <v>1.5410000000000001</v>
      </c>
    </row>
    <row r="611" spans="1:9" x14ac:dyDescent="0.3">
      <c r="A611" s="49"/>
      <c r="B611" s="53" t="s">
        <v>713</v>
      </c>
      <c r="C611" s="50">
        <v>1</v>
      </c>
      <c r="D611" s="50">
        <v>1</v>
      </c>
      <c r="E611" s="51">
        <v>6.9</v>
      </c>
      <c r="F611" s="51">
        <v>0.18</v>
      </c>
      <c r="G611" s="51"/>
      <c r="H611" s="52">
        <f t="shared" si="42"/>
        <v>1.242</v>
      </c>
    </row>
    <row r="612" spans="1:9" x14ac:dyDescent="0.3">
      <c r="A612" s="49"/>
      <c r="B612" s="53"/>
      <c r="C612" s="50"/>
      <c r="D612" s="50"/>
      <c r="E612" s="51"/>
      <c r="F612" s="9"/>
      <c r="G612" s="9"/>
      <c r="H612" s="9">
        <f>I613-I612</f>
        <v>1.720000000005939E-2</v>
      </c>
      <c r="I612" s="10">
        <f>SUM(H575:H611)</f>
        <v>343.08279999999996</v>
      </c>
    </row>
    <row r="613" spans="1:9" x14ac:dyDescent="0.3">
      <c r="A613" s="49"/>
      <c r="B613" s="53"/>
      <c r="C613" s="50"/>
      <c r="D613" s="50"/>
      <c r="E613" s="51"/>
      <c r="F613" s="9"/>
      <c r="G613" s="9"/>
      <c r="H613" s="11">
        <f>+I613</f>
        <v>343.1</v>
      </c>
      <c r="I613" s="10">
        <f>ROUNDUP(I612,1)</f>
        <v>343.1</v>
      </c>
    </row>
    <row r="614" spans="1:9" x14ac:dyDescent="0.3">
      <c r="A614" s="49"/>
      <c r="B614" s="14" t="s">
        <v>341</v>
      </c>
      <c r="C614" s="50"/>
      <c r="D614" s="50"/>
      <c r="E614" s="51"/>
      <c r="F614" s="12" t="s">
        <v>34</v>
      </c>
      <c r="G614" s="12">
        <f>H613</f>
        <v>343.1</v>
      </c>
      <c r="H614" s="12" t="s">
        <v>88</v>
      </c>
      <c r="I614" s="10"/>
    </row>
    <row r="615" spans="1:9" x14ac:dyDescent="0.3">
      <c r="A615" s="49"/>
      <c r="B615" s="14" t="s">
        <v>342</v>
      </c>
      <c r="C615" s="50"/>
      <c r="D615" s="50"/>
      <c r="E615" s="51"/>
      <c r="F615" s="12" t="s">
        <v>34</v>
      </c>
      <c r="G615" s="35">
        <f>+G614+G572</f>
        <v>603</v>
      </c>
      <c r="H615" s="12" t="s">
        <v>88</v>
      </c>
    </row>
    <row r="616" spans="1:9" x14ac:dyDescent="0.3">
      <c r="A616" s="49">
        <v>34</v>
      </c>
      <c r="B616" s="14" t="s">
        <v>343</v>
      </c>
      <c r="C616" s="50"/>
      <c r="D616" s="50"/>
      <c r="E616" s="51"/>
      <c r="F616" s="51"/>
      <c r="G616" s="51"/>
      <c r="H616" s="51"/>
    </row>
    <row r="617" spans="1:9" x14ac:dyDescent="0.3">
      <c r="A617" s="49"/>
      <c r="B617" s="53" t="s">
        <v>344</v>
      </c>
      <c r="C617" s="50">
        <v>2</v>
      </c>
      <c r="D617" s="50">
        <v>4</v>
      </c>
      <c r="E617" s="51">
        <v>2.4</v>
      </c>
      <c r="F617" s="51"/>
      <c r="G617" s="51">
        <v>0.9</v>
      </c>
      <c r="H617" s="52">
        <f>PRODUCT(C617:G617)</f>
        <v>17.28</v>
      </c>
    </row>
    <row r="618" spans="1:9" x14ac:dyDescent="0.3">
      <c r="A618" s="49"/>
      <c r="B618" s="53" t="s">
        <v>345</v>
      </c>
      <c r="C618" s="50">
        <v>1</v>
      </c>
      <c r="D618" s="50">
        <v>2</v>
      </c>
      <c r="E618" s="51">
        <v>6.48</v>
      </c>
      <c r="F618" s="51"/>
      <c r="G618" s="51">
        <v>0.9</v>
      </c>
      <c r="H618" s="52">
        <f>PRODUCT(C618:G618)</f>
        <v>11.664000000000001</v>
      </c>
    </row>
    <row r="619" spans="1:9" x14ac:dyDescent="0.3">
      <c r="A619" s="49"/>
      <c r="B619" s="53" t="s">
        <v>346</v>
      </c>
      <c r="C619" s="50">
        <v>1</v>
      </c>
      <c r="D619" s="50">
        <v>1</v>
      </c>
      <c r="E619" s="51">
        <v>1</v>
      </c>
      <c r="F619" s="51"/>
      <c r="G619" s="51">
        <v>0.9</v>
      </c>
      <c r="H619" s="52">
        <f>PRODUCT(C619:G619)</f>
        <v>0.9</v>
      </c>
    </row>
    <row r="620" spans="1:9" x14ac:dyDescent="0.3">
      <c r="A620" s="49"/>
      <c r="B620" s="53" t="s">
        <v>347</v>
      </c>
      <c r="C620" s="50">
        <v>1</v>
      </c>
      <c r="D620" s="50">
        <v>1</v>
      </c>
      <c r="E620" s="51">
        <v>6.48</v>
      </c>
      <c r="F620" s="51"/>
      <c r="G620" s="51">
        <v>0.05</v>
      </c>
      <c r="H620" s="52">
        <f>PRODUCT(C620:G620)</f>
        <v>0.32400000000000007</v>
      </c>
    </row>
    <row r="621" spans="1:9" x14ac:dyDescent="0.3">
      <c r="A621" s="49"/>
      <c r="B621" s="53"/>
      <c r="C621" s="50"/>
      <c r="D621" s="50"/>
      <c r="E621" s="51"/>
      <c r="F621" s="9"/>
      <c r="G621" s="9"/>
      <c r="H621" s="9">
        <f>I622-I621</f>
        <v>3.2000000000000028E-2</v>
      </c>
      <c r="I621" s="10">
        <f>SUM(H617:H620)</f>
        <v>30.168000000000003</v>
      </c>
    </row>
    <row r="622" spans="1:9" x14ac:dyDescent="0.3">
      <c r="A622" s="49"/>
      <c r="B622" s="53"/>
      <c r="C622" s="50"/>
      <c r="D622" s="50"/>
      <c r="E622" s="51"/>
      <c r="F622" s="9"/>
      <c r="G622" s="9"/>
      <c r="H622" s="11">
        <f>+I622</f>
        <v>30.200000000000003</v>
      </c>
      <c r="I622" s="10">
        <f>ROUNDUP(I621,1)</f>
        <v>30.200000000000003</v>
      </c>
    </row>
    <row r="623" spans="1:9" x14ac:dyDescent="0.3">
      <c r="A623" s="49"/>
      <c r="B623" s="53"/>
      <c r="C623" s="50"/>
      <c r="D623" s="50"/>
      <c r="E623" s="51"/>
      <c r="F623" s="12" t="s">
        <v>34</v>
      </c>
      <c r="G623" s="13">
        <f>H622</f>
        <v>30.200000000000003</v>
      </c>
      <c r="H623" s="12" t="s">
        <v>88</v>
      </c>
      <c r="I623" s="10"/>
    </row>
    <row r="624" spans="1:9" x14ac:dyDescent="0.3">
      <c r="A624" s="49">
        <v>35</v>
      </c>
      <c r="B624" s="14" t="s">
        <v>348</v>
      </c>
      <c r="C624" s="50"/>
      <c r="D624" s="50"/>
      <c r="E624" s="51"/>
      <c r="F624" s="51"/>
      <c r="G624" s="51"/>
      <c r="H624" s="51"/>
    </row>
    <row r="625" spans="1:8" x14ac:dyDescent="0.3">
      <c r="A625" s="49"/>
      <c r="B625" s="53" t="s">
        <v>716</v>
      </c>
      <c r="C625" s="50">
        <v>1</v>
      </c>
      <c r="D625" s="50">
        <v>1</v>
      </c>
      <c r="E625" s="51">
        <v>3.88</v>
      </c>
      <c r="F625" s="51">
        <v>3.15</v>
      </c>
      <c r="G625" s="51"/>
      <c r="H625" s="52">
        <f t="shared" ref="H625:H669" si="43">PRODUCT(C625:G625)</f>
        <v>12.222</v>
      </c>
    </row>
    <row r="626" spans="1:8" x14ac:dyDescent="0.3">
      <c r="A626" s="49"/>
      <c r="B626" s="53" t="s">
        <v>349</v>
      </c>
      <c r="C626" s="50">
        <v>1</v>
      </c>
      <c r="D626" s="50">
        <v>1</v>
      </c>
      <c r="E626" s="51">
        <v>3.15</v>
      </c>
      <c r="F626" s="51">
        <v>0.6</v>
      </c>
      <c r="G626" s="51"/>
      <c r="H626" s="52">
        <f t="shared" si="43"/>
        <v>1.89</v>
      </c>
    </row>
    <row r="627" spans="1:8" x14ac:dyDescent="0.3">
      <c r="A627" s="49"/>
      <c r="B627" s="53" t="s">
        <v>350</v>
      </c>
      <c r="C627" s="50">
        <v>1</v>
      </c>
      <c r="D627" s="50">
        <v>1</v>
      </c>
      <c r="E627" s="51">
        <v>2.4500000000000002</v>
      </c>
      <c r="F627" s="51">
        <v>1.2</v>
      </c>
      <c r="G627" s="51"/>
      <c r="H627" s="52">
        <f t="shared" si="43"/>
        <v>2.94</v>
      </c>
    </row>
    <row r="628" spans="1:8" x14ac:dyDescent="0.3">
      <c r="A628" s="49"/>
      <c r="B628" s="53" t="s">
        <v>351</v>
      </c>
      <c r="C628" s="50">
        <v>1</v>
      </c>
      <c r="D628" s="50">
        <v>1</v>
      </c>
      <c r="E628" s="51">
        <v>2.4500000000000002</v>
      </c>
      <c r="F628" s="51">
        <v>3.14</v>
      </c>
      <c r="G628" s="51"/>
      <c r="H628" s="52">
        <f t="shared" si="43"/>
        <v>7.6930000000000005</v>
      </c>
    </row>
    <row r="629" spans="1:8" x14ac:dyDescent="0.3">
      <c r="A629" s="49"/>
      <c r="B629" s="53" t="s">
        <v>352</v>
      </c>
      <c r="C629" s="50">
        <v>1</v>
      </c>
      <c r="D629" s="50">
        <v>1</v>
      </c>
      <c r="E629" s="51">
        <v>3.15</v>
      </c>
      <c r="F629" s="51">
        <v>0.6</v>
      </c>
      <c r="G629" s="51"/>
      <c r="H629" s="52">
        <f t="shared" si="43"/>
        <v>1.89</v>
      </c>
    </row>
    <row r="630" spans="1:8" x14ac:dyDescent="0.3">
      <c r="A630" s="49"/>
      <c r="B630" s="53" t="s">
        <v>352</v>
      </c>
      <c r="C630" s="50">
        <v>1</v>
      </c>
      <c r="D630" s="50">
        <v>1</v>
      </c>
      <c r="E630" s="51">
        <v>1.85</v>
      </c>
      <c r="F630" s="51">
        <v>0.6</v>
      </c>
      <c r="G630" s="51"/>
      <c r="H630" s="52">
        <f t="shared" si="43"/>
        <v>1.1100000000000001</v>
      </c>
    </row>
    <row r="631" spans="1:8" x14ac:dyDescent="0.3">
      <c r="A631" s="49"/>
      <c r="B631" s="53" t="s">
        <v>353</v>
      </c>
      <c r="C631" s="50">
        <v>1</v>
      </c>
      <c r="D631" s="50">
        <v>1</v>
      </c>
      <c r="E631" s="51">
        <v>2.4500000000000002</v>
      </c>
      <c r="F631" s="51">
        <v>0.6</v>
      </c>
      <c r="G631" s="51"/>
      <c r="H631" s="52">
        <f t="shared" si="43"/>
        <v>1.47</v>
      </c>
    </row>
    <row r="632" spans="1:8" x14ac:dyDescent="0.3">
      <c r="A632" s="49"/>
      <c r="B632" s="53" t="s">
        <v>353</v>
      </c>
      <c r="C632" s="50">
        <v>1</v>
      </c>
      <c r="D632" s="50">
        <v>1</v>
      </c>
      <c r="E632" s="51">
        <v>2.7</v>
      </c>
      <c r="F632" s="51">
        <v>0.6</v>
      </c>
      <c r="G632" s="51"/>
      <c r="H632" s="52">
        <f t="shared" si="43"/>
        <v>1.62</v>
      </c>
    </row>
    <row r="633" spans="1:8" x14ac:dyDescent="0.3">
      <c r="A633" s="49"/>
      <c r="B633" s="53" t="s">
        <v>354</v>
      </c>
      <c r="C633" s="50">
        <v>2</v>
      </c>
      <c r="D633" s="50">
        <v>1</v>
      </c>
      <c r="E633" s="51">
        <v>0.6</v>
      </c>
      <c r="F633" s="51">
        <v>0.25</v>
      </c>
      <c r="G633" s="51"/>
      <c r="H633" s="52">
        <f t="shared" si="43"/>
        <v>0.3</v>
      </c>
    </row>
    <row r="634" spans="1:8" x14ac:dyDescent="0.3">
      <c r="A634" s="49"/>
      <c r="B634" s="53" t="s">
        <v>355</v>
      </c>
      <c r="C634" s="50">
        <v>1</v>
      </c>
      <c r="D634" s="50">
        <v>1</v>
      </c>
      <c r="E634" s="51">
        <v>3.12</v>
      </c>
      <c r="F634" s="51">
        <v>3.3</v>
      </c>
      <c r="G634" s="51"/>
      <c r="H634" s="52">
        <f t="shared" si="43"/>
        <v>10.295999999999999</v>
      </c>
    </row>
    <row r="635" spans="1:8" x14ac:dyDescent="0.3">
      <c r="A635" s="49"/>
      <c r="B635" s="53" t="s">
        <v>356</v>
      </c>
      <c r="C635" s="50">
        <v>1</v>
      </c>
      <c r="D635" s="50">
        <v>1</v>
      </c>
      <c r="E635" s="51">
        <v>3.12</v>
      </c>
      <c r="F635" s="51">
        <v>0.6</v>
      </c>
      <c r="G635" s="51"/>
      <c r="H635" s="52">
        <f t="shared" si="43"/>
        <v>1.8719999999999999</v>
      </c>
    </row>
    <row r="636" spans="1:8" x14ac:dyDescent="0.3">
      <c r="A636" s="49"/>
      <c r="B636" s="53" t="s">
        <v>357</v>
      </c>
      <c r="C636" s="50">
        <v>1</v>
      </c>
      <c r="D636" s="50">
        <v>-2</v>
      </c>
      <c r="E636" s="51">
        <v>0.3</v>
      </c>
      <c r="F636" s="51">
        <v>0.08</v>
      </c>
      <c r="G636" s="51"/>
      <c r="H636" s="52">
        <f t="shared" si="43"/>
        <v>-4.8000000000000001E-2</v>
      </c>
    </row>
    <row r="637" spans="1:8" x14ac:dyDescent="0.3">
      <c r="A637" s="49"/>
      <c r="B637" s="53" t="s">
        <v>358</v>
      </c>
      <c r="C637" s="50">
        <v>1</v>
      </c>
      <c r="D637" s="50">
        <v>-2</v>
      </c>
      <c r="E637" s="51">
        <v>0.3</v>
      </c>
      <c r="F637" s="51">
        <v>0.12</v>
      </c>
      <c r="G637" s="51"/>
      <c r="H637" s="52">
        <f t="shared" si="43"/>
        <v>-7.1999999999999995E-2</v>
      </c>
    </row>
    <row r="638" spans="1:8" x14ac:dyDescent="0.3">
      <c r="A638" s="49"/>
      <c r="B638" s="53" t="s">
        <v>359</v>
      </c>
      <c r="C638" s="50">
        <v>1</v>
      </c>
      <c r="D638" s="50">
        <v>-2</v>
      </c>
      <c r="E638" s="51">
        <v>0.6</v>
      </c>
      <c r="F638" s="51">
        <v>0.08</v>
      </c>
      <c r="G638" s="51"/>
      <c r="H638" s="52">
        <f t="shared" si="43"/>
        <v>-9.6000000000000002E-2</v>
      </c>
    </row>
    <row r="639" spans="1:8" x14ac:dyDescent="0.3">
      <c r="A639" s="49"/>
      <c r="B639" s="53" t="s">
        <v>234</v>
      </c>
      <c r="C639" s="50">
        <v>1</v>
      </c>
      <c r="D639" s="50">
        <v>1</v>
      </c>
      <c r="E639" s="51">
        <v>3.12</v>
      </c>
      <c r="F639" s="51">
        <v>5.38</v>
      </c>
      <c r="G639" s="51"/>
      <c r="H639" s="52">
        <f t="shared" si="43"/>
        <v>16.785599999999999</v>
      </c>
    </row>
    <row r="640" spans="1:8" x14ac:dyDescent="0.3">
      <c r="A640" s="49"/>
      <c r="B640" s="53" t="s">
        <v>360</v>
      </c>
      <c r="C640" s="50">
        <v>1</v>
      </c>
      <c r="D640" s="50">
        <v>1</v>
      </c>
      <c r="E640" s="51">
        <v>1.2</v>
      </c>
      <c r="F640" s="51">
        <v>1.8</v>
      </c>
      <c r="G640" s="51"/>
      <c r="H640" s="52">
        <f t="shared" si="43"/>
        <v>2.16</v>
      </c>
    </row>
    <row r="641" spans="1:8" x14ac:dyDescent="0.3">
      <c r="A641" s="49"/>
      <c r="B641" s="53" t="s">
        <v>361</v>
      </c>
      <c r="C641" s="50">
        <v>1</v>
      </c>
      <c r="D641" s="50">
        <v>1</v>
      </c>
      <c r="E641" s="51">
        <v>1.2</v>
      </c>
      <c r="F641" s="51">
        <v>0.82</v>
      </c>
      <c r="G641" s="51"/>
      <c r="H641" s="52">
        <f t="shared" si="43"/>
        <v>0.98399999999999987</v>
      </c>
    </row>
    <row r="642" spans="1:8" x14ac:dyDescent="0.3">
      <c r="A642" s="49"/>
      <c r="B642" s="53" t="s">
        <v>362</v>
      </c>
      <c r="C642" s="50">
        <v>1</v>
      </c>
      <c r="D642" s="50">
        <v>1</v>
      </c>
      <c r="E642" s="51">
        <v>1</v>
      </c>
      <c r="F642" s="51">
        <v>0.15</v>
      </c>
      <c r="G642" s="51"/>
      <c r="H642" s="52">
        <f t="shared" si="43"/>
        <v>0.15</v>
      </c>
    </row>
    <row r="643" spans="1:8" x14ac:dyDescent="0.3">
      <c r="A643" s="49"/>
      <c r="B643" s="53" t="s">
        <v>363</v>
      </c>
      <c r="C643" s="50">
        <v>1</v>
      </c>
      <c r="D643" s="50">
        <v>1</v>
      </c>
      <c r="E643" s="51">
        <v>0.9</v>
      </c>
      <c r="F643" s="51">
        <v>0.15</v>
      </c>
      <c r="G643" s="51"/>
      <c r="H643" s="52">
        <f t="shared" si="43"/>
        <v>0.13500000000000001</v>
      </c>
    </row>
    <row r="644" spans="1:8" x14ac:dyDescent="0.3">
      <c r="A644" s="49"/>
      <c r="B644" s="53" t="s">
        <v>364</v>
      </c>
      <c r="C644" s="50">
        <v>1</v>
      </c>
      <c r="D644" s="50">
        <v>1</v>
      </c>
      <c r="E644" s="51">
        <v>0.9</v>
      </c>
      <c r="F644" s="51">
        <v>0.04</v>
      </c>
      <c r="G644" s="51"/>
      <c r="H644" s="52">
        <f t="shared" si="43"/>
        <v>3.6000000000000004E-2</v>
      </c>
    </row>
    <row r="645" spans="1:8" x14ac:dyDescent="0.3">
      <c r="A645" s="49"/>
      <c r="B645" s="53" t="s">
        <v>365</v>
      </c>
      <c r="C645" s="50">
        <v>2</v>
      </c>
      <c r="D645" s="50">
        <v>1</v>
      </c>
      <c r="E645" s="51">
        <v>0.75</v>
      </c>
      <c r="F645" s="51">
        <v>0.04</v>
      </c>
      <c r="G645" s="51"/>
      <c r="H645" s="52">
        <f t="shared" si="43"/>
        <v>0.06</v>
      </c>
    </row>
    <row r="646" spans="1:8" x14ac:dyDescent="0.3">
      <c r="A646" s="49"/>
      <c r="B646" s="53" t="s">
        <v>366</v>
      </c>
      <c r="C646" s="50">
        <v>1</v>
      </c>
      <c r="D646" s="50">
        <v>1</v>
      </c>
      <c r="E646" s="51">
        <v>0.8</v>
      </c>
      <c r="F646" s="51">
        <v>0.23</v>
      </c>
      <c r="G646" s="51"/>
      <c r="H646" s="52">
        <f t="shared" si="43"/>
        <v>0.18400000000000002</v>
      </c>
    </row>
    <row r="647" spans="1:8" x14ac:dyDescent="0.3">
      <c r="A647" s="49"/>
      <c r="B647" s="53" t="s">
        <v>367</v>
      </c>
      <c r="C647" s="50">
        <v>1</v>
      </c>
      <c r="D647" s="50">
        <v>1</v>
      </c>
      <c r="E647" s="51">
        <v>0.75</v>
      </c>
      <c r="F647" s="51">
        <v>0.23</v>
      </c>
      <c r="G647" s="51"/>
      <c r="H647" s="52">
        <f t="shared" si="43"/>
        <v>0.17250000000000001</v>
      </c>
    </row>
    <row r="648" spans="1:8" x14ac:dyDescent="0.3">
      <c r="A648" s="49"/>
      <c r="B648" s="53" t="s">
        <v>368</v>
      </c>
      <c r="C648" s="50">
        <v>2</v>
      </c>
      <c r="D648" s="50">
        <v>1</v>
      </c>
      <c r="E648" s="51">
        <v>1.5</v>
      </c>
      <c r="F648" s="51">
        <v>0.18</v>
      </c>
      <c r="G648" s="51"/>
      <c r="H648" s="52">
        <f t="shared" si="43"/>
        <v>0.54</v>
      </c>
    </row>
    <row r="649" spans="1:8" x14ac:dyDescent="0.3">
      <c r="A649" s="49"/>
      <c r="B649" s="53" t="s">
        <v>369</v>
      </c>
      <c r="C649" s="50">
        <v>1</v>
      </c>
      <c r="D649" s="50">
        <v>1</v>
      </c>
      <c r="E649" s="51">
        <v>1.2</v>
      </c>
      <c r="F649" s="51">
        <v>0.18</v>
      </c>
      <c r="G649" s="51"/>
      <c r="H649" s="52">
        <f t="shared" si="43"/>
        <v>0.216</v>
      </c>
    </row>
    <row r="650" spans="1:8" x14ac:dyDescent="0.3">
      <c r="A650" s="49"/>
      <c r="B650" s="53" t="s">
        <v>370</v>
      </c>
      <c r="C650" s="50">
        <v>1</v>
      </c>
      <c r="D650" s="50">
        <v>1</v>
      </c>
      <c r="E650" s="51">
        <v>0.75</v>
      </c>
      <c r="F650" s="51">
        <v>0.18</v>
      </c>
      <c r="G650" s="51"/>
      <c r="H650" s="52">
        <f t="shared" si="43"/>
        <v>0.13500000000000001</v>
      </c>
    </row>
    <row r="651" spans="1:8" x14ac:dyDescent="0.3">
      <c r="A651" s="49"/>
      <c r="B651" s="53" t="s">
        <v>371</v>
      </c>
      <c r="C651" s="50">
        <v>2</v>
      </c>
      <c r="D651" s="50">
        <v>1</v>
      </c>
      <c r="E651" s="51">
        <v>1.2</v>
      </c>
      <c r="F651" s="51">
        <v>0.18</v>
      </c>
      <c r="G651" s="51"/>
      <c r="H651" s="52">
        <f t="shared" si="43"/>
        <v>0.432</v>
      </c>
    </row>
    <row r="652" spans="1:8" x14ac:dyDescent="0.3">
      <c r="A652" s="49"/>
      <c r="B652" s="53" t="s">
        <v>372</v>
      </c>
      <c r="C652" s="50">
        <v>1</v>
      </c>
      <c r="D652" s="50">
        <v>1</v>
      </c>
      <c r="E652" s="51">
        <v>1.8</v>
      </c>
      <c r="F652" s="51">
        <v>0.18</v>
      </c>
      <c r="G652" s="51"/>
      <c r="H652" s="52">
        <f t="shared" si="43"/>
        <v>0.32400000000000001</v>
      </c>
    </row>
    <row r="653" spans="1:8" x14ac:dyDescent="0.3">
      <c r="A653" s="49"/>
      <c r="B653" s="53" t="s">
        <v>717</v>
      </c>
      <c r="C653" s="50">
        <v>2</v>
      </c>
      <c r="D653" s="50">
        <v>1</v>
      </c>
      <c r="E653" s="51">
        <v>0.75</v>
      </c>
      <c r="F653" s="51">
        <v>0.18</v>
      </c>
      <c r="G653" s="51"/>
      <c r="H653" s="52">
        <f t="shared" si="43"/>
        <v>0.27</v>
      </c>
    </row>
    <row r="654" spans="1:8" x14ac:dyDescent="0.3">
      <c r="A654" s="49"/>
      <c r="B654" s="53" t="s">
        <v>373</v>
      </c>
      <c r="C654" s="50">
        <v>1</v>
      </c>
      <c r="D654" s="50">
        <v>1</v>
      </c>
      <c r="E654" s="51">
        <v>0.9</v>
      </c>
      <c r="F654" s="51">
        <v>0.23</v>
      </c>
      <c r="G654" s="51"/>
      <c r="H654" s="52">
        <f t="shared" si="43"/>
        <v>0.20700000000000002</v>
      </c>
    </row>
    <row r="655" spans="1:8" x14ac:dyDescent="0.3">
      <c r="A655" s="49"/>
      <c r="B655" s="53" t="s">
        <v>374</v>
      </c>
      <c r="C655" s="50">
        <v>1</v>
      </c>
      <c r="D655" s="50">
        <v>1</v>
      </c>
      <c r="E655" s="51">
        <v>2.4</v>
      </c>
      <c r="F655" s="51">
        <v>5.63</v>
      </c>
      <c r="G655" s="51"/>
      <c r="H655" s="52">
        <f t="shared" si="43"/>
        <v>13.511999999999999</v>
      </c>
    </row>
    <row r="656" spans="1:8" x14ac:dyDescent="0.3">
      <c r="A656" s="49"/>
      <c r="B656" s="53" t="s">
        <v>375</v>
      </c>
      <c r="C656" s="50">
        <v>1</v>
      </c>
      <c r="D656" s="50">
        <v>1</v>
      </c>
      <c r="E656" s="51">
        <v>5.86</v>
      </c>
      <c r="F656" s="51">
        <v>0.19</v>
      </c>
      <c r="G656" s="51"/>
      <c r="H656" s="52">
        <f t="shared" si="43"/>
        <v>1.1134000000000002</v>
      </c>
    </row>
    <row r="657" spans="1:8" x14ac:dyDescent="0.3">
      <c r="A657" s="49"/>
      <c r="B657" s="53" t="s">
        <v>376</v>
      </c>
      <c r="C657" s="50">
        <v>1</v>
      </c>
      <c r="D657" s="50">
        <v>1</v>
      </c>
      <c r="E657" s="51">
        <v>0.23</v>
      </c>
      <c r="F657" s="51">
        <v>1</v>
      </c>
      <c r="G657" s="51"/>
      <c r="H657" s="52">
        <f t="shared" si="43"/>
        <v>0.23</v>
      </c>
    </row>
    <row r="658" spans="1:8" x14ac:dyDescent="0.3">
      <c r="A658" s="49"/>
      <c r="B658" s="53" t="s">
        <v>377</v>
      </c>
      <c r="C658" s="50">
        <v>1</v>
      </c>
      <c r="D658" s="50">
        <v>1</v>
      </c>
      <c r="E658" s="51">
        <v>2.4</v>
      </c>
      <c r="F658" s="51">
        <v>1</v>
      </c>
      <c r="G658" s="51"/>
      <c r="H658" s="52">
        <f t="shared" si="43"/>
        <v>2.4</v>
      </c>
    </row>
    <row r="659" spans="1:8" x14ac:dyDescent="0.3">
      <c r="A659" s="49"/>
      <c r="B659" s="53" t="s">
        <v>378</v>
      </c>
      <c r="C659" s="50">
        <v>1</v>
      </c>
      <c r="D659" s="50">
        <v>1</v>
      </c>
      <c r="E659" s="51">
        <v>2.4</v>
      </c>
      <c r="F659" s="51">
        <v>1</v>
      </c>
      <c r="G659" s="51"/>
      <c r="H659" s="52">
        <f t="shared" si="43"/>
        <v>2.4</v>
      </c>
    </row>
    <row r="660" spans="1:8" x14ac:dyDescent="0.3">
      <c r="A660" s="49"/>
      <c r="B660" s="53" t="s">
        <v>379</v>
      </c>
      <c r="C660" s="50">
        <v>1</v>
      </c>
      <c r="D660" s="50">
        <v>1</v>
      </c>
      <c r="E660" s="51">
        <v>1</v>
      </c>
      <c r="F660" s="51">
        <v>0.25</v>
      </c>
      <c r="G660" s="51"/>
      <c r="H660" s="52">
        <f t="shared" si="43"/>
        <v>0.25</v>
      </c>
    </row>
    <row r="661" spans="1:8" s="48" customFormat="1" x14ac:dyDescent="0.3">
      <c r="A661" s="49"/>
      <c r="B661" s="53" t="s">
        <v>380</v>
      </c>
      <c r="C661" s="50">
        <v>1</v>
      </c>
      <c r="D661" s="50">
        <v>1</v>
      </c>
      <c r="E661" s="51">
        <v>6.39</v>
      </c>
      <c r="F661" s="51">
        <v>1</v>
      </c>
      <c r="G661" s="51"/>
      <c r="H661" s="52">
        <f t="shared" si="43"/>
        <v>6.39</v>
      </c>
    </row>
    <row r="662" spans="1:8" x14ac:dyDescent="0.3">
      <c r="A662" s="49"/>
      <c r="B662" s="53" t="s">
        <v>381</v>
      </c>
      <c r="C662" s="50">
        <v>1</v>
      </c>
      <c r="D662" s="50">
        <v>1</v>
      </c>
      <c r="E662" s="51">
        <v>2.92</v>
      </c>
      <c r="F662" s="51">
        <v>0.45</v>
      </c>
      <c r="G662" s="51"/>
      <c r="H662" s="52">
        <f t="shared" si="43"/>
        <v>1.3140000000000001</v>
      </c>
    </row>
    <row r="663" spans="1:8" x14ac:dyDescent="0.3">
      <c r="A663" s="49"/>
      <c r="B663" s="53" t="s">
        <v>382</v>
      </c>
      <c r="C663" s="50">
        <v>1</v>
      </c>
      <c r="D663" s="50">
        <v>1</v>
      </c>
      <c r="E663" s="51">
        <v>1.96</v>
      </c>
      <c r="F663" s="51">
        <v>0.45</v>
      </c>
      <c r="G663" s="51"/>
      <c r="H663" s="52">
        <f t="shared" si="43"/>
        <v>0.88200000000000001</v>
      </c>
    </row>
    <row r="664" spans="1:8" x14ac:dyDescent="0.3">
      <c r="A664" s="49"/>
      <c r="B664" s="53" t="s">
        <v>383</v>
      </c>
      <c r="C664" s="50">
        <v>1</v>
      </c>
      <c r="D664" s="50">
        <v>1</v>
      </c>
      <c r="E664" s="51">
        <v>1.43</v>
      </c>
      <c r="F664" s="51">
        <v>0.45</v>
      </c>
      <c r="G664" s="51"/>
      <c r="H664" s="52">
        <f t="shared" si="43"/>
        <v>0.64349999999999996</v>
      </c>
    </row>
    <row r="665" spans="1:8" x14ac:dyDescent="0.3">
      <c r="A665" s="49"/>
      <c r="B665" s="53" t="s">
        <v>384</v>
      </c>
      <c r="C665" s="50">
        <v>1</v>
      </c>
      <c r="D665" s="50">
        <v>1</v>
      </c>
      <c r="E665" s="51">
        <v>0.3</v>
      </c>
      <c r="F665" s="51">
        <v>0.45</v>
      </c>
      <c r="G665" s="51"/>
      <c r="H665" s="52">
        <f t="shared" si="43"/>
        <v>0.13500000000000001</v>
      </c>
    </row>
    <row r="666" spans="1:8" x14ac:dyDescent="0.3">
      <c r="A666" s="49"/>
      <c r="B666" s="53" t="s">
        <v>385</v>
      </c>
      <c r="C666" s="50">
        <v>1</v>
      </c>
      <c r="D666" s="50">
        <v>1</v>
      </c>
      <c r="E666" s="51">
        <v>1.08</v>
      </c>
      <c r="F666" s="51">
        <v>0.45</v>
      </c>
      <c r="G666" s="51"/>
      <c r="H666" s="52">
        <f t="shared" si="43"/>
        <v>0.48600000000000004</v>
      </c>
    </row>
    <row r="667" spans="1:8" x14ac:dyDescent="0.3">
      <c r="A667" s="49"/>
      <c r="B667" s="53" t="s">
        <v>386</v>
      </c>
      <c r="C667" s="50">
        <v>1</v>
      </c>
      <c r="D667" s="50">
        <v>1</v>
      </c>
      <c r="E667" s="51">
        <v>1.61</v>
      </c>
      <c r="F667" s="51">
        <v>0.45</v>
      </c>
      <c r="G667" s="51"/>
      <c r="H667" s="52">
        <f t="shared" si="43"/>
        <v>0.72450000000000003</v>
      </c>
    </row>
    <row r="668" spans="1:8" x14ac:dyDescent="0.3">
      <c r="A668" s="49"/>
      <c r="B668" s="53" t="s">
        <v>386</v>
      </c>
      <c r="C668" s="50">
        <v>1</v>
      </c>
      <c r="D668" s="50">
        <v>1</v>
      </c>
      <c r="E668" s="51">
        <v>1.66</v>
      </c>
      <c r="F668" s="51">
        <v>0.45</v>
      </c>
      <c r="G668" s="51"/>
      <c r="H668" s="52">
        <f t="shared" si="43"/>
        <v>0.747</v>
      </c>
    </row>
    <row r="669" spans="1:8" x14ac:dyDescent="0.3">
      <c r="A669" s="49"/>
      <c r="B669" s="53" t="s">
        <v>387</v>
      </c>
      <c r="C669" s="50">
        <v>2</v>
      </c>
      <c r="D669" s="50">
        <v>1</v>
      </c>
      <c r="E669" s="51">
        <v>2.84</v>
      </c>
      <c r="F669" s="51">
        <v>1</v>
      </c>
      <c r="G669" s="51"/>
      <c r="H669" s="52">
        <f t="shared" si="43"/>
        <v>5.68</v>
      </c>
    </row>
    <row r="670" spans="1:8" s="10" customFormat="1" x14ac:dyDescent="0.25">
      <c r="A670" s="12"/>
      <c r="B670" s="28" t="str">
        <f>+B321</f>
        <v>Water tank</v>
      </c>
      <c r="C670" s="29"/>
      <c r="D670" s="29"/>
      <c r="E670" s="9"/>
      <c r="F670" s="9"/>
      <c r="G670" s="9"/>
      <c r="H670" s="9"/>
    </row>
    <row r="671" spans="1:8" s="10" customFormat="1" x14ac:dyDescent="0.25">
      <c r="A671" s="12"/>
      <c r="B671" s="36" t="s">
        <v>388</v>
      </c>
      <c r="C671" s="29">
        <v>1</v>
      </c>
      <c r="D671" s="29">
        <v>1</v>
      </c>
      <c r="E671" s="37">
        <v>1.2450000000000001</v>
      </c>
      <c r="F671" s="9">
        <v>0.9</v>
      </c>
      <c r="G671" s="9"/>
      <c r="H671" s="52">
        <f>ROUND(PRODUCT(C671:G671),2)</f>
        <v>1.1200000000000001</v>
      </c>
    </row>
    <row r="672" spans="1:8" s="10" customFormat="1" x14ac:dyDescent="0.25">
      <c r="A672" s="12"/>
      <c r="B672" s="36" t="s">
        <v>147</v>
      </c>
      <c r="C672" s="29">
        <v>1</v>
      </c>
      <c r="D672" s="29">
        <v>-1</v>
      </c>
      <c r="E672" s="9">
        <v>0.6</v>
      </c>
      <c r="F672" s="9">
        <v>0.6</v>
      </c>
      <c r="G672" s="9"/>
      <c r="H672" s="52">
        <f>ROUND(PRODUCT(C672:G672),2)</f>
        <v>-0.36</v>
      </c>
    </row>
    <row r="673" spans="1:9" s="10" customFormat="1" x14ac:dyDescent="0.25">
      <c r="A673" s="12"/>
      <c r="B673" s="36" t="s">
        <v>389</v>
      </c>
      <c r="C673" s="29">
        <v>1</v>
      </c>
      <c r="D673" s="29">
        <v>1</v>
      </c>
      <c r="E673" s="9">
        <v>2.4</v>
      </c>
      <c r="F673" s="9"/>
      <c r="G673" s="9">
        <v>0.11</v>
      </c>
      <c r="H673" s="52">
        <f>ROUND(PRODUCT(C673:G673),2)</f>
        <v>0.26</v>
      </c>
    </row>
    <row r="674" spans="1:9" s="10" customFormat="1" x14ac:dyDescent="0.25">
      <c r="A674" s="12"/>
      <c r="B674" s="36" t="s">
        <v>390</v>
      </c>
      <c r="C674" s="29">
        <v>1</v>
      </c>
      <c r="D674" s="29">
        <v>1</v>
      </c>
      <c r="E674" s="37">
        <v>1.165</v>
      </c>
      <c r="F674" s="9">
        <v>1.07</v>
      </c>
      <c r="G674" s="9"/>
      <c r="H674" s="52">
        <f>ROUND(PRODUCT(C674:G674),2)</f>
        <v>1.25</v>
      </c>
    </row>
    <row r="675" spans="1:9" x14ac:dyDescent="0.3">
      <c r="A675" s="49"/>
      <c r="B675" s="53"/>
      <c r="C675" s="50"/>
      <c r="D675" s="50"/>
      <c r="E675" s="51"/>
      <c r="F675" s="9"/>
      <c r="G675" s="9"/>
      <c r="H675" s="9">
        <f>I676-I675</f>
        <v>4.4499999999970896E-2</v>
      </c>
      <c r="I675" s="10">
        <f>SUM(H625:H674)</f>
        <v>105.05550000000002</v>
      </c>
    </row>
    <row r="676" spans="1:9" x14ac:dyDescent="0.3">
      <c r="A676" s="49"/>
      <c r="B676" s="53"/>
      <c r="C676" s="50"/>
      <c r="D676" s="50"/>
      <c r="E676" s="51"/>
      <c r="F676" s="9"/>
      <c r="G676" s="9"/>
      <c r="H676" s="11">
        <f>+I676</f>
        <v>105.1</v>
      </c>
      <c r="I676" s="10">
        <f>ROUNDUP(I675,1)</f>
        <v>105.1</v>
      </c>
    </row>
    <row r="677" spans="1:9" x14ac:dyDescent="0.3">
      <c r="A677" s="49"/>
      <c r="B677" s="53"/>
      <c r="C677" s="50"/>
      <c r="D677" s="50"/>
      <c r="E677" s="51"/>
      <c r="F677" s="12" t="s">
        <v>34</v>
      </c>
      <c r="G677" s="13">
        <f>H676</f>
        <v>105.1</v>
      </c>
      <c r="H677" s="12" t="s">
        <v>88</v>
      </c>
      <c r="I677" s="10"/>
    </row>
    <row r="678" spans="1:9" x14ac:dyDescent="0.3">
      <c r="A678" s="49">
        <v>36</v>
      </c>
      <c r="B678" s="14" t="s">
        <v>391</v>
      </c>
      <c r="C678" s="50"/>
      <c r="D678" s="50"/>
      <c r="E678" s="51"/>
      <c r="F678" s="51"/>
      <c r="G678" s="51"/>
      <c r="H678" s="51"/>
    </row>
    <row r="679" spans="1:9" x14ac:dyDescent="0.3">
      <c r="A679" s="49"/>
      <c r="B679" s="14" t="s">
        <v>392</v>
      </c>
      <c r="C679" s="50"/>
      <c r="D679" s="50"/>
      <c r="E679" s="51"/>
      <c r="F679" s="51"/>
      <c r="G679" s="51"/>
      <c r="H679" s="51"/>
    </row>
    <row r="680" spans="1:9" x14ac:dyDescent="0.3">
      <c r="A680" s="49"/>
      <c r="B680" s="53" t="s">
        <v>721</v>
      </c>
      <c r="C680" s="50">
        <v>1</v>
      </c>
      <c r="D680" s="50">
        <v>1</v>
      </c>
      <c r="E680" s="51">
        <v>40.94</v>
      </c>
      <c r="F680" s="51"/>
      <c r="G680" s="51"/>
      <c r="H680" s="52">
        <f>PRODUCT(C680:G680)</f>
        <v>40.94</v>
      </c>
    </row>
    <row r="681" spans="1:9" s="48" customFormat="1" x14ac:dyDescent="0.3">
      <c r="A681" s="49"/>
      <c r="B681" s="53" t="s">
        <v>720</v>
      </c>
      <c r="C681" s="50">
        <v>1</v>
      </c>
      <c r="D681" s="50">
        <v>1</v>
      </c>
      <c r="E681" s="51">
        <v>40.94</v>
      </c>
      <c r="F681" s="51"/>
      <c r="G681" s="51"/>
      <c r="H681" s="52">
        <f>PRODUCT(C681:G681)</f>
        <v>40.94</v>
      </c>
    </row>
    <row r="682" spans="1:9" s="48" customFormat="1" x14ac:dyDescent="0.3">
      <c r="A682" s="49"/>
      <c r="B682" s="53" t="s">
        <v>718</v>
      </c>
      <c r="C682" s="50">
        <v>1</v>
      </c>
      <c r="D682" s="50">
        <v>1</v>
      </c>
      <c r="E682" s="51">
        <v>17.440000000000001</v>
      </c>
      <c r="F682" s="51"/>
      <c r="G682" s="51"/>
      <c r="H682" s="52">
        <f>PRODUCT(C682:G682)</f>
        <v>17.440000000000001</v>
      </c>
    </row>
    <row r="683" spans="1:9" x14ac:dyDescent="0.3">
      <c r="A683" s="49"/>
      <c r="B683" s="53"/>
      <c r="C683" s="50"/>
      <c r="D683" s="50"/>
      <c r="E683" s="51"/>
      <c r="F683" s="9"/>
      <c r="G683" s="9"/>
      <c r="H683" s="9">
        <f>I684-I683</f>
        <v>7.9999999999998295E-2</v>
      </c>
      <c r="I683" s="10">
        <f>SUM(H680:H682)</f>
        <v>99.32</v>
      </c>
    </row>
    <row r="684" spans="1:9" x14ac:dyDescent="0.3">
      <c r="A684" s="49"/>
      <c r="B684" s="53"/>
      <c r="C684" s="50"/>
      <c r="D684" s="50"/>
      <c r="E684" s="51"/>
      <c r="F684" s="9"/>
      <c r="G684" s="9"/>
      <c r="H684" s="11">
        <f>+I684</f>
        <v>99.399999999999991</v>
      </c>
      <c r="I684" s="10">
        <f>ROUNDUP(I683,1)</f>
        <v>99.399999999999991</v>
      </c>
    </row>
    <row r="685" spans="1:9" x14ac:dyDescent="0.3">
      <c r="A685" s="49"/>
      <c r="B685" s="53"/>
      <c r="C685" s="50"/>
      <c r="D685" s="50"/>
      <c r="E685" s="51"/>
      <c r="F685" s="12" t="s">
        <v>34</v>
      </c>
      <c r="G685" s="13">
        <f>H684</f>
        <v>99.399999999999991</v>
      </c>
      <c r="H685" s="12" t="s">
        <v>393</v>
      </c>
      <c r="I685" s="10"/>
    </row>
    <row r="686" spans="1:9" x14ac:dyDescent="0.3">
      <c r="A686" s="49"/>
      <c r="B686" s="14" t="s">
        <v>394</v>
      </c>
      <c r="C686" s="50"/>
      <c r="D686" s="50"/>
      <c r="E686" s="51"/>
      <c r="F686" s="51"/>
      <c r="G686" s="20"/>
      <c r="H686" s="51"/>
    </row>
    <row r="687" spans="1:9" x14ac:dyDescent="0.3">
      <c r="A687" s="49"/>
      <c r="B687" s="53" t="s">
        <v>721</v>
      </c>
      <c r="C687" s="50">
        <v>1</v>
      </c>
      <c r="D687" s="50">
        <v>1</v>
      </c>
      <c r="E687" s="51">
        <v>40.94</v>
      </c>
      <c r="F687" s="51"/>
      <c r="G687" s="51"/>
      <c r="H687" s="52">
        <f>PRODUCT(C687:G687)</f>
        <v>40.94</v>
      </c>
    </row>
    <row r="688" spans="1:9" s="48" customFormat="1" x14ac:dyDescent="0.3">
      <c r="A688" s="49"/>
      <c r="B688" s="53" t="s">
        <v>718</v>
      </c>
      <c r="C688" s="50">
        <v>1</v>
      </c>
      <c r="D688" s="50">
        <v>1</v>
      </c>
      <c r="E688" s="51">
        <v>17.440000000000001</v>
      </c>
      <c r="F688" s="51"/>
      <c r="G688" s="51"/>
      <c r="H688" s="52">
        <f t="shared" ref="H688:H689" si="44">PRODUCT(C688:G688)</f>
        <v>17.440000000000001</v>
      </c>
    </row>
    <row r="689" spans="1:9" s="48" customFormat="1" x14ac:dyDescent="0.3">
      <c r="A689" s="49"/>
      <c r="B689" s="53" t="s">
        <v>719</v>
      </c>
      <c r="C689" s="50">
        <v>1</v>
      </c>
      <c r="D689" s="50">
        <v>1</v>
      </c>
      <c r="E689" s="51">
        <v>40.94</v>
      </c>
      <c r="F689" s="51"/>
      <c r="G689" s="51"/>
      <c r="H689" s="52">
        <f t="shared" si="44"/>
        <v>40.94</v>
      </c>
    </row>
    <row r="690" spans="1:9" x14ac:dyDescent="0.3">
      <c r="A690" s="49"/>
      <c r="B690" s="53"/>
      <c r="C690" s="50"/>
      <c r="D690" s="50"/>
      <c r="E690" s="51"/>
      <c r="F690" s="9"/>
      <c r="G690" s="9"/>
      <c r="H690" s="9">
        <f>I691-I690</f>
        <v>7.9999999999998295E-2</v>
      </c>
      <c r="I690" s="10">
        <f>SUM(H687:H689)</f>
        <v>99.32</v>
      </c>
    </row>
    <row r="691" spans="1:9" x14ac:dyDescent="0.3">
      <c r="A691" s="49"/>
      <c r="B691" s="53"/>
      <c r="C691" s="50"/>
      <c r="D691" s="50"/>
      <c r="E691" s="51"/>
      <c r="F691" s="9"/>
      <c r="G691" s="9"/>
      <c r="H691" s="11">
        <f>+I691</f>
        <v>99.399999999999991</v>
      </c>
      <c r="I691" s="10">
        <f>ROUNDUP(I690,1)</f>
        <v>99.399999999999991</v>
      </c>
    </row>
    <row r="692" spans="1:9" x14ac:dyDescent="0.3">
      <c r="A692" s="49"/>
      <c r="B692" s="53"/>
      <c r="C692" s="50"/>
      <c r="D692" s="50"/>
      <c r="E692" s="51"/>
      <c r="F692" s="12" t="s">
        <v>34</v>
      </c>
      <c r="G692" s="13">
        <f>H691</f>
        <v>99.399999999999991</v>
      </c>
      <c r="H692" s="12" t="s">
        <v>393</v>
      </c>
      <c r="I692" s="10"/>
    </row>
    <row r="693" spans="1:9" s="48" customFormat="1" x14ac:dyDescent="0.3">
      <c r="A693" s="49"/>
      <c r="B693" s="14" t="s">
        <v>395</v>
      </c>
      <c r="C693" s="50"/>
      <c r="D693" s="50"/>
      <c r="E693" s="51"/>
      <c r="F693" s="51"/>
      <c r="G693" s="51"/>
      <c r="H693" s="51"/>
    </row>
    <row r="694" spans="1:9" s="48" customFormat="1" x14ac:dyDescent="0.3">
      <c r="A694" s="49"/>
      <c r="B694" s="53" t="s">
        <v>396</v>
      </c>
      <c r="C694" s="50">
        <v>1</v>
      </c>
      <c r="D694" s="50">
        <v>2</v>
      </c>
      <c r="E694" s="51">
        <v>41</v>
      </c>
      <c r="F694" s="51"/>
      <c r="G694" s="51"/>
      <c r="H694" s="52">
        <f>PRODUCT(C694:G694)</f>
        <v>82</v>
      </c>
    </row>
    <row r="695" spans="1:9" s="48" customFormat="1" x14ac:dyDescent="0.3">
      <c r="A695" s="49"/>
      <c r="B695" s="53" t="s">
        <v>722</v>
      </c>
      <c r="C695" s="50">
        <v>1</v>
      </c>
      <c r="D695" s="50">
        <v>2</v>
      </c>
      <c r="E695" s="51">
        <v>2.7</v>
      </c>
      <c r="F695" s="51"/>
      <c r="G695" s="51"/>
      <c r="H695" s="52">
        <f t="shared" ref="H695:H697" si="45">PRODUCT(C695:G695)</f>
        <v>5.4</v>
      </c>
    </row>
    <row r="696" spans="1:9" s="48" customFormat="1" x14ac:dyDescent="0.3">
      <c r="A696" s="49"/>
      <c r="B696" s="53" t="s">
        <v>723</v>
      </c>
      <c r="C696" s="50">
        <v>1</v>
      </c>
      <c r="D696" s="50">
        <v>1</v>
      </c>
      <c r="E696" s="51">
        <v>6.9</v>
      </c>
      <c r="F696" s="51"/>
      <c r="G696" s="51"/>
      <c r="H696" s="52">
        <f t="shared" si="45"/>
        <v>6.9</v>
      </c>
    </row>
    <row r="697" spans="1:9" s="48" customFormat="1" x14ac:dyDescent="0.3">
      <c r="A697" s="49"/>
      <c r="B697" s="53" t="s">
        <v>724</v>
      </c>
      <c r="C697" s="50">
        <v>1</v>
      </c>
      <c r="D697" s="50">
        <v>1</v>
      </c>
      <c r="E697" s="51">
        <v>6.7</v>
      </c>
      <c r="F697" s="51"/>
      <c r="G697" s="51"/>
      <c r="H697" s="52">
        <f t="shared" si="45"/>
        <v>6.7</v>
      </c>
    </row>
    <row r="698" spans="1:9" s="48" customFormat="1" x14ac:dyDescent="0.3">
      <c r="A698" s="49"/>
      <c r="B698" s="53"/>
      <c r="C698" s="50"/>
      <c r="D698" s="50"/>
      <c r="E698" s="51"/>
      <c r="F698" s="9"/>
      <c r="G698" s="9"/>
      <c r="H698" s="9">
        <f>I699-I698</f>
        <v>0</v>
      </c>
      <c r="I698" s="10">
        <f>SUM(H694:H697)</f>
        <v>101.00000000000001</v>
      </c>
    </row>
    <row r="699" spans="1:9" s="48" customFormat="1" x14ac:dyDescent="0.3">
      <c r="A699" s="49"/>
      <c r="B699" s="53"/>
      <c r="C699" s="50"/>
      <c r="D699" s="50"/>
      <c r="E699" s="51"/>
      <c r="F699" s="9"/>
      <c r="G699" s="9"/>
      <c r="H699" s="11">
        <f>+I699</f>
        <v>101</v>
      </c>
      <c r="I699" s="10">
        <f>ROUNDUP(I698,1)</f>
        <v>101</v>
      </c>
    </row>
    <row r="700" spans="1:9" x14ac:dyDescent="0.3">
      <c r="A700" s="49"/>
      <c r="B700" s="53"/>
      <c r="C700" s="50"/>
      <c r="D700" s="50"/>
      <c r="E700" s="51"/>
      <c r="F700" s="12" t="s">
        <v>34</v>
      </c>
      <c r="G700" s="13">
        <f>H699</f>
        <v>101</v>
      </c>
      <c r="H700" s="12" t="s">
        <v>393</v>
      </c>
      <c r="I700" s="10"/>
    </row>
    <row r="701" spans="1:9" x14ac:dyDescent="0.3">
      <c r="A701" s="49">
        <v>37.1</v>
      </c>
      <c r="B701" s="14" t="s">
        <v>397</v>
      </c>
      <c r="C701" s="50"/>
      <c r="D701" s="50"/>
      <c r="E701" s="51"/>
      <c r="F701" s="51"/>
      <c r="G701" s="51"/>
      <c r="H701" s="51"/>
    </row>
    <row r="702" spans="1:9" x14ac:dyDescent="0.3">
      <c r="A702" s="49"/>
      <c r="B702" s="53" t="s">
        <v>398</v>
      </c>
      <c r="C702" s="50"/>
      <c r="D702" s="50"/>
      <c r="E702" s="51"/>
      <c r="F702" s="51"/>
      <c r="G702" s="51"/>
      <c r="H702" s="51">
        <f>+G677</f>
        <v>105.1</v>
      </c>
    </row>
    <row r="703" spans="1:9" x14ac:dyDescent="0.3">
      <c r="A703" s="49"/>
      <c r="B703" s="53"/>
      <c r="C703" s="50"/>
      <c r="D703" s="50"/>
      <c r="E703" s="51"/>
      <c r="F703" s="12" t="s">
        <v>34</v>
      </c>
      <c r="G703" s="13">
        <f>H702</f>
        <v>105.1</v>
      </c>
      <c r="H703" s="12" t="s">
        <v>88</v>
      </c>
      <c r="I703" s="25"/>
    </row>
    <row r="704" spans="1:9" x14ac:dyDescent="0.3">
      <c r="A704" s="49">
        <v>39</v>
      </c>
      <c r="B704" s="14" t="s">
        <v>399</v>
      </c>
      <c r="C704" s="50"/>
      <c r="D704" s="50"/>
      <c r="E704" s="51"/>
      <c r="F704" s="51"/>
      <c r="G704" s="20"/>
      <c r="H704" s="51"/>
    </row>
    <row r="705" spans="1:9" x14ac:dyDescent="0.3">
      <c r="A705" s="49"/>
      <c r="B705" s="53" t="s">
        <v>405</v>
      </c>
      <c r="C705" s="50">
        <v>1</v>
      </c>
      <c r="D705" s="50">
        <v>1</v>
      </c>
      <c r="E705" s="51">
        <v>1</v>
      </c>
      <c r="F705" s="51"/>
      <c r="G705" s="51">
        <v>2.1</v>
      </c>
      <c r="H705" s="52">
        <f t="shared" ref="H705" si="46">PRODUCT(C705:G705)</f>
        <v>2.1</v>
      </c>
    </row>
    <row r="706" spans="1:9" x14ac:dyDescent="0.3">
      <c r="A706" s="49"/>
      <c r="B706" s="53"/>
      <c r="C706" s="50"/>
      <c r="D706" s="50"/>
      <c r="E706" s="51"/>
      <c r="F706" s="51"/>
      <c r="G706" s="51"/>
      <c r="H706" s="51">
        <f ca="1">SUM(H705:H872)</f>
        <v>4.8000000000000007</v>
      </c>
    </row>
    <row r="707" spans="1:9" x14ac:dyDescent="0.3">
      <c r="A707" s="49"/>
      <c r="B707" s="53" t="s">
        <v>406</v>
      </c>
      <c r="C707" s="50"/>
      <c r="D707" s="50"/>
      <c r="E707" s="38">
        <f ca="1">H706</f>
        <v>4.8000000000000007</v>
      </c>
      <c r="F707" s="38" t="s">
        <v>407</v>
      </c>
      <c r="G707" s="51">
        <v>35</v>
      </c>
      <c r="H707" s="52">
        <f ca="1">PRODUCT(C707:G707)</f>
        <v>168.00000000000003</v>
      </c>
    </row>
    <row r="708" spans="1:9" x14ac:dyDescent="0.3">
      <c r="A708" s="49"/>
      <c r="B708" s="53"/>
      <c r="C708" s="50"/>
      <c r="D708" s="50"/>
      <c r="E708" s="51"/>
      <c r="F708" s="12" t="s">
        <v>34</v>
      </c>
      <c r="G708" s="13">
        <f ca="1">H707</f>
        <v>168.00000000000003</v>
      </c>
      <c r="H708" s="12" t="s">
        <v>408</v>
      </c>
      <c r="I708" s="25"/>
    </row>
    <row r="709" spans="1:9" x14ac:dyDescent="0.3">
      <c r="A709" s="49"/>
      <c r="B709" s="53"/>
      <c r="C709" s="50"/>
      <c r="D709" s="50"/>
      <c r="E709" s="51"/>
      <c r="F709" s="51"/>
      <c r="G709" s="20"/>
      <c r="H709" s="51"/>
    </row>
    <row r="710" spans="1:9" x14ac:dyDescent="0.3">
      <c r="A710" s="40">
        <v>40</v>
      </c>
      <c r="B710" s="14" t="s">
        <v>409</v>
      </c>
      <c r="C710" s="50"/>
      <c r="D710" s="50"/>
      <c r="E710" s="51"/>
      <c r="F710" s="51"/>
      <c r="G710" s="51"/>
      <c r="H710" s="51"/>
    </row>
    <row r="711" spans="1:9" x14ac:dyDescent="0.3">
      <c r="A711" s="49"/>
      <c r="B711" s="53" t="s">
        <v>410</v>
      </c>
      <c r="C711" s="50">
        <v>1</v>
      </c>
      <c r="D711" s="50">
        <v>2</v>
      </c>
      <c r="E711" s="51">
        <v>0.9</v>
      </c>
      <c r="F711" s="51">
        <v>2.6</v>
      </c>
      <c r="G711" s="51">
        <v>2.1</v>
      </c>
      <c r="H711" s="52">
        <f>PRODUCT(C711:G711)</f>
        <v>9.8280000000000012</v>
      </c>
    </row>
    <row r="712" spans="1:9" x14ac:dyDescent="0.3">
      <c r="A712" s="49"/>
      <c r="B712" s="53" t="s">
        <v>411</v>
      </c>
      <c r="C712" s="50">
        <v>1</v>
      </c>
      <c r="D712" s="50">
        <v>1</v>
      </c>
      <c r="E712" s="51">
        <v>2.4</v>
      </c>
      <c r="F712" s="51">
        <v>2.6</v>
      </c>
      <c r="G712" s="51">
        <v>1</v>
      </c>
      <c r="H712" s="52">
        <f>PRODUCT(C712:G712)</f>
        <v>6.24</v>
      </c>
    </row>
    <row r="713" spans="1:9" x14ac:dyDescent="0.3">
      <c r="A713" s="49"/>
      <c r="B713" s="53"/>
      <c r="C713" s="50"/>
      <c r="D713" s="50"/>
      <c r="E713" s="51"/>
      <c r="F713" s="9"/>
      <c r="G713" s="9"/>
      <c r="H713" s="9">
        <f>I714-I713</f>
        <v>3.2000000000000028E-2</v>
      </c>
      <c r="I713" s="10">
        <f>SUM(H711:H712)</f>
        <v>16.068000000000001</v>
      </c>
    </row>
    <row r="714" spans="1:9" x14ac:dyDescent="0.3">
      <c r="A714" s="49"/>
      <c r="B714" s="53"/>
      <c r="C714" s="50"/>
      <c r="D714" s="50"/>
      <c r="E714" s="51"/>
      <c r="F714" s="9"/>
      <c r="G714" s="9"/>
      <c r="H714" s="11">
        <f>+I714</f>
        <v>16.100000000000001</v>
      </c>
      <c r="I714" s="10">
        <f>ROUNDUP(I713,1)</f>
        <v>16.100000000000001</v>
      </c>
    </row>
    <row r="715" spans="1:9" x14ac:dyDescent="0.3">
      <c r="A715" s="49"/>
      <c r="B715" s="53"/>
      <c r="C715" s="50"/>
      <c r="D715" s="50"/>
      <c r="E715" s="51"/>
      <c r="F715" s="12" t="s">
        <v>34</v>
      </c>
      <c r="G715" s="13">
        <f>H714</f>
        <v>16.100000000000001</v>
      </c>
      <c r="H715" s="12" t="s">
        <v>88</v>
      </c>
      <c r="I715" s="10"/>
    </row>
    <row r="716" spans="1:9" s="25" customFormat="1" x14ac:dyDescent="0.3">
      <c r="A716" s="40">
        <v>41</v>
      </c>
      <c r="B716" s="14" t="s">
        <v>412</v>
      </c>
      <c r="C716" s="39"/>
      <c r="D716" s="39"/>
      <c r="E716" s="49"/>
      <c r="F716" s="49"/>
      <c r="G716" s="49"/>
      <c r="H716" s="49"/>
    </row>
    <row r="717" spans="1:9" x14ac:dyDescent="0.3">
      <c r="A717" s="49"/>
      <c r="B717" s="53" t="s">
        <v>413</v>
      </c>
      <c r="C717" s="50">
        <v>1</v>
      </c>
      <c r="D717" s="50">
        <v>2</v>
      </c>
      <c r="E717" s="51">
        <v>1.5</v>
      </c>
      <c r="F717" s="51">
        <v>1</v>
      </c>
      <c r="G717" s="51">
        <v>1.35</v>
      </c>
      <c r="H717" s="52">
        <f t="shared" ref="H717:H727" si="47">PRODUCT(C717:G717)</f>
        <v>4.0500000000000007</v>
      </c>
    </row>
    <row r="718" spans="1:9" x14ac:dyDescent="0.3">
      <c r="A718" s="49"/>
      <c r="B718" s="53" t="s">
        <v>414</v>
      </c>
      <c r="C718" s="50">
        <v>1</v>
      </c>
      <c r="D718" s="50">
        <v>1</v>
      </c>
      <c r="E718" s="51">
        <v>1.2</v>
      </c>
      <c r="F718" s="51">
        <v>1</v>
      </c>
      <c r="G718" s="51">
        <v>1.35</v>
      </c>
      <c r="H718" s="52">
        <f t="shared" si="47"/>
        <v>1.62</v>
      </c>
    </row>
    <row r="719" spans="1:9" x14ac:dyDescent="0.3">
      <c r="A719" s="49"/>
      <c r="B719" s="53" t="s">
        <v>415</v>
      </c>
      <c r="C719" s="50">
        <v>1</v>
      </c>
      <c r="D719" s="50">
        <v>1</v>
      </c>
      <c r="E719" s="51">
        <v>0.75</v>
      </c>
      <c r="F719" s="51">
        <v>1</v>
      </c>
      <c r="G719" s="51">
        <v>1.35</v>
      </c>
      <c r="H719" s="52">
        <f t="shared" si="47"/>
        <v>1.0125000000000002</v>
      </c>
    </row>
    <row r="720" spans="1:9" x14ac:dyDescent="0.3">
      <c r="A720" s="49"/>
      <c r="B720" s="53" t="s">
        <v>416</v>
      </c>
      <c r="C720" s="50">
        <v>1</v>
      </c>
      <c r="D720" s="50">
        <v>2</v>
      </c>
      <c r="E720" s="51">
        <v>1.2</v>
      </c>
      <c r="F720" s="51">
        <v>1</v>
      </c>
      <c r="G720" s="51">
        <v>1.05</v>
      </c>
      <c r="H720" s="52">
        <f t="shared" si="47"/>
        <v>2.52</v>
      </c>
    </row>
    <row r="721" spans="1:9" x14ac:dyDescent="0.3">
      <c r="A721" s="49"/>
      <c r="B721" s="53" t="s">
        <v>417</v>
      </c>
      <c r="C721" s="50">
        <v>1</v>
      </c>
      <c r="D721" s="50">
        <v>1</v>
      </c>
      <c r="E721" s="51">
        <v>1.5</v>
      </c>
      <c r="F721" s="51">
        <v>1</v>
      </c>
      <c r="G721" s="51">
        <v>1.65</v>
      </c>
      <c r="H721" s="52">
        <f t="shared" si="47"/>
        <v>2.4749999999999996</v>
      </c>
    </row>
    <row r="722" spans="1:9" x14ac:dyDescent="0.3">
      <c r="A722" s="49"/>
      <c r="B722" s="53" t="s">
        <v>418</v>
      </c>
      <c r="C722" s="50">
        <v>1</v>
      </c>
      <c r="D722" s="50">
        <v>1</v>
      </c>
      <c r="E722" s="51">
        <v>1</v>
      </c>
      <c r="F722" s="51">
        <v>1</v>
      </c>
      <c r="G722" s="51">
        <v>2.1</v>
      </c>
      <c r="H722" s="52">
        <f t="shared" si="47"/>
        <v>2.1</v>
      </c>
    </row>
    <row r="723" spans="1:9" x14ac:dyDescent="0.3">
      <c r="A723" s="49"/>
      <c r="B723" s="53" t="s">
        <v>419</v>
      </c>
      <c r="C723" s="50">
        <v>1</v>
      </c>
      <c r="D723" s="50">
        <v>1</v>
      </c>
      <c r="E723" s="51">
        <v>3.14</v>
      </c>
      <c r="F723" s="51">
        <v>0.11</v>
      </c>
      <c r="G723" s="51">
        <v>27</v>
      </c>
      <c r="H723" s="52">
        <f t="shared" si="47"/>
        <v>9.325800000000001</v>
      </c>
    </row>
    <row r="724" spans="1:9" x14ac:dyDescent="0.3">
      <c r="A724" s="49"/>
      <c r="B724" s="53" t="s">
        <v>420</v>
      </c>
      <c r="C724" s="50">
        <v>1</v>
      </c>
      <c r="D724" s="50">
        <v>1</v>
      </c>
      <c r="E724" s="51">
        <v>3.14</v>
      </c>
      <c r="F724" s="51">
        <v>0.11</v>
      </c>
      <c r="G724" s="51">
        <v>42</v>
      </c>
      <c r="H724" s="52">
        <f t="shared" si="47"/>
        <v>14.506800000000002</v>
      </c>
    </row>
    <row r="725" spans="1:9" x14ac:dyDescent="0.3">
      <c r="A725" s="49"/>
      <c r="B725" s="53" t="s">
        <v>421</v>
      </c>
      <c r="C725" s="50">
        <v>1</v>
      </c>
      <c r="D725" s="50">
        <v>1</v>
      </c>
      <c r="E725" s="51">
        <v>3.14</v>
      </c>
      <c r="F725" s="51">
        <v>0.03</v>
      </c>
      <c r="G725" s="51">
        <v>19</v>
      </c>
      <c r="H725" s="52">
        <f t="shared" si="47"/>
        <v>1.7898000000000001</v>
      </c>
    </row>
    <row r="726" spans="1:9" x14ac:dyDescent="0.3">
      <c r="A726" s="49"/>
      <c r="B726" s="53" t="s">
        <v>422</v>
      </c>
      <c r="C726" s="50">
        <v>1</v>
      </c>
      <c r="D726" s="50">
        <v>1</v>
      </c>
      <c r="E726" s="51">
        <v>3.14</v>
      </c>
      <c r="F726" s="51">
        <v>0.03</v>
      </c>
      <c r="G726" s="51">
        <v>85</v>
      </c>
      <c r="H726" s="52">
        <f t="shared" si="47"/>
        <v>8.0069999999999997</v>
      </c>
    </row>
    <row r="727" spans="1:9" x14ac:dyDescent="0.3">
      <c r="A727" s="49"/>
      <c r="B727" s="53" t="s">
        <v>423</v>
      </c>
      <c r="C727" s="50">
        <v>1</v>
      </c>
      <c r="D727" s="50">
        <v>1</v>
      </c>
      <c r="E727" s="51">
        <v>3.14</v>
      </c>
      <c r="F727" s="51">
        <v>0.08</v>
      </c>
      <c r="G727" s="51">
        <v>50</v>
      </c>
      <c r="H727" s="52">
        <f t="shared" si="47"/>
        <v>12.560000000000002</v>
      </c>
    </row>
    <row r="728" spans="1:9" x14ac:dyDescent="0.3">
      <c r="A728" s="49"/>
      <c r="B728" s="53" t="s">
        <v>49</v>
      </c>
      <c r="C728" s="50"/>
      <c r="D728" s="50"/>
      <c r="E728" s="51"/>
      <c r="F728" s="9"/>
      <c r="G728" s="9"/>
      <c r="H728" s="9">
        <f>I729-I728</f>
        <v>3.3099999999997465E-2</v>
      </c>
      <c r="I728" s="10">
        <f>SUM(H717:H727)</f>
        <v>59.966900000000003</v>
      </c>
    </row>
    <row r="729" spans="1:9" x14ac:dyDescent="0.3">
      <c r="A729" s="49"/>
      <c r="B729" s="53"/>
      <c r="C729" s="50"/>
      <c r="D729" s="50"/>
      <c r="E729" s="51"/>
      <c r="F729" s="9"/>
      <c r="G729" s="9"/>
      <c r="H729" s="11">
        <f>+I729</f>
        <v>60</v>
      </c>
      <c r="I729" s="10">
        <f>ROUNDUP(I728,1)</f>
        <v>60</v>
      </c>
    </row>
    <row r="730" spans="1:9" x14ac:dyDescent="0.3">
      <c r="A730" s="49"/>
      <c r="B730" s="53"/>
      <c r="C730" s="50"/>
      <c r="D730" s="50"/>
      <c r="E730" s="51"/>
      <c r="F730" s="12" t="s">
        <v>34</v>
      </c>
      <c r="G730" s="13">
        <f>H729</f>
        <v>60</v>
      </c>
      <c r="H730" s="12" t="s">
        <v>88</v>
      </c>
      <c r="I730" s="10"/>
    </row>
    <row r="731" spans="1:9" x14ac:dyDescent="0.3">
      <c r="A731" s="49"/>
      <c r="B731" s="53"/>
      <c r="C731" s="50"/>
      <c r="D731" s="50"/>
      <c r="E731" s="51"/>
      <c r="F731" s="51"/>
      <c r="G731" s="20"/>
      <c r="H731" s="51"/>
    </row>
    <row r="732" spans="1:9" s="48" customFormat="1" x14ac:dyDescent="0.3">
      <c r="A732" s="40"/>
      <c r="B732" s="53"/>
      <c r="C732" s="50"/>
      <c r="D732" s="50"/>
      <c r="E732" s="51"/>
      <c r="F732" s="12"/>
      <c r="G732" s="13"/>
      <c r="H732" s="12"/>
      <c r="I732" s="25"/>
    </row>
    <row r="733" spans="1:9" s="25" customFormat="1" x14ac:dyDescent="0.3">
      <c r="A733" s="40">
        <v>46</v>
      </c>
      <c r="B733" s="14" t="s">
        <v>437</v>
      </c>
      <c r="C733" s="39"/>
      <c r="D733" s="39"/>
      <c r="E733" s="49"/>
      <c r="F733" s="49"/>
      <c r="G733" s="49"/>
      <c r="H733" s="49"/>
    </row>
    <row r="734" spans="1:9" x14ac:dyDescent="0.3">
      <c r="A734" s="40"/>
      <c r="B734" s="53" t="s">
        <v>438</v>
      </c>
      <c r="C734" s="50">
        <v>1</v>
      </c>
      <c r="D734" s="50">
        <v>2</v>
      </c>
      <c r="E734" s="51">
        <v>1.05</v>
      </c>
      <c r="F734" s="51"/>
      <c r="G734" s="51"/>
      <c r="H734" s="52">
        <f>PRODUCT(C734:G734)</f>
        <v>2.1</v>
      </c>
    </row>
    <row r="735" spans="1:9" x14ac:dyDescent="0.3">
      <c r="A735" s="40"/>
      <c r="B735" s="53" t="s">
        <v>439</v>
      </c>
      <c r="C735" s="50">
        <v>1</v>
      </c>
      <c r="D735" s="50">
        <v>1</v>
      </c>
      <c r="E735" s="51">
        <v>1.2</v>
      </c>
      <c r="F735" s="51"/>
      <c r="G735" s="51"/>
      <c r="H735" s="52">
        <f>PRODUCT(C735:G735)</f>
        <v>1.2</v>
      </c>
    </row>
    <row r="736" spans="1:9" x14ac:dyDescent="0.3">
      <c r="A736" s="40"/>
      <c r="B736" s="53"/>
      <c r="C736" s="50"/>
      <c r="D736" s="50"/>
      <c r="E736" s="51"/>
      <c r="F736" s="51"/>
      <c r="G736" s="51"/>
      <c r="H736" s="49">
        <f>SUM(H734:H735)</f>
        <v>3.3</v>
      </c>
      <c r="I736" s="25"/>
    </row>
    <row r="737" spans="1:9" x14ac:dyDescent="0.3">
      <c r="A737" s="40"/>
      <c r="B737" s="53"/>
      <c r="C737" s="50"/>
      <c r="D737" s="50"/>
      <c r="E737" s="51"/>
      <c r="F737" s="12" t="s">
        <v>34</v>
      </c>
      <c r="G737" s="13">
        <f>H736</f>
        <v>3.3</v>
      </c>
      <c r="H737" s="12" t="s">
        <v>393</v>
      </c>
      <c r="I737" s="25"/>
    </row>
    <row r="738" spans="1:9" x14ac:dyDescent="0.3">
      <c r="A738" s="40">
        <v>47</v>
      </c>
      <c r="B738" s="14" t="s">
        <v>440</v>
      </c>
      <c r="C738" s="50">
        <v>1</v>
      </c>
      <c r="D738" s="50">
        <v>3</v>
      </c>
      <c r="E738" s="51"/>
      <c r="F738" s="51"/>
      <c r="G738" s="51"/>
      <c r="H738" s="52">
        <f>PRODUCT(C738:G738)</f>
        <v>3</v>
      </c>
      <c r="I738" s="25" t="s">
        <v>4</v>
      </c>
    </row>
    <row r="739" spans="1:9" x14ac:dyDescent="0.3">
      <c r="A739" s="40"/>
      <c r="B739" s="53"/>
      <c r="C739" s="50"/>
      <c r="D739" s="50"/>
      <c r="E739" s="51"/>
      <c r="F739" s="12" t="s">
        <v>34</v>
      </c>
      <c r="G739" s="13">
        <f>H738</f>
        <v>3</v>
      </c>
      <c r="H739" s="12" t="s">
        <v>4</v>
      </c>
    </row>
    <row r="740" spans="1:9" x14ac:dyDescent="0.3">
      <c r="A740" s="40">
        <v>48</v>
      </c>
      <c r="B740" s="14" t="s">
        <v>441</v>
      </c>
      <c r="C740" s="50">
        <v>2</v>
      </c>
      <c r="D740" s="50">
        <v>3</v>
      </c>
      <c r="E740" s="51"/>
      <c r="F740" s="51"/>
      <c r="G740" s="51"/>
      <c r="H740" s="52">
        <f>PRODUCT(C740:G740)</f>
        <v>6</v>
      </c>
      <c r="I740" s="25" t="s">
        <v>4</v>
      </c>
    </row>
    <row r="741" spans="1:9" x14ac:dyDescent="0.3">
      <c r="A741" s="40"/>
      <c r="B741" s="53"/>
      <c r="C741" s="50"/>
      <c r="D741" s="50"/>
      <c r="E741" s="51"/>
      <c r="F741" s="12" t="s">
        <v>34</v>
      </c>
      <c r="G741" s="13">
        <f>H740</f>
        <v>6</v>
      </c>
      <c r="H741" s="12" t="s">
        <v>4</v>
      </c>
    </row>
    <row r="742" spans="1:9" x14ac:dyDescent="0.3">
      <c r="A742" s="40">
        <v>49</v>
      </c>
      <c r="B742" s="14" t="s">
        <v>442</v>
      </c>
      <c r="C742" s="50"/>
      <c r="D742" s="50"/>
      <c r="E742" s="51"/>
      <c r="F742" s="51"/>
      <c r="G742" s="51"/>
      <c r="H742" s="51"/>
    </row>
    <row r="743" spans="1:9" x14ac:dyDescent="0.3">
      <c r="A743" s="49"/>
      <c r="B743" s="53" t="s">
        <v>443</v>
      </c>
      <c r="C743" s="50">
        <v>2</v>
      </c>
      <c r="D743" s="50">
        <v>2</v>
      </c>
      <c r="E743" s="51"/>
      <c r="F743" s="51"/>
      <c r="G743" s="51"/>
      <c r="H743" s="52">
        <f t="shared" ref="H743:H749" si="48">PRODUCT(C743:G743)</f>
        <v>4</v>
      </c>
    </row>
    <row r="744" spans="1:9" x14ac:dyDescent="0.3">
      <c r="A744" s="49"/>
      <c r="B744" s="53" t="s">
        <v>444</v>
      </c>
      <c r="C744" s="50">
        <v>1</v>
      </c>
      <c r="D744" s="50">
        <v>2</v>
      </c>
      <c r="E744" s="51"/>
      <c r="F744" s="51"/>
      <c r="G744" s="51"/>
      <c r="H744" s="52">
        <f t="shared" si="48"/>
        <v>2</v>
      </c>
    </row>
    <row r="745" spans="1:9" x14ac:dyDescent="0.3">
      <c r="A745" s="49"/>
      <c r="B745" s="53" t="s">
        <v>445</v>
      </c>
      <c r="C745" s="50">
        <v>1</v>
      </c>
      <c r="D745" s="50">
        <v>2</v>
      </c>
      <c r="E745" s="51"/>
      <c r="F745" s="51"/>
      <c r="G745" s="51"/>
      <c r="H745" s="52">
        <f t="shared" si="48"/>
        <v>2</v>
      </c>
    </row>
    <row r="746" spans="1:9" x14ac:dyDescent="0.3">
      <c r="A746" s="49"/>
      <c r="B746" s="53" t="s">
        <v>446</v>
      </c>
      <c r="C746" s="50">
        <v>2</v>
      </c>
      <c r="D746" s="50">
        <v>2</v>
      </c>
      <c r="E746" s="51"/>
      <c r="F746" s="51"/>
      <c r="G746" s="51"/>
      <c r="H746" s="52">
        <f t="shared" si="48"/>
        <v>4</v>
      </c>
    </row>
    <row r="747" spans="1:9" x14ac:dyDescent="0.3">
      <c r="A747" s="49"/>
      <c r="B747" s="53" t="s">
        <v>447</v>
      </c>
      <c r="C747" s="50">
        <v>1</v>
      </c>
      <c r="D747" s="50">
        <v>2</v>
      </c>
      <c r="E747" s="51"/>
      <c r="F747" s="51"/>
      <c r="G747" s="51"/>
      <c r="H747" s="52">
        <f t="shared" si="48"/>
        <v>2</v>
      </c>
    </row>
    <row r="748" spans="1:9" x14ac:dyDescent="0.3">
      <c r="A748" s="49"/>
      <c r="B748" s="53" t="s">
        <v>448</v>
      </c>
      <c r="C748" s="50">
        <v>1</v>
      </c>
      <c r="D748" s="50">
        <v>2</v>
      </c>
      <c r="E748" s="51"/>
      <c r="F748" s="51"/>
      <c r="G748" s="51"/>
      <c r="H748" s="52">
        <f t="shared" si="48"/>
        <v>2</v>
      </c>
    </row>
    <row r="749" spans="1:9" x14ac:dyDescent="0.3">
      <c r="A749" s="49"/>
      <c r="B749" s="53" t="s">
        <v>449</v>
      </c>
      <c r="C749" s="50">
        <v>2</v>
      </c>
      <c r="D749" s="50">
        <v>2</v>
      </c>
      <c r="E749" s="51"/>
      <c r="F749" s="51"/>
      <c r="G749" s="51"/>
      <c r="H749" s="52">
        <f t="shared" si="48"/>
        <v>4</v>
      </c>
    </row>
    <row r="750" spans="1:9" x14ac:dyDescent="0.3">
      <c r="A750" s="49"/>
      <c r="B750" s="53"/>
      <c r="C750" s="50"/>
      <c r="D750" s="50"/>
      <c r="E750" s="51"/>
      <c r="F750" s="51"/>
      <c r="G750" s="51"/>
      <c r="H750" s="49">
        <f>SUM(H743:H749)</f>
        <v>20</v>
      </c>
      <c r="I750" s="25"/>
    </row>
    <row r="751" spans="1:9" x14ac:dyDescent="0.3">
      <c r="A751" s="49"/>
      <c r="B751" s="53"/>
      <c r="C751" s="50"/>
      <c r="D751" s="50"/>
      <c r="E751" s="51"/>
      <c r="F751" s="12" t="s">
        <v>34</v>
      </c>
      <c r="G751" s="13">
        <f>H750</f>
        <v>20</v>
      </c>
      <c r="H751" s="12" t="s">
        <v>4</v>
      </c>
      <c r="I751" s="25"/>
    </row>
    <row r="752" spans="1:9" s="6" customFormat="1" x14ac:dyDescent="0.25">
      <c r="A752" s="63">
        <v>50.3</v>
      </c>
      <c r="B752" s="4" t="s">
        <v>450</v>
      </c>
      <c r="C752" s="62"/>
      <c r="D752" s="62"/>
      <c r="E752" s="5"/>
      <c r="F752" s="5"/>
      <c r="G752" s="5"/>
      <c r="H752" s="52"/>
    </row>
    <row r="753" spans="1:9" s="6" customFormat="1" x14ac:dyDescent="0.25">
      <c r="A753" s="63"/>
      <c r="B753" s="30" t="s">
        <v>451</v>
      </c>
      <c r="C753" s="62">
        <v>1</v>
      </c>
      <c r="D753" s="62">
        <v>4</v>
      </c>
      <c r="E753" s="5"/>
      <c r="F753" s="5"/>
      <c r="G753" s="5"/>
      <c r="H753" s="41">
        <f>PRODUCT(C753:G753)</f>
        <v>4</v>
      </c>
    </row>
    <row r="754" spans="1:9" s="6" customFormat="1" x14ac:dyDescent="0.25">
      <c r="A754" s="63"/>
      <c r="B754" s="30"/>
      <c r="C754" s="62"/>
      <c r="D754" s="62"/>
      <c r="E754" s="5"/>
      <c r="F754" s="63" t="s">
        <v>34</v>
      </c>
      <c r="G754" s="42">
        <f>ROUNDUP(H753,1)</f>
        <v>4</v>
      </c>
      <c r="H754" s="2" t="s">
        <v>4</v>
      </c>
    </row>
    <row r="755" spans="1:9" s="6" customFormat="1" x14ac:dyDescent="0.25">
      <c r="A755" s="63">
        <v>50.4</v>
      </c>
      <c r="B755" s="4" t="s">
        <v>452</v>
      </c>
      <c r="C755" s="62">
        <v>1</v>
      </c>
      <c r="D755" s="62">
        <v>4</v>
      </c>
      <c r="E755" s="5"/>
      <c r="F755" s="5"/>
      <c r="G755" s="5"/>
      <c r="H755" s="41">
        <f>PRODUCT(C755:G755)</f>
        <v>4</v>
      </c>
    </row>
    <row r="756" spans="1:9" s="6" customFormat="1" x14ac:dyDescent="0.25">
      <c r="A756" s="63"/>
      <c r="B756" s="4"/>
      <c r="C756" s="62"/>
      <c r="D756" s="62"/>
      <c r="E756" s="5"/>
      <c r="F756" s="63" t="s">
        <v>34</v>
      </c>
      <c r="G756" s="42">
        <f>ROUNDUP(H755,1)</f>
        <v>4</v>
      </c>
      <c r="H756" s="2" t="s">
        <v>4</v>
      </c>
    </row>
    <row r="757" spans="1:9" x14ac:dyDescent="0.3">
      <c r="A757" s="15">
        <v>52.1</v>
      </c>
      <c r="B757" s="14" t="s">
        <v>453</v>
      </c>
      <c r="C757" s="50"/>
      <c r="D757" s="50"/>
      <c r="E757" s="51"/>
      <c r="F757" s="51"/>
      <c r="G757" s="51"/>
      <c r="H757" s="51"/>
    </row>
    <row r="758" spans="1:9" x14ac:dyDescent="0.3">
      <c r="A758" s="49"/>
      <c r="B758" s="14" t="s">
        <v>454</v>
      </c>
      <c r="C758" s="50"/>
      <c r="D758" s="50"/>
      <c r="E758" s="51"/>
      <c r="F758" s="51"/>
      <c r="G758" s="51"/>
      <c r="H758" s="51"/>
    </row>
    <row r="759" spans="1:9" x14ac:dyDescent="0.3">
      <c r="A759" s="49"/>
      <c r="B759" s="53" t="s">
        <v>725</v>
      </c>
      <c r="C759" s="50">
        <v>1</v>
      </c>
      <c r="D759" s="50">
        <v>1</v>
      </c>
      <c r="E759" s="51">
        <v>8</v>
      </c>
      <c r="F759" s="51"/>
      <c r="G759" s="51"/>
      <c r="H759" s="52">
        <f>PRODUCT(C759:G759)</f>
        <v>8</v>
      </c>
    </row>
    <row r="760" spans="1:9" x14ac:dyDescent="0.3">
      <c r="A760" s="49"/>
      <c r="B760" s="53" t="s">
        <v>726</v>
      </c>
      <c r="C760" s="50">
        <v>1</v>
      </c>
      <c r="D760" s="50">
        <v>1</v>
      </c>
      <c r="E760" s="51">
        <v>11</v>
      </c>
      <c r="F760" s="51"/>
      <c r="G760" s="51"/>
      <c r="H760" s="52">
        <f>PRODUCT(C760:G760)</f>
        <v>11</v>
      </c>
    </row>
    <row r="761" spans="1:9" x14ac:dyDescent="0.3">
      <c r="A761" s="49"/>
      <c r="B761" s="53"/>
      <c r="C761" s="50"/>
      <c r="D761" s="50"/>
      <c r="E761" s="51"/>
      <c r="F761" s="9"/>
      <c r="G761" s="9"/>
      <c r="H761" s="9">
        <f>I762-I761</f>
        <v>0</v>
      </c>
      <c r="I761" s="10">
        <f>SUM(H759:H760)</f>
        <v>19</v>
      </c>
    </row>
    <row r="762" spans="1:9" x14ac:dyDescent="0.3">
      <c r="A762" s="49"/>
      <c r="B762" s="53"/>
      <c r="C762" s="50"/>
      <c r="D762" s="50"/>
      <c r="E762" s="51"/>
      <c r="F762" s="9"/>
      <c r="G762" s="9"/>
      <c r="H762" s="11">
        <f>+I762</f>
        <v>19</v>
      </c>
      <c r="I762" s="10">
        <f>ROUNDUP(I761,1)</f>
        <v>19</v>
      </c>
    </row>
    <row r="763" spans="1:9" x14ac:dyDescent="0.3">
      <c r="A763" s="49"/>
      <c r="B763" s="53"/>
      <c r="C763" s="50"/>
      <c r="D763" s="50"/>
      <c r="E763" s="51"/>
      <c r="F763" s="12" t="s">
        <v>34</v>
      </c>
      <c r="G763" s="13">
        <f>H762</f>
        <v>19</v>
      </c>
      <c r="H763" s="12" t="s">
        <v>393</v>
      </c>
      <c r="I763" s="10"/>
    </row>
    <row r="764" spans="1:9" x14ac:dyDescent="0.3">
      <c r="A764" s="49"/>
      <c r="B764" s="14" t="s">
        <v>455</v>
      </c>
      <c r="C764" s="50"/>
      <c r="D764" s="50"/>
      <c r="E764" s="51"/>
      <c r="F764" s="51"/>
      <c r="G764" s="51"/>
      <c r="H764" s="51"/>
    </row>
    <row r="765" spans="1:9" x14ac:dyDescent="0.3">
      <c r="A765" s="49"/>
      <c r="B765" s="53" t="s">
        <v>727</v>
      </c>
      <c r="C765" s="50">
        <v>1</v>
      </c>
      <c r="D765" s="50">
        <v>1</v>
      </c>
      <c r="E765" s="51">
        <v>21</v>
      </c>
      <c r="F765" s="51"/>
      <c r="G765" s="51"/>
      <c r="H765" s="52">
        <f>PRODUCT(C765:G765)</f>
        <v>21</v>
      </c>
    </row>
    <row r="766" spans="1:9" x14ac:dyDescent="0.3">
      <c r="A766" s="49"/>
      <c r="B766" s="53" t="s">
        <v>728</v>
      </c>
      <c r="C766" s="50">
        <v>1</v>
      </c>
      <c r="D766" s="50">
        <v>1</v>
      </c>
      <c r="E766" s="51">
        <v>29</v>
      </c>
      <c r="F766" s="51"/>
      <c r="G766" s="51"/>
      <c r="H766" s="52">
        <f>PRODUCT(C766:G766)</f>
        <v>29</v>
      </c>
    </row>
    <row r="767" spans="1:9" x14ac:dyDescent="0.3">
      <c r="A767" s="49"/>
      <c r="B767" s="53" t="s">
        <v>456</v>
      </c>
      <c r="C767" s="50">
        <v>1</v>
      </c>
      <c r="D767" s="50">
        <v>1</v>
      </c>
      <c r="E767" s="51">
        <v>35</v>
      </c>
      <c r="F767" s="51"/>
      <c r="G767" s="51"/>
      <c r="H767" s="52">
        <f>PRODUCT(C767:G767)</f>
        <v>35</v>
      </c>
    </row>
    <row r="768" spans="1:9" x14ac:dyDescent="0.3">
      <c r="A768" s="49"/>
      <c r="B768" s="53"/>
      <c r="C768" s="50"/>
      <c r="D768" s="50"/>
      <c r="E768" s="51"/>
      <c r="F768" s="9"/>
      <c r="G768" s="9"/>
      <c r="H768" s="9">
        <f>I769-I768</f>
        <v>0</v>
      </c>
      <c r="I768" s="10">
        <f>SUM(H765:H767)</f>
        <v>85</v>
      </c>
    </row>
    <row r="769" spans="1:9" x14ac:dyDescent="0.3">
      <c r="A769" s="49"/>
      <c r="B769" s="53"/>
      <c r="C769" s="50"/>
      <c r="D769" s="50"/>
      <c r="E769" s="51"/>
      <c r="F769" s="9"/>
      <c r="G769" s="9"/>
      <c r="H769" s="11">
        <f>+I769</f>
        <v>85</v>
      </c>
      <c r="I769" s="10">
        <f>ROUNDUP(I768,1)</f>
        <v>85</v>
      </c>
    </row>
    <row r="770" spans="1:9" x14ac:dyDescent="0.3">
      <c r="A770" s="49"/>
      <c r="B770" s="53"/>
      <c r="C770" s="50"/>
      <c r="D770" s="50"/>
      <c r="E770" s="51"/>
      <c r="F770" s="12" t="s">
        <v>34</v>
      </c>
      <c r="G770" s="13">
        <f>H769</f>
        <v>85</v>
      </c>
      <c r="H770" s="12" t="s">
        <v>393</v>
      </c>
      <c r="I770" s="10"/>
    </row>
    <row r="771" spans="1:9" x14ac:dyDescent="0.3">
      <c r="A771" s="49"/>
      <c r="B771" s="53"/>
      <c r="C771" s="50"/>
      <c r="D771" s="50"/>
      <c r="E771" s="51"/>
      <c r="F771" s="51"/>
      <c r="G771" s="51"/>
      <c r="H771" s="49"/>
      <c r="I771" s="25"/>
    </row>
    <row r="772" spans="1:9" x14ac:dyDescent="0.3">
      <c r="A772" s="49" t="s">
        <v>457</v>
      </c>
      <c r="B772" s="14" t="s">
        <v>458</v>
      </c>
      <c r="C772" s="50"/>
      <c r="D772" s="50"/>
      <c r="E772" s="51"/>
      <c r="F772" s="51"/>
      <c r="G772" s="20"/>
      <c r="H772" s="51"/>
    </row>
    <row r="773" spans="1:9" x14ac:dyDescent="0.3">
      <c r="A773" s="49"/>
      <c r="B773" s="53" t="s">
        <v>729</v>
      </c>
      <c r="C773" s="50">
        <v>2</v>
      </c>
      <c r="D773" s="50">
        <v>2</v>
      </c>
      <c r="E773" s="51">
        <v>2.2000000000000002</v>
      </c>
      <c r="F773" s="51"/>
      <c r="G773" s="20"/>
      <c r="H773" s="52">
        <f>PRODUCT(C773:G773)</f>
        <v>8.8000000000000007</v>
      </c>
      <c r="I773" s="25"/>
    </row>
    <row r="774" spans="1:9" x14ac:dyDescent="0.3">
      <c r="A774" s="49"/>
      <c r="B774" s="53"/>
      <c r="C774" s="50"/>
      <c r="D774" s="50"/>
      <c r="E774" s="51"/>
      <c r="F774" s="12" t="s">
        <v>34</v>
      </c>
      <c r="G774" s="13">
        <f>H773</f>
        <v>8.8000000000000007</v>
      </c>
      <c r="H774" s="12" t="s">
        <v>393</v>
      </c>
    </row>
    <row r="775" spans="1:9" x14ac:dyDescent="0.3">
      <c r="A775" s="15">
        <v>59.5</v>
      </c>
      <c r="B775" s="14" t="s">
        <v>460</v>
      </c>
      <c r="C775" s="50">
        <v>1</v>
      </c>
      <c r="D775" s="50">
        <v>4</v>
      </c>
      <c r="E775" s="51"/>
      <c r="F775" s="51"/>
      <c r="G775" s="51"/>
      <c r="H775" s="52">
        <f>PRODUCT(C775:G775)</f>
        <v>4</v>
      </c>
      <c r="I775" s="25"/>
    </row>
    <row r="776" spans="1:9" x14ac:dyDescent="0.3">
      <c r="A776" s="49"/>
      <c r="B776" s="53"/>
      <c r="C776" s="50"/>
      <c r="D776" s="50"/>
      <c r="E776" s="51"/>
      <c r="F776" s="12" t="s">
        <v>34</v>
      </c>
      <c r="G776" s="13">
        <f>H775</f>
        <v>4</v>
      </c>
      <c r="H776" s="12" t="s">
        <v>4</v>
      </c>
    </row>
    <row r="777" spans="1:9" x14ac:dyDescent="0.3">
      <c r="A777" s="40">
        <v>60</v>
      </c>
      <c r="B777" s="14" t="s">
        <v>461</v>
      </c>
      <c r="C777" s="50"/>
      <c r="D777" s="50"/>
      <c r="E777" s="51"/>
      <c r="F777" s="51"/>
      <c r="G777" s="51"/>
      <c r="H777" s="51"/>
    </row>
    <row r="778" spans="1:9" x14ac:dyDescent="0.3">
      <c r="A778" s="49"/>
      <c r="B778" s="53"/>
      <c r="C778" s="50">
        <v>1</v>
      </c>
      <c r="D778" s="50">
        <v>4</v>
      </c>
      <c r="E778" s="51"/>
      <c r="F778" s="51"/>
      <c r="G778" s="51"/>
      <c r="H778" s="52">
        <f>PRODUCT(C778:G778)</f>
        <v>4</v>
      </c>
    </row>
    <row r="779" spans="1:9" x14ac:dyDescent="0.3">
      <c r="A779" s="49"/>
      <c r="B779" s="53"/>
      <c r="C779" s="50"/>
      <c r="D779" s="50"/>
      <c r="E779" s="51"/>
      <c r="F779" s="12" t="s">
        <v>34</v>
      </c>
      <c r="G779" s="13">
        <f>H778</f>
        <v>4</v>
      </c>
      <c r="H779" s="12" t="s">
        <v>4</v>
      </c>
    </row>
    <row r="780" spans="1:9" x14ac:dyDescent="0.3">
      <c r="A780" s="15">
        <v>69</v>
      </c>
      <c r="B780" s="14" t="s">
        <v>462</v>
      </c>
      <c r="C780" s="50"/>
      <c r="D780" s="50"/>
      <c r="E780" s="51"/>
      <c r="F780" s="51"/>
      <c r="G780" s="51"/>
      <c r="H780" s="51"/>
    </row>
    <row r="781" spans="1:9" x14ac:dyDescent="0.3">
      <c r="A781" s="49"/>
      <c r="B781" s="53" t="s">
        <v>463</v>
      </c>
      <c r="C781" s="50">
        <v>1</v>
      </c>
      <c r="D781" s="50">
        <v>2</v>
      </c>
      <c r="E781" s="51"/>
      <c r="F781" s="51"/>
      <c r="G781" s="51"/>
      <c r="H781" s="52">
        <f>PRODUCT(C781:G781)</f>
        <v>2</v>
      </c>
    </row>
    <row r="782" spans="1:9" x14ac:dyDescent="0.3">
      <c r="A782" s="49"/>
      <c r="B782" s="53" t="s">
        <v>464</v>
      </c>
      <c r="C782" s="50">
        <v>1</v>
      </c>
      <c r="D782" s="50">
        <v>2</v>
      </c>
      <c r="E782" s="51"/>
      <c r="F782" s="51"/>
      <c r="G782" s="51"/>
      <c r="H782" s="52">
        <f t="shared" ref="H782:H784" si="49">PRODUCT(C782:G782)</f>
        <v>2</v>
      </c>
    </row>
    <row r="783" spans="1:9" s="48" customFormat="1" x14ac:dyDescent="0.3">
      <c r="A783" s="49"/>
      <c r="B783" s="53" t="s">
        <v>730</v>
      </c>
      <c r="C783" s="50">
        <v>1</v>
      </c>
      <c r="D783" s="50">
        <v>1</v>
      </c>
      <c r="E783" s="51"/>
      <c r="F783" s="51"/>
      <c r="G783" s="51"/>
      <c r="H783" s="52">
        <f t="shared" si="49"/>
        <v>1</v>
      </c>
    </row>
    <row r="784" spans="1:9" s="48" customFormat="1" x14ac:dyDescent="0.3">
      <c r="A784" s="49"/>
      <c r="B784" s="53" t="s">
        <v>774</v>
      </c>
      <c r="C784" s="50">
        <v>1</v>
      </c>
      <c r="D784" s="50">
        <v>1</v>
      </c>
      <c r="E784" s="51"/>
      <c r="F784" s="51"/>
      <c r="G784" s="51"/>
      <c r="H784" s="52">
        <f t="shared" si="49"/>
        <v>1</v>
      </c>
    </row>
    <row r="785" spans="1:8" x14ac:dyDescent="0.3">
      <c r="A785" s="49"/>
      <c r="B785" s="53"/>
      <c r="C785" s="50"/>
      <c r="D785" s="50"/>
      <c r="E785" s="51"/>
      <c r="F785" s="51"/>
      <c r="G785" s="51"/>
      <c r="H785" s="49">
        <f>SUM(H781:H784)</f>
        <v>6</v>
      </c>
    </row>
    <row r="786" spans="1:8" x14ac:dyDescent="0.3">
      <c r="A786" s="49"/>
      <c r="B786" s="53"/>
      <c r="C786" s="50"/>
      <c r="D786" s="50"/>
      <c r="E786" s="51"/>
      <c r="F786" s="12" t="s">
        <v>34</v>
      </c>
      <c r="G786" s="13">
        <f>H785</f>
        <v>6</v>
      </c>
      <c r="H786" s="12" t="s">
        <v>4</v>
      </c>
    </row>
    <row r="787" spans="1:8" x14ac:dyDescent="0.3">
      <c r="A787" s="40">
        <v>72</v>
      </c>
      <c r="B787" s="14" t="s">
        <v>465</v>
      </c>
      <c r="C787" s="50"/>
      <c r="D787" s="50"/>
      <c r="E787" s="51"/>
      <c r="F787" s="51"/>
      <c r="G787" s="51"/>
      <c r="H787" s="51"/>
    </row>
    <row r="788" spans="1:8" x14ac:dyDescent="0.3">
      <c r="A788" s="49"/>
      <c r="B788" s="53" t="s">
        <v>731</v>
      </c>
      <c r="C788" s="50">
        <v>1</v>
      </c>
      <c r="D788" s="50">
        <v>2</v>
      </c>
      <c r="E788" s="51"/>
      <c r="F788" s="51"/>
      <c r="G788" s="51"/>
      <c r="H788" s="52">
        <f>PRODUCT(C788:G788)</f>
        <v>2</v>
      </c>
    </row>
    <row r="789" spans="1:8" x14ac:dyDescent="0.3">
      <c r="A789" s="49"/>
      <c r="B789" s="53" t="s">
        <v>732</v>
      </c>
      <c r="C789" s="50">
        <v>1</v>
      </c>
      <c r="D789" s="50">
        <v>2</v>
      </c>
      <c r="E789" s="51"/>
      <c r="F789" s="51"/>
      <c r="G789" s="51"/>
      <c r="H789" s="52">
        <f>PRODUCT(C789:G789)</f>
        <v>2</v>
      </c>
    </row>
    <row r="790" spans="1:8" x14ac:dyDescent="0.3">
      <c r="A790" s="49"/>
      <c r="B790" s="53" t="s">
        <v>466</v>
      </c>
      <c r="C790" s="50">
        <v>1</v>
      </c>
      <c r="D790" s="50">
        <v>2</v>
      </c>
      <c r="E790" s="51"/>
      <c r="F790" s="51"/>
      <c r="G790" s="51"/>
      <c r="H790" s="52">
        <f>PRODUCT(C790:G790)</f>
        <v>2</v>
      </c>
    </row>
    <row r="791" spans="1:8" x14ac:dyDescent="0.3">
      <c r="A791" s="49"/>
      <c r="B791" s="53"/>
      <c r="C791" s="50"/>
      <c r="D791" s="50"/>
      <c r="E791" s="51"/>
      <c r="F791" s="51"/>
      <c r="G791" s="51"/>
      <c r="H791" s="49">
        <f>SUM(H788:H790)</f>
        <v>6</v>
      </c>
    </row>
    <row r="792" spans="1:8" x14ac:dyDescent="0.3">
      <c r="A792" s="49"/>
      <c r="B792" s="53"/>
      <c r="C792" s="50"/>
      <c r="D792" s="50"/>
      <c r="E792" s="51"/>
      <c r="F792" s="12" t="s">
        <v>34</v>
      </c>
      <c r="G792" s="13">
        <f>H791</f>
        <v>6</v>
      </c>
      <c r="H792" s="12" t="s">
        <v>4</v>
      </c>
    </row>
    <row r="793" spans="1:8" x14ac:dyDescent="0.3">
      <c r="A793" s="15">
        <v>73.099999999999994</v>
      </c>
      <c r="B793" s="14" t="s">
        <v>467</v>
      </c>
      <c r="C793" s="50">
        <v>1</v>
      </c>
      <c r="D793" s="50">
        <v>1</v>
      </c>
      <c r="E793" s="51"/>
      <c r="F793" s="51"/>
      <c r="G793" s="20"/>
      <c r="H793" s="52">
        <f>PRODUCT(C793:G793)</f>
        <v>1</v>
      </c>
    </row>
    <row r="794" spans="1:8" x14ac:dyDescent="0.3">
      <c r="A794" s="49"/>
      <c r="B794" s="53"/>
      <c r="C794" s="50"/>
      <c r="D794" s="50"/>
      <c r="E794" s="51"/>
      <c r="F794" s="12" t="s">
        <v>34</v>
      </c>
      <c r="G794" s="13">
        <f>H793</f>
        <v>1</v>
      </c>
      <c r="H794" s="12" t="s">
        <v>468</v>
      </c>
    </row>
    <row r="795" spans="1:8" x14ac:dyDescent="0.3">
      <c r="A795" s="40">
        <v>74</v>
      </c>
      <c r="B795" s="14" t="s">
        <v>469</v>
      </c>
      <c r="C795" s="50"/>
      <c r="D795" s="50"/>
      <c r="E795" s="51"/>
      <c r="F795" s="51"/>
      <c r="G795" s="51"/>
      <c r="H795" s="51"/>
    </row>
    <row r="796" spans="1:8" s="48" customFormat="1" x14ac:dyDescent="0.3">
      <c r="A796" s="49"/>
      <c r="B796" s="53" t="s">
        <v>731</v>
      </c>
      <c r="C796" s="50">
        <v>1</v>
      </c>
      <c r="D796" s="50">
        <v>2</v>
      </c>
      <c r="E796" s="51"/>
      <c r="F796" s="51"/>
      <c r="G796" s="51"/>
      <c r="H796" s="52">
        <f>PRODUCT(C796:G796)</f>
        <v>2</v>
      </c>
    </row>
    <row r="797" spans="1:8" s="48" customFormat="1" x14ac:dyDescent="0.3">
      <c r="A797" s="49"/>
      <c r="B797" s="53" t="s">
        <v>732</v>
      </c>
      <c r="C797" s="50">
        <v>1</v>
      </c>
      <c r="D797" s="50">
        <v>2</v>
      </c>
      <c r="E797" s="51"/>
      <c r="F797" s="51"/>
      <c r="G797" s="51"/>
      <c r="H797" s="52">
        <f>PRODUCT(C797:G797)</f>
        <v>2</v>
      </c>
    </row>
    <row r="798" spans="1:8" s="48" customFormat="1" x14ac:dyDescent="0.3">
      <c r="A798" s="49"/>
      <c r="B798" s="53" t="s">
        <v>466</v>
      </c>
      <c r="C798" s="50">
        <v>1</v>
      </c>
      <c r="D798" s="50">
        <v>2</v>
      </c>
      <c r="E798" s="51"/>
      <c r="F798" s="51"/>
      <c r="G798" s="51"/>
      <c r="H798" s="52">
        <f>PRODUCT(C798:G798)</f>
        <v>2</v>
      </c>
    </row>
    <row r="799" spans="1:8" s="48" customFormat="1" x14ac:dyDescent="0.3">
      <c r="A799" s="49"/>
      <c r="B799" s="53"/>
      <c r="C799" s="50"/>
      <c r="D799" s="50"/>
      <c r="E799" s="51"/>
      <c r="F799" s="51"/>
      <c r="G799" s="51"/>
      <c r="H799" s="49">
        <f>SUM(H796:H798)</f>
        <v>6</v>
      </c>
    </row>
    <row r="800" spans="1:8" s="48" customFormat="1" x14ac:dyDescent="0.3">
      <c r="A800" s="49"/>
      <c r="B800" s="53"/>
      <c r="C800" s="50"/>
      <c r="D800" s="50"/>
      <c r="E800" s="51"/>
      <c r="F800" s="12" t="s">
        <v>34</v>
      </c>
      <c r="G800" s="13">
        <f>H799</f>
        <v>6</v>
      </c>
      <c r="H800" s="12" t="s">
        <v>4</v>
      </c>
    </row>
    <row r="801" spans="1:9" x14ac:dyDescent="0.3">
      <c r="A801" s="49"/>
      <c r="B801" s="53"/>
      <c r="C801" s="50"/>
      <c r="D801" s="50"/>
      <c r="E801" s="51"/>
      <c r="F801" s="51"/>
      <c r="G801" s="51"/>
      <c r="H801" s="51"/>
    </row>
    <row r="802" spans="1:9" x14ac:dyDescent="0.3">
      <c r="A802" s="40">
        <v>76</v>
      </c>
      <c r="B802" s="14" t="s">
        <v>470</v>
      </c>
      <c r="C802" s="50">
        <v>1</v>
      </c>
      <c r="D802" s="50">
        <v>20</v>
      </c>
      <c r="E802" s="51"/>
      <c r="F802" s="51"/>
      <c r="G802" s="20"/>
      <c r="H802" s="52">
        <f>PRODUCT(C802:G802)</f>
        <v>20</v>
      </c>
    </row>
    <row r="803" spans="1:9" x14ac:dyDescent="0.3">
      <c r="A803" s="49"/>
      <c r="B803" s="53"/>
      <c r="C803" s="50"/>
      <c r="D803" s="50"/>
      <c r="E803" s="51"/>
      <c r="F803" s="12" t="s">
        <v>34</v>
      </c>
      <c r="G803" s="13">
        <f>H802</f>
        <v>20</v>
      </c>
      <c r="H803" s="12" t="s">
        <v>4</v>
      </c>
    </row>
    <row r="804" spans="1:9" x14ac:dyDescent="0.3">
      <c r="A804" s="15">
        <v>77.2</v>
      </c>
      <c r="B804" s="14" t="s">
        <v>471</v>
      </c>
      <c r="C804" s="50"/>
      <c r="D804" s="50"/>
      <c r="E804" s="51"/>
      <c r="F804" s="51"/>
      <c r="G804" s="51"/>
      <c r="H804" s="51"/>
      <c r="I804" s="25"/>
    </row>
    <row r="805" spans="1:9" x14ac:dyDescent="0.3">
      <c r="A805" s="49"/>
      <c r="B805" s="53" t="s">
        <v>472</v>
      </c>
      <c r="C805" s="50">
        <v>1</v>
      </c>
      <c r="D805" s="50">
        <v>1</v>
      </c>
      <c r="E805" s="51"/>
      <c r="F805" s="51"/>
      <c r="G805" s="49"/>
      <c r="H805" s="52">
        <f>PRODUCT(C805:G805)</f>
        <v>1</v>
      </c>
      <c r="I805" s="25"/>
    </row>
    <row r="806" spans="1:9" x14ac:dyDescent="0.3">
      <c r="A806" s="49"/>
      <c r="B806" s="53"/>
      <c r="C806" s="50"/>
      <c r="D806" s="50"/>
      <c r="E806" s="51"/>
      <c r="F806" s="12" t="s">
        <v>34</v>
      </c>
      <c r="G806" s="13">
        <f>H805</f>
        <v>1</v>
      </c>
      <c r="H806" s="12" t="s">
        <v>4</v>
      </c>
    </row>
    <row r="807" spans="1:9" x14ac:dyDescent="0.3">
      <c r="A807" s="49">
        <v>77.3</v>
      </c>
      <c r="B807" s="14" t="s">
        <v>473</v>
      </c>
      <c r="C807" s="50">
        <v>1</v>
      </c>
      <c r="D807" s="50">
        <v>3</v>
      </c>
      <c r="E807" s="51"/>
      <c r="F807" s="51"/>
      <c r="G807" s="35"/>
      <c r="H807" s="52">
        <f>PRODUCT(C807:G807)</f>
        <v>3</v>
      </c>
    </row>
    <row r="808" spans="1:9" x14ac:dyDescent="0.3">
      <c r="A808" s="49"/>
      <c r="B808" s="53"/>
      <c r="C808" s="50"/>
      <c r="D808" s="50"/>
      <c r="E808" s="51"/>
      <c r="F808" s="12" t="s">
        <v>34</v>
      </c>
      <c r="G808" s="13">
        <f>H807</f>
        <v>3</v>
      </c>
      <c r="H808" s="12" t="s">
        <v>4</v>
      </c>
    </row>
    <row r="809" spans="1:9" x14ac:dyDescent="0.3">
      <c r="A809" s="49"/>
      <c r="B809" s="53"/>
      <c r="C809" s="50"/>
      <c r="D809" s="50"/>
      <c r="E809" s="51"/>
      <c r="F809" s="51"/>
      <c r="G809" s="43"/>
      <c r="H809" s="51"/>
    </row>
    <row r="810" spans="1:9" ht="34.5" x14ac:dyDescent="0.3">
      <c r="A810" s="49">
        <v>77.400000000000006</v>
      </c>
      <c r="B810" s="14" t="s">
        <v>474</v>
      </c>
      <c r="C810" s="50">
        <v>1</v>
      </c>
      <c r="D810" s="50">
        <v>3</v>
      </c>
      <c r="E810" s="51">
        <v>22</v>
      </c>
      <c r="F810" s="51"/>
      <c r="G810" s="35"/>
      <c r="H810" s="52">
        <f>PRODUCT(C810:G810)</f>
        <v>66</v>
      </c>
    </row>
    <row r="811" spans="1:9" x14ac:dyDescent="0.3">
      <c r="A811" s="49"/>
      <c r="B811" s="53"/>
      <c r="C811" s="50"/>
      <c r="D811" s="50"/>
      <c r="E811" s="51"/>
      <c r="F811" s="12" t="s">
        <v>34</v>
      </c>
      <c r="G811" s="13">
        <f>H810</f>
        <v>66</v>
      </c>
      <c r="H811" s="12" t="s">
        <v>393</v>
      </c>
    </row>
    <row r="812" spans="1:9" x14ac:dyDescent="0.3">
      <c r="A812" s="49"/>
      <c r="B812" s="53"/>
      <c r="C812" s="50"/>
      <c r="D812" s="50"/>
      <c r="E812" s="51"/>
      <c r="F812" s="51"/>
      <c r="G812" s="51"/>
      <c r="H812" s="51"/>
    </row>
    <row r="813" spans="1:9" x14ac:dyDescent="0.3">
      <c r="A813" s="49">
        <v>78</v>
      </c>
      <c r="B813" s="14" t="s">
        <v>475</v>
      </c>
      <c r="C813" s="50">
        <v>1</v>
      </c>
      <c r="D813" s="50">
        <v>1</v>
      </c>
      <c r="E813" s="51"/>
      <c r="F813" s="51"/>
      <c r="G813" s="20"/>
      <c r="H813" s="52">
        <f>PRODUCT(C813:G813)</f>
        <v>1</v>
      </c>
    </row>
    <row r="814" spans="1:9" x14ac:dyDescent="0.3">
      <c r="A814" s="49"/>
      <c r="B814" s="53"/>
      <c r="C814" s="50"/>
      <c r="D814" s="50"/>
      <c r="E814" s="51"/>
      <c r="F814" s="12" t="s">
        <v>34</v>
      </c>
      <c r="G814" s="13">
        <f>H813</f>
        <v>1</v>
      </c>
      <c r="H814" s="12" t="s">
        <v>468</v>
      </c>
    </row>
    <row r="815" spans="1:9" x14ac:dyDescent="0.3">
      <c r="A815" s="49"/>
      <c r="B815" s="53"/>
      <c r="C815" s="50"/>
      <c r="D815" s="50"/>
      <c r="E815" s="51"/>
      <c r="F815" s="51"/>
      <c r="G815" s="51"/>
      <c r="H815" s="51"/>
    </row>
    <row r="816" spans="1:9" x14ac:dyDescent="0.3">
      <c r="A816" s="49"/>
      <c r="B816" s="53"/>
      <c r="C816" s="50"/>
      <c r="D816" s="50"/>
      <c r="E816" s="51"/>
      <c r="F816" s="51"/>
      <c r="G816" s="51"/>
      <c r="H816" s="51"/>
      <c r="I816" s="25"/>
    </row>
    <row r="817" spans="1:8" x14ac:dyDescent="0.3">
      <c r="A817" s="49">
        <v>81</v>
      </c>
      <c r="B817" s="14" t="s">
        <v>476</v>
      </c>
      <c r="C817" s="50"/>
      <c r="D817" s="50"/>
      <c r="E817" s="51"/>
      <c r="F817" s="51"/>
      <c r="G817" s="20"/>
      <c r="H817" s="51"/>
    </row>
    <row r="818" spans="1:8" x14ac:dyDescent="0.3">
      <c r="A818" s="49"/>
      <c r="B818" s="53" t="s">
        <v>477</v>
      </c>
      <c r="C818" s="50">
        <v>1</v>
      </c>
      <c r="D818" s="50">
        <v>1</v>
      </c>
      <c r="E818" s="51">
        <v>1</v>
      </c>
      <c r="F818" s="51"/>
      <c r="G818" s="44">
        <v>0.75</v>
      </c>
      <c r="H818" s="52">
        <f>PRODUCT(C818:G818)</f>
        <v>0.75</v>
      </c>
    </row>
    <row r="819" spans="1:8" x14ac:dyDescent="0.3">
      <c r="A819" s="49"/>
      <c r="B819" s="53"/>
      <c r="C819" s="50"/>
      <c r="D819" s="50"/>
      <c r="E819" s="51"/>
      <c r="F819" s="12" t="s">
        <v>34</v>
      </c>
      <c r="G819" s="13">
        <f>H818</f>
        <v>0.75</v>
      </c>
      <c r="H819" s="12" t="s">
        <v>88</v>
      </c>
    </row>
    <row r="820" spans="1:8" x14ac:dyDescent="0.3">
      <c r="A820" s="49"/>
      <c r="B820" s="53"/>
      <c r="C820" s="50"/>
      <c r="D820" s="50"/>
      <c r="E820" s="51"/>
      <c r="F820" s="51"/>
      <c r="G820" s="51"/>
      <c r="H820" s="51"/>
    </row>
    <row r="821" spans="1:8" x14ac:dyDescent="0.3">
      <c r="A821" s="49">
        <v>86</v>
      </c>
      <c r="B821" s="14" t="s">
        <v>478</v>
      </c>
      <c r="C821" s="50"/>
      <c r="D821" s="50"/>
      <c r="E821" s="51"/>
      <c r="F821" s="51"/>
      <c r="G821" s="51"/>
      <c r="H821" s="51"/>
    </row>
    <row r="822" spans="1:8" x14ac:dyDescent="0.3">
      <c r="A822" s="49"/>
      <c r="B822" s="53" t="s">
        <v>479</v>
      </c>
      <c r="C822" s="50">
        <v>1</v>
      </c>
      <c r="D822" s="50">
        <v>1</v>
      </c>
      <c r="E822" s="51">
        <v>73.2</v>
      </c>
      <c r="F822" s="51"/>
      <c r="G822" s="20"/>
      <c r="H822" s="52">
        <f>PRODUCT(C822:G822)</f>
        <v>73.2</v>
      </c>
    </row>
    <row r="823" spans="1:8" x14ac:dyDescent="0.3">
      <c r="A823" s="49"/>
      <c r="B823" s="53"/>
      <c r="C823" s="50"/>
      <c r="D823" s="50"/>
      <c r="E823" s="51"/>
      <c r="F823" s="12" t="s">
        <v>34</v>
      </c>
      <c r="G823" s="13">
        <f>H822</f>
        <v>73.2</v>
      </c>
      <c r="H823" s="12" t="s">
        <v>88</v>
      </c>
    </row>
    <row r="824" spans="1:8" x14ac:dyDescent="0.3">
      <c r="A824" s="49"/>
      <c r="B824" s="45" t="s">
        <v>480</v>
      </c>
      <c r="C824" s="50"/>
      <c r="D824" s="50"/>
      <c r="E824" s="51"/>
      <c r="F824" s="51"/>
      <c r="G824" s="20"/>
      <c r="H824" s="51"/>
    </row>
    <row r="825" spans="1:8" x14ac:dyDescent="0.3">
      <c r="A825" s="49"/>
      <c r="B825" s="53"/>
      <c r="C825" s="50"/>
      <c r="D825" s="50"/>
      <c r="E825" s="51"/>
      <c r="F825" s="51"/>
      <c r="G825" s="20"/>
      <c r="H825" s="51"/>
    </row>
    <row r="826" spans="1:8" x14ac:dyDescent="0.3">
      <c r="A826" s="15" t="s">
        <v>764</v>
      </c>
      <c r="B826" s="14" t="s">
        <v>765</v>
      </c>
      <c r="C826" s="50"/>
      <c r="D826" s="50"/>
      <c r="E826" s="51"/>
      <c r="F826" s="51"/>
      <c r="G826" s="51"/>
      <c r="H826" s="51"/>
    </row>
    <row r="827" spans="1:8" x14ac:dyDescent="0.3">
      <c r="A827" s="49"/>
      <c r="B827" s="14" t="s">
        <v>425</v>
      </c>
      <c r="C827" s="50"/>
      <c r="D827" s="50"/>
      <c r="E827" s="51"/>
      <c r="F827" s="51"/>
      <c r="G827" s="51"/>
      <c r="H827" s="51"/>
    </row>
    <row r="828" spans="1:8" x14ac:dyDescent="0.3">
      <c r="A828" s="49"/>
      <c r="B828" s="53" t="s">
        <v>426</v>
      </c>
      <c r="C828" s="50">
        <v>2</v>
      </c>
      <c r="D828" s="50">
        <v>2</v>
      </c>
      <c r="E828" s="51">
        <v>1.1599999999999999</v>
      </c>
      <c r="F828" s="51">
        <v>0.6</v>
      </c>
      <c r="G828" s="51"/>
      <c r="H828" s="52">
        <f t="shared" ref="H828:H833" si="50">PRODUCT(C828:G828)</f>
        <v>2.7839999999999998</v>
      </c>
    </row>
    <row r="829" spans="1:8" x14ac:dyDescent="0.3">
      <c r="A829" s="49"/>
      <c r="B829" s="53" t="s">
        <v>427</v>
      </c>
      <c r="C829" s="50">
        <v>1</v>
      </c>
      <c r="D829" s="50">
        <v>2</v>
      </c>
      <c r="E829" s="51">
        <v>1.1599999999999999</v>
      </c>
      <c r="F829" s="51">
        <v>0.6</v>
      </c>
      <c r="G829" s="51"/>
      <c r="H829" s="52">
        <f t="shared" si="50"/>
        <v>1.3919999999999999</v>
      </c>
    </row>
    <row r="830" spans="1:8" x14ac:dyDescent="0.3">
      <c r="A830" s="49"/>
      <c r="B830" s="53" t="s">
        <v>428</v>
      </c>
      <c r="C830" s="50">
        <v>1</v>
      </c>
      <c r="D830" s="50">
        <v>4</v>
      </c>
      <c r="E830" s="51">
        <v>1.1299999999999999</v>
      </c>
      <c r="F830" s="51">
        <v>0.3</v>
      </c>
      <c r="G830" s="51"/>
      <c r="H830" s="52">
        <f t="shared" si="50"/>
        <v>1.3559999999999999</v>
      </c>
    </row>
    <row r="831" spans="1:8" x14ac:dyDescent="0.3">
      <c r="A831" s="49"/>
      <c r="B831" s="53" t="s">
        <v>429</v>
      </c>
      <c r="C831" s="50">
        <v>1</v>
      </c>
      <c r="D831" s="50">
        <v>4</v>
      </c>
      <c r="E831" s="51">
        <v>1.1299999999999999</v>
      </c>
      <c r="F831" s="51">
        <v>0.3</v>
      </c>
      <c r="G831" s="51"/>
      <c r="H831" s="52">
        <f t="shared" si="50"/>
        <v>1.3559999999999999</v>
      </c>
    </row>
    <row r="832" spans="1:8" x14ac:dyDescent="0.3">
      <c r="A832" s="49"/>
      <c r="B832" s="53" t="s">
        <v>430</v>
      </c>
      <c r="C832" s="50">
        <v>2</v>
      </c>
      <c r="D832" s="50">
        <v>4</v>
      </c>
      <c r="E832" s="51">
        <v>0.81</v>
      </c>
      <c r="F832" s="51">
        <v>0.45</v>
      </c>
      <c r="G832" s="51"/>
      <c r="H832" s="52">
        <f t="shared" si="50"/>
        <v>2.9160000000000004</v>
      </c>
    </row>
    <row r="833" spans="1:9" x14ac:dyDescent="0.3">
      <c r="A833" s="49"/>
      <c r="B833" s="53" t="s">
        <v>431</v>
      </c>
      <c r="C833" s="50">
        <v>1</v>
      </c>
      <c r="D833" s="50">
        <v>1</v>
      </c>
      <c r="E833" s="51">
        <v>1</v>
      </c>
      <c r="F833" s="51">
        <v>0.3</v>
      </c>
      <c r="G833" s="51"/>
      <c r="H833" s="52">
        <f t="shared" si="50"/>
        <v>0.3</v>
      </c>
    </row>
    <row r="834" spans="1:9" x14ac:dyDescent="0.3">
      <c r="A834" s="49"/>
      <c r="B834" s="53" t="s">
        <v>49</v>
      </c>
      <c r="C834" s="50"/>
      <c r="D834" s="50"/>
      <c r="E834" s="51"/>
      <c r="F834" s="9"/>
      <c r="G834" s="9"/>
      <c r="H834" s="9">
        <f>I835-I834</f>
        <v>9.5999999999998309E-2</v>
      </c>
      <c r="I834" s="10">
        <f>SUM(H828:H833)</f>
        <v>10.104000000000001</v>
      </c>
    </row>
    <row r="835" spans="1:9" x14ac:dyDescent="0.3">
      <c r="A835" s="49"/>
      <c r="B835" s="53"/>
      <c r="C835" s="50"/>
      <c r="D835" s="50"/>
      <c r="E835" s="51"/>
      <c r="F835" s="9"/>
      <c r="G835" s="9"/>
      <c r="H835" s="11">
        <f>+I835</f>
        <v>10.199999999999999</v>
      </c>
      <c r="I835" s="10">
        <f>ROUNDUP(I834,1)</f>
        <v>10.199999999999999</v>
      </c>
    </row>
    <row r="836" spans="1:9" x14ac:dyDescent="0.3">
      <c r="A836" s="49"/>
      <c r="B836" s="53"/>
      <c r="C836" s="50"/>
      <c r="D836" s="50"/>
      <c r="E836" s="51"/>
      <c r="F836" s="12" t="s">
        <v>34</v>
      </c>
      <c r="G836" s="13">
        <f>H835</f>
        <v>10.199999999999999</v>
      </c>
      <c r="H836" s="12" t="s">
        <v>88</v>
      </c>
      <c r="I836" s="10"/>
    </row>
    <row r="837" spans="1:9" x14ac:dyDescent="0.3">
      <c r="A837" s="49" t="s">
        <v>767</v>
      </c>
      <c r="B837" s="14" t="s">
        <v>766</v>
      </c>
      <c r="C837" s="50"/>
      <c r="D837" s="50"/>
      <c r="E837" s="51"/>
      <c r="F837" s="51"/>
      <c r="G837" s="51"/>
      <c r="H837" s="51"/>
    </row>
    <row r="838" spans="1:9" x14ac:dyDescent="0.3">
      <c r="A838" s="49"/>
      <c r="B838" s="14" t="s">
        <v>481</v>
      </c>
      <c r="C838" s="50"/>
      <c r="D838" s="50"/>
      <c r="E838" s="51"/>
      <c r="F838" s="51"/>
      <c r="G838" s="51"/>
      <c r="H838" s="51"/>
    </row>
    <row r="839" spans="1:9" x14ac:dyDescent="0.3">
      <c r="A839" s="49"/>
      <c r="B839" s="53" t="s">
        <v>482</v>
      </c>
      <c r="C839" s="50">
        <v>1</v>
      </c>
      <c r="D839" s="50">
        <v>4</v>
      </c>
      <c r="E839" s="51">
        <v>0.83</v>
      </c>
      <c r="F839" s="51">
        <v>0.83</v>
      </c>
      <c r="G839" s="51"/>
      <c r="H839" s="52">
        <f>PRODUCT(C839:G839)</f>
        <v>2.7555999999999998</v>
      </c>
    </row>
    <row r="840" spans="1:9" x14ac:dyDescent="0.3">
      <c r="A840" s="49"/>
      <c r="B840" s="53" t="s">
        <v>49</v>
      </c>
      <c r="C840" s="50"/>
      <c r="D840" s="50"/>
      <c r="E840" s="51"/>
      <c r="F840" s="9"/>
      <c r="G840" s="9"/>
      <c r="H840" s="9">
        <f>I841-I840</f>
        <v>4.4400000000000439E-2</v>
      </c>
      <c r="I840" s="10">
        <f>SUM(H839)</f>
        <v>2.7555999999999998</v>
      </c>
    </row>
    <row r="841" spans="1:9" x14ac:dyDescent="0.3">
      <c r="A841" s="49"/>
      <c r="B841" s="53"/>
      <c r="C841" s="50"/>
      <c r="D841" s="50"/>
      <c r="E841" s="51"/>
      <c r="F841" s="9"/>
      <c r="G841" s="9"/>
      <c r="H841" s="11">
        <f>+I841</f>
        <v>2.8000000000000003</v>
      </c>
      <c r="I841" s="10">
        <f>ROUNDUP(I840,1)</f>
        <v>2.8000000000000003</v>
      </c>
    </row>
    <row r="842" spans="1:9" x14ac:dyDescent="0.3">
      <c r="A842" s="49"/>
      <c r="B842" s="53"/>
      <c r="C842" s="50"/>
      <c r="D842" s="50"/>
      <c r="E842" s="51"/>
      <c r="F842" s="12" t="s">
        <v>34</v>
      </c>
      <c r="G842" s="13">
        <f>H841</f>
        <v>2.8000000000000003</v>
      </c>
      <c r="H842" s="12" t="s">
        <v>88</v>
      </c>
      <c r="I842" s="10"/>
    </row>
    <row r="843" spans="1:9" s="6" customFormat="1" x14ac:dyDescent="0.25">
      <c r="A843" s="63" t="s">
        <v>767</v>
      </c>
      <c r="B843" s="4" t="s">
        <v>768</v>
      </c>
      <c r="C843" s="62"/>
      <c r="D843" s="62"/>
      <c r="E843" s="5"/>
      <c r="F843" s="46"/>
      <c r="G843" s="41"/>
      <c r="H843" s="41"/>
    </row>
    <row r="844" spans="1:9" x14ac:dyDescent="0.3">
      <c r="A844" s="49"/>
      <c r="B844" s="14" t="s">
        <v>433</v>
      </c>
      <c r="C844" s="50"/>
      <c r="D844" s="50"/>
      <c r="E844" s="51"/>
      <c r="F844" s="51"/>
      <c r="G844" s="51"/>
      <c r="H844" s="51"/>
    </row>
    <row r="845" spans="1:9" x14ac:dyDescent="0.3">
      <c r="A845" s="49"/>
      <c r="B845" s="53" t="s">
        <v>434</v>
      </c>
      <c r="C845" s="50">
        <v>1</v>
      </c>
      <c r="D845" s="50">
        <v>1</v>
      </c>
      <c r="E845" s="51">
        <v>1</v>
      </c>
      <c r="F845" s="51">
        <v>0.3</v>
      </c>
      <c r="G845" s="51"/>
      <c r="H845" s="52">
        <f>PRODUCT(C845:G845)</f>
        <v>0.3</v>
      </c>
    </row>
    <row r="846" spans="1:9" x14ac:dyDescent="0.3">
      <c r="A846" s="49"/>
      <c r="B846" s="53" t="s">
        <v>435</v>
      </c>
      <c r="C846" s="50">
        <v>1</v>
      </c>
      <c r="D846" s="50">
        <v>1</v>
      </c>
      <c r="E846" s="51">
        <v>3.14</v>
      </c>
      <c r="F846" s="51">
        <f>0.9/8</f>
        <v>0.1125</v>
      </c>
      <c r="G846" s="51"/>
      <c r="H846" s="52">
        <f>PRODUCT(C846:G846)</f>
        <v>0.35325000000000001</v>
      </c>
    </row>
    <row r="847" spans="1:9" x14ac:dyDescent="0.3">
      <c r="A847" s="49"/>
      <c r="B847" s="53" t="s">
        <v>436</v>
      </c>
      <c r="C847" s="50">
        <v>1</v>
      </c>
      <c r="D847" s="50">
        <v>1</v>
      </c>
      <c r="E847" s="51">
        <v>1.2</v>
      </c>
      <c r="F847" s="51">
        <v>0.23</v>
      </c>
      <c r="G847" s="51"/>
      <c r="H847" s="52">
        <f>PRODUCT(C847:G847)</f>
        <v>0.27600000000000002</v>
      </c>
    </row>
    <row r="848" spans="1:9" x14ac:dyDescent="0.3">
      <c r="A848" s="49"/>
      <c r="B848" s="53"/>
      <c r="C848" s="50"/>
      <c r="D848" s="50"/>
      <c r="E848" s="51"/>
      <c r="F848" s="9"/>
      <c r="G848" s="9"/>
      <c r="H848" s="9">
        <f>I849-I848</f>
        <v>7.074999999999998E-2</v>
      </c>
      <c r="I848" s="10">
        <f>SUM(H845:H847)</f>
        <v>0.92925000000000002</v>
      </c>
    </row>
    <row r="849" spans="1:9" x14ac:dyDescent="0.3">
      <c r="A849" s="49"/>
      <c r="B849" s="53"/>
      <c r="C849" s="50"/>
      <c r="D849" s="50"/>
      <c r="E849" s="51"/>
      <c r="F849" s="9"/>
      <c r="G849" s="9"/>
      <c r="H849" s="11">
        <f>+I849</f>
        <v>1</v>
      </c>
      <c r="I849" s="10">
        <f>ROUNDUP(I848,1)</f>
        <v>1</v>
      </c>
    </row>
    <row r="850" spans="1:9" x14ac:dyDescent="0.3">
      <c r="A850" s="49"/>
      <c r="B850" s="53"/>
      <c r="C850" s="50"/>
      <c r="D850" s="50"/>
      <c r="E850" s="51"/>
      <c r="F850" s="12" t="s">
        <v>34</v>
      </c>
      <c r="G850" s="13">
        <f>H849</f>
        <v>1</v>
      </c>
      <c r="H850" s="12" t="s">
        <v>88</v>
      </c>
      <c r="I850" s="10"/>
    </row>
    <row r="851" spans="1:9" hidden="1" x14ac:dyDescent="0.3">
      <c r="A851" s="49"/>
      <c r="B851" s="53"/>
      <c r="C851" s="50"/>
      <c r="D851" s="50"/>
      <c r="E851" s="51"/>
      <c r="F851" s="51"/>
      <c r="G851" s="20"/>
      <c r="H851" s="51"/>
    </row>
    <row r="852" spans="1:9" hidden="1" x14ac:dyDescent="0.3">
      <c r="A852" s="49">
        <v>15.1</v>
      </c>
      <c r="B852" s="53" t="s">
        <v>483</v>
      </c>
      <c r="C852" s="50"/>
      <c r="D852" s="50"/>
      <c r="E852" s="51"/>
      <c r="F852" s="51"/>
      <c r="G852" s="51"/>
      <c r="H852" s="51"/>
    </row>
    <row r="853" spans="1:9" hidden="1" x14ac:dyDescent="0.3">
      <c r="A853" s="49"/>
      <c r="B853" s="53" t="s">
        <v>484</v>
      </c>
      <c r="C853" s="50"/>
      <c r="D853" s="50"/>
      <c r="E853" s="51"/>
      <c r="F853" s="51"/>
      <c r="G853" s="51"/>
      <c r="H853" s="51"/>
    </row>
    <row r="854" spans="1:9" hidden="1" x14ac:dyDescent="0.3">
      <c r="A854" s="49"/>
      <c r="B854" s="53" t="s">
        <v>485</v>
      </c>
      <c r="C854" s="50">
        <v>1</v>
      </c>
      <c r="D854" s="50">
        <v>1</v>
      </c>
      <c r="E854" s="51">
        <v>2.4500000000000002</v>
      </c>
      <c r="F854" s="51">
        <v>0.6</v>
      </c>
      <c r="G854" s="51"/>
      <c r="H854" s="51">
        <f>PRODUCT(C854:F854)</f>
        <v>1.47</v>
      </c>
    </row>
    <row r="855" spans="1:9" hidden="1" x14ac:dyDescent="0.3">
      <c r="A855" s="49"/>
      <c r="B855" s="53" t="s">
        <v>486</v>
      </c>
      <c r="C855" s="50">
        <v>1</v>
      </c>
      <c r="D855" s="50">
        <v>1</v>
      </c>
      <c r="E855" s="51">
        <v>2.09</v>
      </c>
      <c r="F855" s="51">
        <v>0.6</v>
      </c>
      <c r="G855" s="51"/>
      <c r="H855" s="51">
        <f>PRODUCT(C855:F855)</f>
        <v>1.2539999999999998</v>
      </c>
    </row>
    <row r="856" spans="1:9" hidden="1" x14ac:dyDescent="0.3">
      <c r="A856" s="49"/>
      <c r="B856" s="53" t="s">
        <v>487</v>
      </c>
      <c r="C856" s="50">
        <v>1</v>
      </c>
      <c r="D856" s="50">
        <v>-1</v>
      </c>
      <c r="E856" s="51">
        <v>0.6</v>
      </c>
      <c r="F856" s="51">
        <v>0.6</v>
      </c>
      <c r="G856" s="51"/>
      <c r="H856" s="51">
        <f>PRODUCT(C856:F856)</f>
        <v>-0.36</v>
      </c>
    </row>
    <row r="857" spans="1:9" hidden="1" x14ac:dyDescent="0.3">
      <c r="A857" s="49"/>
      <c r="B857" s="53" t="s">
        <v>49</v>
      </c>
      <c r="C857" s="50"/>
      <c r="D857" s="50"/>
      <c r="E857" s="51"/>
      <c r="F857" s="51"/>
      <c r="G857" s="51"/>
      <c r="H857" s="51">
        <v>0.04</v>
      </c>
    </row>
    <row r="858" spans="1:9" hidden="1" x14ac:dyDescent="0.3">
      <c r="A858" s="49"/>
      <c r="B858" s="53"/>
      <c r="C858" s="50"/>
      <c r="D858" s="50"/>
      <c r="E858" s="20"/>
      <c r="F858" s="20"/>
      <c r="G858" s="20" t="s">
        <v>488</v>
      </c>
      <c r="H858" s="51">
        <f>SUM(H854:H857)</f>
        <v>2.4039999999999999</v>
      </c>
    </row>
    <row r="859" spans="1:9" hidden="1" x14ac:dyDescent="0.3">
      <c r="A859" s="49"/>
      <c r="B859" s="53"/>
      <c r="C859" s="50"/>
      <c r="D859" s="50"/>
      <c r="E859" s="51"/>
      <c r="F859" s="51"/>
      <c r="G859" s="20"/>
      <c r="H859" s="51"/>
    </row>
    <row r="860" spans="1:9" x14ac:dyDescent="0.3">
      <c r="A860" s="49">
        <v>16.100000000000001</v>
      </c>
      <c r="B860" s="14" t="s">
        <v>489</v>
      </c>
      <c r="C860" s="50"/>
      <c r="D860" s="50"/>
      <c r="E860" s="51"/>
      <c r="F860" s="51"/>
      <c r="G860" s="51"/>
      <c r="H860" s="51"/>
    </row>
    <row r="861" spans="1:9" x14ac:dyDescent="0.3">
      <c r="A861" s="49"/>
      <c r="B861" s="14" t="s">
        <v>490</v>
      </c>
      <c r="C861" s="50"/>
      <c r="D861" s="50"/>
      <c r="E861" s="51"/>
      <c r="F861" s="51"/>
      <c r="G861" s="51"/>
      <c r="H861" s="51"/>
    </row>
    <row r="862" spans="1:9" x14ac:dyDescent="0.3">
      <c r="A862" s="49"/>
      <c r="B862" s="53" t="s">
        <v>491</v>
      </c>
      <c r="C862" s="50">
        <v>1</v>
      </c>
      <c r="D862" s="50">
        <v>2</v>
      </c>
      <c r="E862" s="51">
        <v>0.75</v>
      </c>
      <c r="F862" s="51"/>
      <c r="G862" s="51">
        <v>0.6</v>
      </c>
      <c r="H862" s="52">
        <f>PRODUCT(C862:G862)</f>
        <v>0.89999999999999991</v>
      </c>
    </row>
    <row r="863" spans="1:9" x14ac:dyDescent="0.3">
      <c r="A863" s="49"/>
      <c r="B863" s="53" t="s">
        <v>492</v>
      </c>
      <c r="C863" s="50">
        <v>1</v>
      </c>
      <c r="D863" s="50">
        <v>1</v>
      </c>
      <c r="E863" s="51">
        <v>1.35</v>
      </c>
      <c r="F863" s="51"/>
      <c r="G863" s="51">
        <v>2.1</v>
      </c>
      <c r="H863" s="52">
        <f>PRODUCT(C863:G863)</f>
        <v>2.8350000000000004</v>
      </c>
    </row>
    <row r="864" spans="1:9" x14ac:dyDescent="0.3">
      <c r="A864" s="49"/>
      <c r="B864" s="53" t="s">
        <v>49</v>
      </c>
      <c r="C864" s="50"/>
      <c r="D864" s="50"/>
      <c r="E864" s="51"/>
      <c r="F864" s="9"/>
      <c r="G864" s="9"/>
      <c r="H864" s="9">
        <f>I865-I864</f>
        <v>6.4999999999999947E-2</v>
      </c>
      <c r="I864" s="10">
        <f>SUM(H861:H863)</f>
        <v>3.7350000000000003</v>
      </c>
    </row>
    <row r="865" spans="1:14" x14ac:dyDescent="0.3">
      <c r="A865" s="49"/>
      <c r="B865" s="53"/>
      <c r="C865" s="50"/>
      <c r="D865" s="50"/>
      <c r="E865" s="51"/>
      <c r="F865" s="9"/>
      <c r="G865" s="9"/>
      <c r="H865" s="11">
        <f>+I865</f>
        <v>3.8000000000000003</v>
      </c>
      <c r="I865" s="10">
        <f>ROUNDUP(I864,1)</f>
        <v>3.8000000000000003</v>
      </c>
    </row>
    <row r="866" spans="1:14" x14ac:dyDescent="0.3">
      <c r="A866" s="49"/>
      <c r="B866" s="53"/>
      <c r="C866" s="50"/>
      <c r="D866" s="50"/>
      <c r="E866" s="51"/>
      <c r="F866" s="12" t="s">
        <v>34</v>
      </c>
      <c r="G866" s="13">
        <f>H865</f>
        <v>3.8000000000000003</v>
      </c>
      <c r="H866" s="12" t="s">
        <v>88</v>
      </c>
      <c r="I866" s="10"/>
    </row>
    <row r="867" spans="1:14" s="48" customFormat="1" x14ac:dyDescent="0.3">
      <c r="A867" s="49">
        <v>16.100000000000001</v>
      </c>
      <c r="B867" s="14" t="s">
        <v>489</v>
      </c>
      <c r="C867" s="50"/>
      <c r="D867" s="50"/>
      <c r="E867" s="51"/>
      <c r="F867" s="51"/>
      <c r="G867" s="51"/>
      <c r="H867" s="51"/>
    </row>
    <row r="868" spans="1:14" s="48" customFormat="1" x14ac:dyDescent="0.3">
      <c r="A868" s="49"/>
      <c r="B868" s="14" t="s">
        <v>771</v>
      </c>
      <c r="C868" s="50"/>
      <c r="D868" s="50"/>
      <c r="E868" s="51"/>
      <c r="F868" s="51"/>
      <c r="G868" s="51"/>
      <c r="H868" s="51"/>
    </row>
    <row r="869" spans="1:14" x14ac:dyDescent="0.3">
      <c r="A869" s="49"/>
      <c r="B869" s="53" t="s">
        <v>718</v>
      </c>
      <c r="C869" s="50">
        <v>1</v>
      </c>
      <c r="D869" s="50">
        <v>1</v>
      </c>
      <c r="E869" s="51">
        <v>2</v>
      </c>
      <c r="F869" s="51"/>
      <c r="G869" s="51">
        <v>1.35</v>
      </c>
      <c r="H869" s="52">
        <f>PRODUCT(C869:G869)</f>
        <v>2.7</v>
      </c>
    </row>
    <row r="870" spans="1:14" s="48" customFormat="1" x14ac:dyDescent="0.3">
      <c r="A870" s="49"/>
      <c r="B870" s="53" t="s">
        <v>49</v>
      </c>
      <c r="C870" s="50"/>
      <c r="D870" s="50"/>
      <c r="E870" s="51"/>
      <c r="F870" s="9"/>
      <c r="G870" s="9"/>
      <c r="H870" s="9">
        <f>I871-I870</f>
        <v>0</v>
      </c>
      <c r="I870" s="10">
        <f>SUM(H869)</f>
        <v>2.7</v>
      </c>
    </row>
    <row r="871" spans="1:14" s="48" customFormat="1" x14ac:dyDescent="0.3">
      <c r="A871" s="49"/>
      <c r="B871" s="53"/>
      <c r="C871" s="50"/>
      <c r="D871" s="50"/>
      <c r="E871" s="51"/>
      <c r="F871" s="9"/>
      <c r="G871" s="9"/>
      <c r="H871" s="11">
        <f>+I871</f>
        <v>2.7</v>
      </c>
      <c r="I871" s="10">
        <f>ROUNDUP(I870,1)</f>
        <v>2.7</v>
      </c>
    </row>
    <row r="872" spans="1:14" s="48" customFormat="1" x14ac:dyDescent="0.3">
      <c r="A872" s="49"/>
      <c r="B872" s="53"/>
      <c r="C872" s="50"/>
      <c r="D872" s="50"/>
      <c r="E872" s="51"/>
      <c r="F872" s="12" t="s">
        <v>34</v>
      </c>
      <c r="G872" s="13">
        <f>H871</f>
        <v>2.7</v>
      </c>
      <c r="H872" s="12" t="s">
        <v>88</v>
      </c>
      <c r="I872" s="10"/>
    </row>
    <row r="873" spans="1:14" s="48" customFormat="1" x14ac:dyDescent="0.3">
      <c r="A873" s="49">
        <v>18.100000000000001</v>
      </c>
      <c r="B873" s="14" t="s">
        <v>67</v>
      </c>
      <c r="C873" s="50"/>
      <c r="D873" s="50"/>
      <c r="E873" s="51"/>
      <c r="F873" s="51"/>
      <c r="G873" s="51"/>
      <c r="H873" s="51"/>
    </row>
    <row r="874" spans="1:14" s="48" customFormat="1" x14ac:dyDescent="0.3">
      <c r="A874" s="49"/>
      <c r="B874" s="4" t="s">
        <v>68</v>
      </c>
      <c r="C874" s="50"/>
      <c r="D874" s="50"/>
      <c r="E874" s="51"/>
      <c r="F874" s="51"/>
      <c r="G874" s="51"/>
      <c r="H874" s="51"/>
    </row>
    <row r="875" spans="1:14" s="48" customFormat="1" x14ac:dyDescent="0.3">
      <c r="A875" s="49"/>
      <c r="B875" s="4" t="s">
        <v>69</v>
      </c>
      <c r="C875" s="50"/>
      <c r="D875" s="50"/>
      <c r="E875" s="51"/>
      <c r="F875" s="51"/>
      <c r="G875" s="51"/>
      <c r="H875" s="51"/>
    </row>
    <row r="876" spans="1:14" s="48" customFormat="1" x14ac:dyDescent="0.3">
      <c r="A876" s="49"/>
      <c r="B876" s="53" t="s">
        <v>691</v>
      </c>
      <c r="C876" s="50">
        <v>1</v>
      </c>
      <c r="D876" s="50">
        <v>5</v>
      </c>
      <c r="E876" s="51">
        <v>5.6</v>
      </c>
      <c r="F876" s="51"/>
      <c r="G876" s="51">
        <v>0.35</v>
      </c>
      <c r="H876" s="52">
        <f t="shared" ref="H876:H906" si="51">PRODUCT(C876:G876)</f>
        <v>9.7999999999999989</v>
      </c>
      <c r="K876" s="48">
        <v>0.25</v>
      </c>
      <c r="L876" s="48">
        <v>0.25</v>
      </c>
      <c r="M876" s="48">
        <f>K876+L876</f>
        <v>0.5</v>
      </c>
      <c r="N876" s="48">
        <f>M876*2</f>
        <v>1</v>
      </c>
    </row>
    <row r="877" spans="1:14" s="48" customFormat="1" x14ac:dyDescent="0.3">
      <c r="A877" s="49"/>
      <c r="B877" s="53" t="s">
        <v>692</v>
      </c>
      <c r="C877" s="50">
        <v>1</v>
      </c>
      <c r="D877" s="50">
        <v>5</v>
      </c>
      <c r="E877" s="51">
        <v>5.6</v>
      </c>
      <c r="F877" s="51"/>
      <c r="G877" s="51">
        <v>0.35</v>
      </c>
      <c r="H877" s="52">
        <f t="shared" si="51"/>
        <v>9.7999999999999989</v>
      </c>
      <c r="K877" s="48">
        <v>0.3</v>
      </c>
      <c r="L877" s="48">
        <v>0.3</v>
      </c>
      <c r="M877" s="48">
        <f>K877+L877</f>
        <v>0.6</v>
      </c>
      <c r="N877" s="48">
        <f>M877*2</f>
        <v>1.2</v>
      </c>
    </row>
    <row r="878" spans="1:14" s="48" customFormat="1" x14ac:dyDescent="0.3">
      <c r="A878" s="49"/>
      <c r="B878" s="53" t="s">
        <v>693</v>
      </c>
      <c r="C878" s="50">
        <v>1</v>
      </c>
      <c r="D878" s="50">
        <v>3</v>
      </c>
      <c r="E878" s="51">
        <v>6.8</v>
      </c>
      <c r="F878" s="51"/>
      <c r="G878" s="51">
        <v>0.38</v>
      </c>
      <c r="H878" s="52">
        <f t="shared" si="51"/>
        <v>7.7519999999999998</v>
      </c>
      <c r="K878" s="48">
        <v>0.35</v>
      </c>
      <c r="L878" s="48">
        <v>0.35</v>
      </c>
      <c r="M878" s="48">
        <f>K878+L878</f>
        <v>0.7</v>
      </c>
      <c r="N878" s="48">
        <f>M878*2</f>
        <v>1.4</v>
      </c>
    </row>
    <row r="879" spans="1:14" s="48" customFormat="1" x14ac:dyDescent="0.3">
      <c r="A879" s="49"/>
      <c r="B879" s="14" t="s">
        <v>13</v>
      </c>
      <c r="C879" s="50"/>
      <c r="D879" s="50"/>
      <c r="E879" s="51"/>
      <c r="F879" s="51"/>
      <c r="G879" s="51"/>
      <c r="H879" s="52">
        <f t="shared" si="51"/>
        <v>0</v>
      </c>
    </row>
    <row r="880" spans="1:14" s="48" customFormat="1" x14ac:dyDescent="0.3">
      <c r="A880" s="49"/>
      <c r="B880" s="48" t="s">
        <v>694</v>
      </c>
      <c r="C880" s="50">
        <v>1</v>
      </c>
      <c r="D880" s="50">
        <v>1</v>
      </c>
      <c r="E880" s="51">
        <v>39.14</v>
      </c>
      <c r="F880" s="51"/>
      <c r="G880" s="51">
        <v>0.3</v>
      </c>
      <c r="H880" s="52">
        <f t="shared" si="51"/>
        <v>11.741999999999999</v>
      </c>
    </row>
    <row r="881" spans="1:8" s="48" customFormat="1" x14ac:dyDescent="0.3">
      <c r="A881" s="49"/>
      <c r="B881" s="53" t="s">
        <v>695</v>
      </c>
      <c r="C881" s="50">
        <v>1</v>
      </c>
      <c r="D881" s="50">
        <v>1</v>
      </c>
      <c r="E881" s="51">
        <v>4.87</v>
      </c>
      <c r="F881" s="51"/>
      <c r="G881" s="51">
        <v>0.08</v>
      </c>
      <c r="H881" s="52">
        <f t="shared" si="51"/>
        <v>0.3896</v>
      </c>
    </row>
    <row r="882" spans="1:8" s="48" customFormat="1" x14ac:dyDescent="0.3">
      <c r="A882" s="49"/>
      <c r="B882" s="53" t="s">
        <v>70</v>
      </c>
      <c r="C882" s="50">
        <v>1</v>
      </c>
      <c r="D882" s="50">
        <v>1</v>
      </c>
      <c r="E882" s="51">
        <v>14.06</v>
      </c>
      <c r="F882" s="51"/>
      <c r="G882" s="51">
        <v>0.3</v>
      </c>
      <c r="H882" s="52">
        <f t="shared" si="51"/>
        <v>4.218</v>
      </c>
    </row>
    <row r="883" spans="1:8" s="48" customFormat="1" x14ac:dyDescent="0.3">
      <c r="A883" s="49"/>
      <c r="B883" s="53" t="s">
        <v>695</v>
      </c>
      <c r="C883" s="50">
        <v>1</v>
      </c>
      <c r="D883" s="50">
        <v>1</v>
      </c>
      <c r="E883" s="51">
        <v>7.04</v>
      </c>
      <c r="F883" s="51"/>
      <c r="G883" s="51">
        <v>0.08</v>
      </c>
      <c r="H883" s="52">
        <f t="shared" si="51"/>
        <v>0.56320000000000003</v>
      </c>
    </row>
    <row r="884" spans="1:8" s="48" customFormat="1" x14ac:dyDescent="0.3">
      <c r="A884" s="49"/>
      <c r="B884" s="53" t="s">
        <v>71</v>
      </c>
      <c r="C884" s="50">
        <v>1</v>
      </c>
      <c r="D884" s="50">
        <v>1</v>
      </c>
      <c r="E884" s="51">
        <v>13.58</v>
      </c>
      <c r="F884" s="51"/>
      <c r="G884" s="51">
        <v>0.3</v>
      </c>
      <c r="H884" s="52">
        <f t="shared" si="51"/>
        <v>4.0739999999999998</v>
      </c>
    </row>
    <row r="885" spans="1:8" s="48" customFormat="1" x14ac:dyDescent="0.3">
      <c r="A885" s="49"/>
      <c r="B885" s="53" t="s">
        <v>695</v>
      </c>
      <c r="C885" s="50">
        <v>1</v>
      </c>
      <c r="D885" s="50">
        <v>1</v>
      </c>
      <c r="E885" s="51">
        <v>6.79</v>
      </c>
      <c r="F885" s="51"/>
      <c r="G885" s="51">
        <v>0.08</v>
      </c>
      <c r="H885" s="52">
        <f t="shared" si="51"/>
        <v>0.54320000000000002</v>
      </c>
    </row>
    <row r="886" spans="1:8" s="48" customFormat="1" x14ac:dyDescent="0.3">
      <c r="A886" s="49"/>
      <c r="B886" s="53" t="s">
        <v>72</v>
      </c>
      <c r="C886" s="50">
        <v>1</v>
      </c>
      <c r="D886" s="50">
        <v>-2</v>
      </c>
      <c r="E886" s="51">
        <v>0.23</v>
      </c>
      <c r="F886" s="51"/>
      <c r="G886" s="51">
        <v>0.3</v>
      </c>
      <c r="H886" s="52">
        <f t="shared" si="51"/>
        <v>-0.13800000000000001</v>
      </c>
    </row>
    <row r="887" spans="1:8" s="48" customFormat="1" x14ac:dyDescent="0.3">
      <c r="A887" s="49"/>
      <c r="B887" s="53" t="s">
        <v>73</v>
      </c>
      <c r="C887" s="50">
        <v>1</v>
      </c>
      <c r="D887" s="50">
        <v>2</v>
      </c>
      <c r="E887" s="51">
        <v>2.4500000000000002</v>
      </c>
      <c r="F887" s="51"/>
      <c r="G887" s="51">
        <v>0.3</v>
      </c>
      <c r="H887" s="52">
        <f t="shared" si="51"/>
        <v>1.47</v>
      </c>
    </row>
    <row r="888" spans="1:8" s="48" customFormat="1" x14ac:dyDescent="0.3">
      <c r="A888" s="49"/>
      <c r="B888" s="53" t="s">
        <v>74</v>
      </c>
      <c r="C888" s="50">
        <v>1</v>
      </c>
      <c r="D888" s="50">
        <v>1</v>
      </c>
      <c r="E888" s="51">
        <v>23.82</v>
      </c>
      <c r="F888" s="51"/>
      <c r="G888" s="51">
        <v>0.3</v>
      </c>
      <c r="H888" s="52">
        <f t="shared" si="51"/>
        <v>7.1459999999999999</v>
      </c>
    </row>
    <row r="889" spans="1:8" s="48" customFormat="1" x14ac:dyDescent="0.3">
      <c r="A889" s="49"/>
      <c r="B889" s="53" t="s">
        <v>695</v>
      </c>
      <c r="C889" s="50">
        <v>1</v>
      </c>
      <c r="D889" s="50">
        <v>2</v>
      </c>
      <c r="E889" s="47">
        <v>8.7949999999999999</v>
      </c>
      <c r="F889" s="51"/>
      <c r="G889" s="51">
        <v>0.08</v>
      </c>
      <c r="H889" s="52">
        <f t="shared" si="51"/>
        <v>1.4072</v>
      </c>
    </row>
    <row r="890" spans="1:8" s="48" customFormat="1" x14ac:dyDescent="0.3">
      <c r="A890" s="49"/>
      <c r="B890" s="53" t="s">
        <v>75</v>
      </c>
      <c r="C890" s="50">
        <v>1</v>
      </c>
      <c r="D890" s="50">
        <v>-2</v>
      </c>
      <c r="E890" s="51">
        <v>0.23</v>
      </c>
      <c r="F890" s="51"/>
      <c r="G890" s="51">
        <v>0.3</v>
      </c>
      <c r="H890" s="52">
        <f t="shared" si="51"/>
        <v>-0.13800000000000001</v>
      </c>
    </row>
    <row r="891" spans="1:8" s="48" customFormat="1" x14ac:dyDescent="0.3">
      <c r="A891" s="49"/>
      <c r="B891" s="53" t="s">
        <v>76</v>
      </c>
      <c r="C891" s="50">
        <v>1</v>
      </c>
      <c r="D891" s="50">
        <v>2</v>
      </c>
      <c r="E891" s="47">
        <v>3.1150000000000002</v>
      </c>
      <c r="F891" s="51"/>
      <c r="G891" s="51">
        <v>0.38</v>
      </c>
      <c r="H891" s="52">
        <f t="shared" si="51"/>
        <v>2.3674000000000004</v>
      </c>
    </row>
    <row r="892" spans="1:8" s="48" customFormat="1" x14ac:dyDescent="0.3">
      <c r="A892" s="49"/>
      <c r="B892" s="53" t="s">
        <v>77</v>
      </c>
      <c r="C892" s="50">
        <v>1</v>
      </c>
      <c r="D892" s="50">
        <v>1</v>
      </c>
      <c r="E892" s="51">
        <v>7.63</v>
      </c>
      <c r="F892" s="51"/>
      <c r="G892" s="51">
        <v>0.3</v>
      </c>
      <c r="H892" s="52">
        <f t="shared" si="51"/>
        <v>2.2889999999999997</v>
      </c>
    </row>
    <row r="893" spans="1:8" s="48" customFormat="1" x14ac:dyDescent="0.3">
      <c r="A893" s="49"/>
      <c r="B893" s="53" t="s">
        <v>695</v>
      </c>
      <c r="C893" s="50">
        <v>1</v>
      </c>
      <c r="D893" s="50">
        <v>1</v>
      </c>
      <c r="E893" s="47">
        <v>2.7349999999999999</v>
      </c>
      <c r="F893" s="51"/>
      <c r="G893" s="51">
        <v>0.08</v>
      </c>
      <c r="H893" s="52">
        <f t="shared" si="51"/>
        <v>0.21879999999999999</v>
      </c>
    </row>
    <row r="894" spans="1:8" s="48" customFormat="1" x14ac:dyDescent="0.3">
      <c r="A894" s="49"/>
      <c r="B894" s="53" t="s">
        <v>78</v>
      </c>
      <c r="C894" s="50">
        <v>1</v>
      </c>
      <c r="D894" s="50">
        <v>-2</v>
      </c>
      <c r="E894" s="51">
        <v>0.23</v>
      </c>
      <c r="F894" s="51"/>
      <c r="G894" s="51">
        <v>0.35</v>
      </c>
      <c r="H894" s="52">
        <f t="shared" si="51"/>
        <v>-0.161</v>
      </c>
    </row>
    <row r="895" spans="1:8" s="48" customFormat="1" x14ac:dyDescent="0.3">
      <c r="A895" s="49"/>
      <c r="B895" s="53" t="s">
        <v>79</v>
      </c>
      <c r="C895" s="50">
        <v>1</v>
      </c>
      <c r="D895" s="50">
        <v>2</v>
      </c>
      <c r="E895" s="51">
        <v>1.0900000000000001</v>
      </c>
      <c r="F895" s="51"/>
      <c r="G895" s="51">
        <v>0.3</v>
      </c>
      <c r="H895" s="52">
        <f t="shared" si="51"/>
        <v>0.65400000000000003</v>
      </c>
    </row>
    <row r="896" spans="1:8" s="48" customFormat="1" x14ac:dyDescent="0.3">
      <c r="A896" s="49"/>
      <c r="B896" s="53" t="s">
        <v>80</v>
      </c>
      <c r="C896" s="50">
        <v>1</v>
      </c>
      <c r="D896" s="50">
        <v>1</v>
      </c>
      <c r="E896" s="51">
        <v>13.6</v>
      </c>
      <c r="F896" s="51"/>
      <c r="G896" s="51">
        <v>0.3</v>
      </c>
      <c r="H896" s="52">
        <f t="shared" si="51"/>
        <v>4.08</v>
      </c>
    </row>
    <row r="897" spans="1:9" s="48" customFormat="1" x14ac:dyDescent="0.3">
      <c r="A897" s="49"/>
      <c r="B897" s="53" t="s">
        <v>695</v>
      </c>
      <c r="C897" s="50">
        <v>1</v>
      </c>
      <c r="D897" s="50">
        <v>2</v>
      </c>
      <c r="E897" s="51">
        <v>4.4000000000000004</v>
      </c>
      <c r="F897" s="51"/>
      <c r="G897" s="51">
        <v>0.08</v>
      </c>
      <c r="H897" s="52">
        <f t="shared" si="51"/>
        <v>0.70400000000000007</v>
      </c>
    </row>
    <row r="898" spans="1:9" s="48" customFormat="1" x14ac:dyDescent="0.3">
      <c r="A898" s="49"/>
      <c r="B898" s="14" t="s">
        <v>81</v>
      </c>
      <c r="C898" s="50">
        <v>1</v>
      </c>
      <c r="D898" s="50">
        <v>1</v>
      </c>
      <c r="E898" s="51">
        <v>39.14</v>
      </c>
      <c r="F898" s="51"/>
      <c r="G898" s="51">
        <v>0.23</v>
      </c>
      <c r="H898" s="52">
        <f t="shared" si="51"/>
        <v>9.0022000000000002</v>
      </c>
    </row>
    <row r="899" spans="1:9" s="48" customFormat="1" x14ac:dyDescent="0.3">
      <c r="A899" s="49"/>
      <c r="B899" s="53" t="s">
        <v>70</v>
      </c>
      <c r="C899" s="50">
        <v>1</v>
      </c>
      <c r="D899" s="50">
        <v>1</v>
      </c>
      <c r="E899" s="51">
        <v>14.06</v>
      </c>
      <c r="F899" s="51"/>
      <c r="G899" s="51">
        <v>0.23</v>
      </c>
      <c r="H899" s="52">
        <f t="shared" si="51"/>
        <v>3.2338000000000005</v>
      </c>
    </row>
    <row r="900" spans="1:9" s="48" customFormat="1" x14ac:dyDescent="0.3">
      <c r="A900" s="49"/>
      <c r="B900" s="53" t="s">
        <v>71</v>
      </c>
      <c r="C900" s="50">
        <v>1</v>
      </c>
      <c r="D900" s="50">
        <v>1</v>
      </c>
      <c r="E900" s="51">
        <v>13.58</v>
      </c>
      <c r="F900" s="51"/>
      <c r="G900" s="51">
        <v>0.23</v>
      </c>
      <c r="H900" s="52">
        <f t="shared" si="51"/>
        <v>3.1234000000000002</v>
      </c>
    </row>
    <row r="901" spans="1:9" s="48" customFormat="1" x14ac:dyDescent="0.3">
      <c r="A901" s="49"/>
      <c r="B901" s="53" t="s">
        <v>73</v>
      </c>
      <c r="C901" s="50">
        <v>1</v>
      </c>
      <c r="D901" s="50">
        <v>2</v>
      </c>
      <c r="E901" s="51">
        <v>2.4500000000000002</v>
      </c>
      <c r="F901" s="51"/>
      <c r="G901" s="51">
        <v>0.23</v>
      </c>
      <c r="H901" s="52">
        <f t="shared" ref="H901" si="52">PRODUCT(C901:G901)</f>
        <v>1.1270000000000002</v>
      </c>
    </row>
    <row r="902" spans="1:9" s="48" customFormat="1" x14ac:dyDescent="0.3">
      <c r="A902" s="49"/>
      <c r="B902" s="53" t="s">
        <v>84</v>
      </c>
      <c r="C902" s="50">
        <v>1</v>
      </c>
      <c r="D902" s="50">
        <v>1</v>
      </c>
      <c r="E902" s="51">
        <v>23.82</v>
      </c>
      <c r="F902" s="51"/>
      <c r="G902" s="51">
        <v>0.23</v>
      </c>
      <c r="H902" s="52">
        <f t="shared" si="51"/>
        <v>5.4786000000000001</v>
      </c>
    </row>
    <row r="903" spans="1:9" s="48" customFormat="1" x14ac:dyDescent="0.3">
      <c r="A903" s="49"/>
      <c r="B903" s="53" t="s">
        <v>86</v>
      </c>
      <c r="C903" s="50">
        <v>1</v>
      </c>
      <c r="D903" s="50">
        <v>1</v>
      </c>
      <c r="E903" s="51">
        <v>7.63</v>
      </c>
      <c r="F903" s="51"/>
      <c r="G903" s="51">
        <v>0.23</v>
      </c>
      <c r="H903" s="52">
        <f t="shared" si="51"/>
        <v>1.7549000000000001</v>
      </c>
    </row>
    <row r="904" spans="1:9" s="48" customFormat="1" x14ac:dyDescent="0.3">
      <c r="A904" s="49"/>
      <c r="B904" s="53" t="s">
        <v>79</v>
      </c>
      <c r="C904" s="50">
        <v>1</v>
      </c>
      <c r="D904" s="50">
        <v>2</v>
      </c>
      <c r="E904" s="51">
        <v>1.0900000000000001</v>
      </c>
      <c r="F904" s="51"/>
      <c r="G904" s="51">
        <v>0.23</v>
      </c>
      <c r="H904" s="52">
        <f t="shared" ref="H904" si="53">PRODUCT(C904:G904)</f>
        <v>0.50140000000000007</v>
      </c>
    </row>
    <row r="905" spans="1:9" s="48" customFormat="1" x14ac:dyDescent="0.3">
      <c r="A905" s="49"/>
      <c r="B905" s="53" t="s">
        <v>87</v>
      </c>
      <c r="C905" s="50">
        <v>1</v>
      </c>
      <c r="D905" s="50">
        <v>1</v>
      </c>
      <c r="E905" s="51">
        <v>13.6</v>
      </c>
      <c r="F905" s="51"/>
      <c r="G905" s="51">
        <v>0.23</v>
      </c>
      <c r="H905" s="52">
        <f t="shared" si="51"/>
        <v>3.1280000000000001</v>
      </c>
    </row>
    <row r="906" spans="1:9" s="48" customFormat="1" x14ac:dyDescent="0.3">
      <c r="A906" s="49"/>
      <c r="B906" s="53" t="s">
        <v>784</v>
      </c>
      <c r="C906" s="50">
        <v>1</v>
      </c>
      <c r="D906" s="50">
        <v>1</v>
      </c>
      <c r="E906" s="51">
        <v>39.14</v>
      </c>
      <c r="F906" s="51"/>
      <c r="G906" s="51">
        <v>0.08</v>
      </c>
      <c r="H906" s="52">
        <f t="shared" si="51"/>
        <v>3.1312000000000002</v>
      </c>
    </row>
    <row r="907" spans="1:9" s="48" customFormat="1" x14ac:dyDescent="0.3">
      <c r="A907" s="49"/>
      <c r="B907" s="53"/>
      <c r="C907" s="50"/>
      <c r="D907" s="50"/>
      <c r="E907" s="51"/>
      <c r="F907" s="9"/>
      <c r="G907" s="9"/>
      <c r="H907" s="9">
        <f>I908-I907</f>
        <v>3.8099999999971601E-2</v>
      </c>
      <c r="I907" s="10">
        <f>SUM(H876:H906)</f>
        <v>99.261900000000026</v>
      </c>
    </row>
    <row r="908" spans="1:9" s="48" customFormat="1" x14ac:dyDescent="0.3">
      <c r="A908" s="49"/>
      <c r="B908" s="53"/>
      <c r="C908" s="50"/>
      <c r="D908" s="50"/>
      <c r="E908" s="51"/>
      <c r="F908" s="9"/>
      <c r="G908" s="9"/>
      <c r="H908" s="11">
        <f>+I908</f>
        <v>99.3</v>
      </c>
      <c r="I908" s="10">
        <f>ROUNDUP(I907,1)</f>
        <v>99.3</v>
      </c>
    </row>
    <row r="909" spans="1:9" s="48" customFormat="1" x14ac:dyDescent="0.3">
      <c r="A909" s="49"/>
      <c r="B909" s="53"/>
      <c r="C909" s="50"/>
      <c r="D909" s="50"/>
      <c r="E909" s="51"/>
      <c r="F909" s="12" t="s">
        <v>34</v>
      </c>
      <c r="G909" s="13">
        <f>H908</f>
        <v>99.3</v>
      </c>
      <c r="H909" s="12" t="s">
        <v>88</v>
      </c>
      <c r="I909" s="10"/>
    </row>
    <row r="910" spans="1:9" x14ac:dyDescent="0.3">
      <c r="A910" s="49" t="s">
        <v>493</v>
      </c>
      <c r="B910" s="14" t="s">
        <v>494</v>
      </c>
      <c r="C910" s="50"/>
      <c r="D910" s="50"/>
      <c r="E910" s="51"/>
      <c r="F910" s="51"/>
      <c r="G910" s="51"/>
      <c r="H910" s="51"/>
    </row>
    <row r="911" spans="1:9" x14ac:dyDescent="0.3">
      <c r="A911" s="49"/>
      <c r="B911" s="53" t="s">
        <v>495</v>
      </c>
      <c r="C911" s="50">
        <v>1</v>
      </c>
      <c r="D911" s="50">
        <v>1</v>
      </c>
      <c r="E911" s="51">
        <v>3.88</v>
      </c>
      <c r="F911" s="51">
        <v>3.15</v>
      </c>
      <c r="G911" s="51"/>
      <c r="H911" s="52">
        <f t="shared" ref="H911:H972" si="54">PRODUCT(C911:G911)</f>
        <v>12.222</v>
      </c>
    </row>
    <row r="912" spans="1:9" x14ac:dyDescent="0.3">
      <c r="A912" s="49"/>
      <c r="B912" s="53" t="s">
        <v>496</v>
      </c>
      <c r="C912" s="50">
        <v>1</v>
      </c>
      <c r="D912" s="50">
        <v>1</v>
      </c>
      <c r="E912" s="51">
        <v>2.4500000000000002</v>
      </c>
      <c r="F912" s="51">
        <v>1.2</v>
      </c>
      <c r="G912" s="51"/>
      <c r="H912" s="52">
        <f t="shared" si="54"/>
        <v>2.94</v>
      </c>
    </row>
    <row r="913" spans="1:8" x14ac:dyDescent="0.3">
      <c r="A913" s="49"/>
      <c r="B913" s="53" t="s">
        <v>116</v>
      </c>
      <c r="C913" s="50">
        <v>1</v>
      </c>
      <c r="D913" s="50">
        <v>1</v>
      </c>
      <c r="E913" s="51">
        <v>2.4500000000000002</v>
      </c>
      <c r="F913" s="51">
        <v>3.14</v>
      </c>
      <c r="G913" s="51"/>
      <c r="H913" s="52">
        <f t="shared" si="54"/>
        <v>7.6930000000000005</v>
      </c>
    </row>
    <row r="914" spans="1:8" x14ac:dyDescent="0.3">
      <c r="A914" s="49"/>
      <c r="B914" s="53" t="s">
        <v>233</v>
      </c>
      <c r="C914" s="50">
        <v>1</v>
      </c>
      <c r="D914" s="50">
        <v>1</v>
      </c>
      <c r="E914" s="51">
        <v>3.1150000000000002</v>
      </c>
      <c r="F914" s="51">
        <v>3.3</v>
      </c>
      <c r="G914" s="51"/>
      <c r="H914" s="52">
        <f t="shared" si="54"/>
        <v>10.279500000000001</v>
      </c>
    </row>
    <row r="915" spans="1:8" x14ac:dyDescent="0.3">
      <c r="A915" s="49"/>
      <c r="B915" s="53" t="s">
        <v>234</v>
      </c>
      <c r="C915" s="50">
        <v>1</v>
      </c>
      <c r="D915" s="50">
        <v>1</v>
      </c>
      <c r="E915" s="51">
        <v>3.1150000000000002</v>
      </c>
      <c r="F915" s="51">
        <v>5.38</v>
      </c>
      <c r="G915" s="51"/>
      <c r="H915" s="52">
        <f t="shared" si="54"/>
        <v>16.758700000000001</v>
      </c>
    </row>
    <row r="916" spans="1:8" x14ac:dyDescent="0.3">
      <c r="A916" s="49"/>
      <c r="B916" s="53" t="s">
        <v>497</v>
      </c>
      <c r="C916" s="50">
        <v>1</v>
      </c>
      <c r="D916" s="50">
        <v>1</v>
      </c>
      <c r="E916" s="51">
        <v>1.085</v>
      </c>
      <c r="F916" s="51">
        <v>2.7349999999999999</v>
      </c>
      <c r="G916" s="51"/>
      <c r="H916" s="52">
        <f t="shared" si="54"/>
        <v>2.9674749999999999</v>
      </c>
    </row>
    <row r="917" spans="1:8" x14ac:dyDescent="0.3">
      <c r="A917" s="49"/>
      <c r="B917" s="53" t="s">
        <v>498</v>
      </c>
      <c r="C917" s="50">
        <v>1</v>
      </c>
      <c r="D917" s="50">
        <v>1</v>
      </c>
      <c r="E917" s="51">
        <v>2.44</v>
      </c>
      <c r="F917" s="51">
        <v>4.4000000000000004</v>
      </c>
      <c r="G917" s="51"/>
      <c r="H917" s="52">
        <f t="shared" si="54"/>
        <v>10.736000000000001</v>
      </c>
    </row>
    <row r="918" spans="1:8" x14ac:dyDescent="0.3">
      <c r="A918" s="49"/>
      <c r="B918" s="53" t="s">
        <v>499</v>
      </c>
      <c r="C918" s="50">
        <v>1</v>
      </c>
      <c r="D918" s="50">
        <v>1</v>
      </c>
      <c r="E918" s="51">
        <v>0.23</v>
      </c>
      <c r="F918" s="51">
        <v>1.115</v>
      </c>
      <c r="G918" s="51"/>
      <c r="H918" s="52">
        <f t="shared" si="54"/>
        <v>0.25645000000000001</v>
      </c>
    </row>
    <row r="919" spans="1:8" x14ac:dyDescent="0.3">
      <c r="A919" s="49"/>
      <c r="B919" s="53" t="s">
        <v>500</v>
      </c>
      <c r="C919" s="50">
        <v>1</v>
      </c>
      <c r="D919" s="50">
        <v>2</v>
      </c>
      <c r="E919" s="51">
        <v>5.86</v>
      </c>
      <c r="F919" s="51">
        <v>0.15</v>
      </c>
      <c r="G919" s="51"/>
      <c r="H919" s="52">
        <f t="shared" si="54"/>
        <v>1.758</v>
      </c>
    </row>
    <row r="920" spans="1:8" x14ac:dyDescent="0.3">
      <c r="A920" s="49"/>
      <c r="B920" s="53" t="s">
        <v>501</v>
      </c>
      <c r="C920" s="50">
        <v>1</v>
      </c>
      <c r="D920" s="50">
        <v>1</v>
      </c>
      <c r="E920" s="51">
        <v>18.18</v>
      </c>
      <c r="F920" s="51"/>
      <c r="G920" s="51">
        <v>0.3</v>
      </c>
      <c r="H920" s="52">
        <f t="shared" si="54"/>
        <v>5.4539999999999997</v>
      </c>
    </row>
    <row r="921" spans="1:8" x14ac:dyDescent="0.3">
      <c r="A921" s="49"/>
      <c r="B921" s="53" t="s">
        <v>502</v>
      </c>
      <c r="C921" s="50">
        <v>1</v>
      </c>
      <c r="D921" s="50">
        <v>1</v>
      </c>
      <c r="E921" s="51">
        <v>16.52</v>
      </c>
      <c r="F921" s="51"/>
      <c r="G921" s="47">
        <v>0.17499999999999999</v>
      </c>
      <c r="H921" s="52">
        <f t="shared" si="54"/>
        <v>2.8909999999999996</v>
      </c>
    </row>
    <row r="922" spans="1:8" x14ac:dyDescent="0.3">
      <c r="A922" s="49"/>
      <c r="B922" s="53" t="s">
        <v>503</v>
      </c>
      <c r="C922" s="50">
        <v>1</v>
      </c>
      <c r="D922" s="50">
        <v>1</v>
      </c>
      <c r="E922" s="51">
        <v>2.4</v>
      </c>
      <c r="F922" s="51"/>
      <c r="G922" s="51">
        <v>0.28000000000000003</v>
      </c>
      <c r="H922" s="52">
        <f t="shared" si="54"/>
        <v>0.67200000000000004</v>
      </c>
    </row>
    <row r="923" spans="1:8" s="25" customFormat="1" x14ac:dyDescent="0.3">
      <c r="A923" s="49"/>
      <c r="B923" s="14" t="s">
        <v>755</v>
      </c>
      <c r="C923" s="39"/>
      <c r="D923" s="39"/>
      <c r="E923" s="49"/>
      <c r="F923" s="49"/>
      <c r="G923" s="49"/>
      <c r="H923" s="41"/>
    </row>
    <row r="924" spans="1:8" x14ac:dyDescent="0.3">
      <c r="A924" s="49"/>
      <c r="B924" s="53" t="s">
        <v>504</v>
      </c>
      <c r="C924" s="50">
        <v>1</v>
      </c>
      <c r="D924" s="50">
        <v>1</v>
      </c>
      <c r="E924" s="51">
        <v>14.06</v>
      </c>
      <c r="F924" s="51"/>
      <c r="G924" s="47">
        <v>0.255</v>
      </c>
      <c r="H924" s="52">
        <f t="shared" si="54"/>
        <v>3.5853000000000002</v>
      </c>
    </row>
    <row r="925" spans="1:8" x14ac:dyDescent="0.3">
      <c r="A925" s="49"/>
      <c r="B925" s="53" t="s">
        <v>756</v>
      </c>
      <c r="C925" s="50">
        <v>-1</v>
      </c>
      <c r="D925" s="50">
        <v>1</v>
      </c>
      <c r="E925" s="51">
        <v>3.88</v>
      </c>
      <c r="F925" s="51"/>
      <c r="G925" s="51">
        <v>0.08</v>
      </c>
      <c r="H925" s="52">
        <f t="shared" si="54"/>
        <v>-0.31040000000000001</v>
      </c>
    </row>
    <row r="926" spans="1:8" x14ac:dyDescent="0.3">
      <c r="A926" s="49"/>
      <c r="B926" s="53" t="s">
        <v>757</v>
      </c>
      <c r="C926" s="50">
        <v>1</v>
      </c>
      <c r="D926" s="50">
        <v>1</v>
      </c>
      <c r="E926" s="51">
        <v>7.08</v>
      </c>
      <c r="F926" s="51"/>
      <c r="G926" s="47">
        <v>0.255</v>
      </c>
      <c r="H926" s="52">
        <f t="shared" si="54"/>
        <v>1.8054000000000001</v>
      </c>
    </row>
    <row r="927" spans="1:8" x14ac:dyDescent="0.3">
      <c r="A927" s="49"/>
      <c r="B927" s="53" t="s">
        <v>758</v>
      </c>
      <c r="C927" s="50">
        <v>-1</v>
      </c>
      <c r="D927" s="50">
        <v>1</v>
      </c>
      <c r="E927" s="51">
        <v>2.4500000000000002</v>
      </c>
      <c r="F927" s="51"/>
      <c r="G927" s="51">
        <v>0.08</v>
      </c>
      <c r="H927" s="52">
        <f t="shared" si="54"/>
        <v>-0.19600000000000001</v>
      </c>
    </row>
    <row r="928" spans="1:8" x14ac:dyDescent="0.3">
      <c r="A928" s="49"/>
      <c r="B928" s="53" t="s">
        <v>116</v>
      </c>
      <c r="C928" s="50">
        <v>1</v>
      </c>
      <c r="D928" s="50">
        <v>1</v>
      </c>
      <c r="E928" s="51">
        <v>11.18</v>
      </c>
      <c r="F928" s="51"/>
      <c r="G928" s="47">
        <v>0.17499999999999999</v>
      </c>
      <c r="H928" s="52">
        <f t="shared" si="54"/>
        <v>1.9564999999999999</v>
      </c>
    </row>
    <row r="929" spans="1:8" s="48" customFormat="1" x14ac:dyDescent="0.3">
      <c r="A929" s="49"/>
      <c r="B929" s="53" t="s">
        <v>759</v>
      </c>
      <c r="C929" s="50">
        <v>1</v>
      </c>
      <c r="D929" s="50">
        <v>2</v>
      </c>
      <c r="E929" s="51">
        <v>3.14</v>
      </c>
      <c r="F929" s="51"/>
      <c r="G929" s="47">
        <v>0.08</v>
      </c>
      <c r="H929" s="52">
        <f t="shared" si="54"/>
        <v>0.50240000000000007</v>
      </c>
    </row>
    <row r="930" spans="1:8" x14ac:dyDescent="0.3">
      <c r="A930" s="49"/>
      <c r="B930" s="53" t="s">
        <v>233</v>
      </c>
      <c r="C930" s="50">
        <v>1</v>
      </c>
      <c r="D930" s="50">
        <v>1</v>
      </c>
      <c r="E930" s="51">
        <v>12.83</v>
      </c>
      <c r="F930" s="51"/>
      <c r="G930" s="47">
        <v>0.255</v>
      </c>
      <c r="H930" s="52">
        <f t="shared" si="54"/>
        <v>3.2716500000000002</v>
      </c>
    </row>
    <row r="931" spans="1:8" s="48" customFormat="1" x14ac:dyDescent="0.3">
      <c r="A931" s="49"/>
      <c r="B931" s="53" t="s">
        <v>760</v>
      </c>
      <c r="C931" s="50">
        <v>-1</v>
      </c>
      <c r="D931" s="50">
        <v>1</v>
      </c>
      <c r="E931" s="51">
        <v>3.12</v>
      </c>
      <c r="F931" s="51"/>
      <c r="G931" s="51">
        <v>0.08</v>
      </c>
      <c r="H931" s="52">
        <f t="shared" si="54"/>
        <v>-0.24960000000000002</v>
      </c>
    </row>
    <row r="932" spans="1:8" x14ac:dyDescent="0.3">
      <c r="A932" s="49"/>
      <c r="B932" s="53" t="s">
        <v>234</v>
      </c>
      <c r="C932" s="50">
        <v>1</v>
      </c>
      <c r="D932" s="50">
        <v>1</v>
      </c>
      <c r="E932" s="51">
        <v>16.989999999999998</v>
      </c>
      <c r="F932" s="51"/>
      <c r="G932" s="47">
        <v>0.255</v>
      </c>
      <c r="H932" s="52">
        <f t="shared" si="54"/>
        <v>4.3324499999999997</v>
      </c>
    </row>
    <row r="933" spans="1:8" x14ac:dyDescent="0.3">
      <c r="A933" s="49"/>
      <c r="B933" s="53" t="s">
        <v>235</v>
      </c>
      <c r="C933" s="50">
        <v>1</v>
      </c>
      <c r="D933" s="50">
        <v>1</v>
      </c>
      <c r="E933" s="51">
        <v>7.64</v>
      </c>
      <c r="F933" s="51"/>
      <c r="G933" s="47">
        <v>0.255</v>
      </c>
      <c r="H933" s="52">
        <f t="shared" si="54"/>
        <v>1.9481999999999999</v>
      </c>
    </row>
    <row r="934" spans="1:8" s="48" customFormat="1" x14ac:dyDescent="0.3">
      <c r="A934" s="49"/>
      <c r="B934" s="53" t="s">
        <v>761</v>
      </c>
      <c r="C934" s="50">
        <v>-1</v>
      </c>
      <c r="D934" s="50">
        <v>1</v>
      </c>
      <c r="E934" s="51">
        <v>2.62</v>
      </c>
      <c r="F934" s="51"/>
      <c r="G934" s="47">
        <v>0.08</v>
      </c>
      <c r="H934" s="52">
        <f t="shared" si="54"/>
        <v>-0.20960000000000001</v>
      </c>
    </row>
    <row r="935" spans="1:8" x14ac:dyDescent="0.3">
      <c r="A935" s="49"/>
      <c r="B935" s="53" t="s">
        <v>506</v>
      </c>
      <c r="C935" s="50">
        <v>1</v>
      </c>
      <c r="D935" s="50">
        <v>1</v>
      </c>
      <c r="E935" s="51">
        <v>40.94</v>
      </c>
      <c r="F935" s="51"/>
      <c r="G935" s="51">
        <v>0.38</v>
      </c>
      <c r="H935" s="52">
        <f t="shared" si="54"/>
        <v>15.5572</v>
      </c>
    </row>
    <row r="936" spans="1:8" x14ac:dyDescent="0.3">
      <c r="A936" s="49"/>
      <c r="B936" s="53" t="s">
        <v>507</v>
      </c>
      <c r="C936" s="50">
        <v>1</v>
      </c>
      <c r="D936" s="50">
        <v>1</v>
      </c>
      <c r="E936" s="51">
        <v>2.4</v>
      </c>
      <c r="F936" s="51">
        <v>0.23</v>
      </c>
      <c r="G936" s="51"/>
      <c r="H936" s="52">
        <f t="shared" si="54"/>
        <v>0.55200000000000005</v>
      </c>
    </row>
    <row r="937" spans="1:8" x14ac:dyDescent="0.3">
      <c r="A937" s="49"/>
      <c r="B937" s="53" t="s">
        <v>508</v>
      </c>
      <c r="C937" s="50">
        <v>2</v>
      </c>
      <c r="D937" s="50">
        <v>1</v>
      </c>
      <c r="E937" s="51">
        <v>0.23</v>
      </c>
      <c r="F937" s="51"/>
      <c r="G937" s="51">
        <v>0.19</v>
      </c>
      <c r="H937" s="52">
        <f t="shared" si="54"/>
        <v>8.7400000000000005E-2</v>
      </c>
    </row>
    <row r="938" spans="1:8" x14ac:dyDescent="0.3">
      <c r="A938" s="49"/>
      <c r="B938" s="53" t="s">
        <v>508</v>
      </c>
      <c r="C938" s="50">
        <v>2</v>
      </c>
      <c r="D938" s="50">
        <v>1</v>
      </c>
      <c r="E938" s="51">
        <v>2.4</v>
      </c>
      <c r="F938" s="51"/>
      <c r="G938" s="51">
        <v>0.19</v>
      </c>
      <c r="H938" s="52">
        <f t="shared" si="54"/>
        <v>0.91199999999999992</v>
      </c>
    </row>
    <row r="939" spans="1:8" x14ac:dyDescent="0.3">
      <c r="A939" s="49"/>
      <c r="B939" s="53" t="s">
        <v>509</v>
      </c>
      <c r="C939" s="50">
        <v>1</v>
      </c>
      <c r="D939" s="50">
        <v>1</v>
      </c>
      <c r="E939" s="51">
        <v>2.4</v>
      </c>
      <c r="F939" s="51">
        <v>0.77</v>
      </c>
      <c r="G939" s="51"/>
      <c r="H939" s="52">
        <f t="shared" si="54"/>
        <v>1.8479999999999999</v>
      </c>
    </row>
    <row r="940" spans="1:8" x14ac:dyDescent="0.3">
      <c r="A940" s="49"/>
      <c r="B940" s="53" t="s">
        <v>510</v>
      </c>
      <c r="C940" s="50">
        <v>1</v>
      </c>
      <c r="D940" s="50">
        <v>1</v>
      </c>
      <c r="E940" s="51">
        <v>8.18</v>
      </c>
      <c r="F940" s="51"/>
      <c r="G940" s="47">
        <v>0.125</v>
      </c>
      <c r="H940" s="52">
        <f t="shared" si="54"/>
        <v>1.0225</v>
      </c>
    </row>
    <row r="941" spans="1:8" x14ac:dyDescent="0.3">
      <c r="A941" s="49"/>
      <c r="B941" s="53" t="s">
        <v>511</v>
      </c>
      <c r="C941" s="50">
        <v>1</v>
      </c>
      <c r="D941" s="50">
        <v>-1</v>
      </c>
      <c r="E941" s="51">
        <v>1</v>
      </c>
      <c r="F941" s="51"/>
      <c r="G941" s="47">
        <v>0.125</v>
      </c>
      <c r="H941" s="52">
        <f t="shared" si="54"/>
        <v>-0.125</v>
      </c>
    </row>
    <row r="942" spans="1:8" x14ac:dyDescent="0.3">
      <c r="A942" s="49"/>
      <c r="B942" s="53" t="s">
        <v>512</v>
      </c>
      <c r="C942" s="50">
        <v>1</v>
      </c>
      <c r="D942" s="50">
        <v>1</v>
      </c>
      <c r="E942" s="51">
        <v>6.21</v>
      </c>
      <c r="F942" s="51">
        <v>1</v>
      </c>
      <c r="G942" s="51"/>
      <c r="H942" s="52">
        <f t="shared" si="54"/>
        <v>6.21</v>
      </c>
    </row>
    <row r="943" spans="1:8" x14ac:dyDescent="0.3">
      <c r="A943" s="49"/>
      <c r="B943" s="53" t="s">
        <v>513</v>
      </c>
      <c r="C943" s="50">
        <v>1</v>
      </c>
      <c r="D943" s="50">
        <v>1</v>
      </c>
      <c r="E943" s="51">
        <v>8.2100000000000009</v>
      </c>
      <c r="F943" s="51"/>
      <c r="G943" s="51">
        <v>0.12</v>
      </c>
      <c r="H943" s="52">
        <f t="shared" si="54"/>
        <v>0.98520000000000008</v>
      </c>
    </row>
    <row r="944" spans="1:8" x14ac:dyDescent="0.3">
      <c r="A944" s="49"/>
      <c r="B944" s="53" t="s">
        <v>514</v>
      </c>
      <c r="C944" s="50">
        <v>1</v>
      </c>
      <c r="D944" s="50">
        <v>1</v>
      </c>
      <c r="E944" s="51">
        <v>1</v>
      </c>
      <c r="F944" s="51"/>
      <c r="G944" s="51">
        <v>0.12</v>
      </c>
      <c r="H944" s="52">
        <f t="shared" si="54"/>
        <v>0.12</v>
      </c>
    </row>
    <row r="945" spans="1:8" x14ac:dyDescent="0.3">
      <c r="A945" s="49"/>
      <c r="B945" s="53" t="s">
        <v>515</v>
      </c>
      <c r="C945" s="50">
        <v>1</v>
      </c>
      <c r="D945" s="50">
        <v>1</v>
      </c>
      <c r="E945" s="51">
        <v>1.4</v>
      </c>
      <c r="F945" s="51"/>
      <c r="G945" s="51">
        <v>0.12</v>
      </c>
      <c r="H945" s="52">
        <f t="shared" si="54"/>
        <v>0.16799999999999998</v>
      </c>
    </row>
    <row r="946" spans="1:8" x14ac:dyDescent="0.3">
      <c r="A946" s="49"/>
      <c r="B946" s="53" t="s">
        <v>516</v>
      </c>
      <c r="C946" s="50">
        <v>1</v>
      </c>
      <c r="D946" s="50">
        <v>1</v>
      </c>
      <c r="E946" s="51">
        <v>2.84</v>
      </c>
      <c r="F946" s="51">
        <v>1</v>
      </c>
      <c r="G946" s="51"/>
      <c r="H946" s="52">
        <f t="shared" si="54"/>
        <v>2.84</v>
      </c>
    </row>
    <row r="947" spans="1:8" x14ac:dyDescent="0.3">
      <c r="A947" s="49"/>
      <c r="B947" s="53" t="s">
        <v>517</v>
      </c>
      <c r="C947" s="50">
        <v>1</v>
      </c>
      <c r="D947" s="50">
        <v>1</v>
      </c>
      <c r="E947" s="51">
        <v>2.84</v>
      </c>
      <c r="F947" s="51"/>
      <c r="G947" s="51">
        <v>0.12</v>
      </c>
      <c r="H947" s="52">
        <f t="shared" si="54"/>
        <v>0.34079999999999999</v>
      </c>
    </row>
    <row r="948" spans="1:8" x14ac:dyDescent="0.3">
      <c r="A948" s="49"/>
      <c r="B948" s="53" t="s">
        <v>518</v>
      </c>
      <c r="C948" s="50">
        <v>1</v>
      </c>
      <c r="D948" s="50">
        <v>1</v>
      </c>
      <c r="E948" s="51">
        <v>2.4900000000000002</v>
      </c>
      <c r="F948" s="51">
        <v>1</v>
      </c>
      <c r="G948" s="51"/>
      <c r="H948" s="52">
        <f t="shared" si="54"/>
        <v>2.4900000000000002</v>
      </c>
    </row>
    <row r="949" spans="1:8" x14ac:dyDescent="0.3">
      <c r="A949" s="49"/>
      <c r="B949" s="53" t="s">
        <v>519</v>
      </c>
      <c r="C949" s="50">
        <v>1</v>
      </c>
      <c r="D949" s="50">
        <v>1</v>
      </c>
      <c r="E949" s="51">
        <v>2.4900000000000002</v>
      </c>
      <c r="F949" s="51"/>
      <c r="G949" s="51">
        <v>0.12</v>
      </c>
      <c r="H949" s="52">
        <f t="shared" si="54"/>
        <v>0.29880000000000001</v>
      </c>
    </row>
    <row r="950" spans="1:8" x14ac:dyDescent="0.3">
      <c r="A950" s="49"/>
      <c r="B950" s="53" t="s">
        <v>130</v>
      </c>
      <c r="C950" s="50">
        <v>1</v>
      </c>
      <c r="D950" s="50">
        <v>17</v>
      </c>
      <c r="E950" s="51">
        <v>1</v>
      </c>
      <c r="F950" s="51"/>
      <c r="G950" s="51">
        <v>0.17</v>
      </c>
      <c r="H950" s="52">
        <f t="shared" si="54"/>
        <v>2.89</v>
      </c>
    </row>
    <row r="951" spans="1:8" x14ac:dyDescent="0.3">
      <c r="A951" s="49"/>
      <c r="B951" s="53" t="s">
        <v>520</v>
      </c>
      <c r="C951" s="50">
        <v>1</v>
      </c>
      <c r="D951" s="50">
        <v>1</v>
      </c>
      <c r="E951" s="51">
        <v>3.15</v>
      </c>
      <c r="F951" s="51">
        <v>0.6</v>
      </c>
      <c r="G951" s="51"/>
      <c r="H951" s="52">
        <f t="shared" si="54"/>
        <v>1.89</v>
      </c>
    </row>
    <row r="952" spans="1:8" x14ac:dyDescent="0.3">
      <c r="A952" s="49"/>
      <c r="B952" s="53" t="s">
        <v>521</v>
      </c>
      <c r="C952" s="50">
        <v>1</v>
      </c>
      <c r="D952" s="50">
        <v>1</v>
      </c>
      <c r="E952" s="51">
        <v>3.1150000000000002</v>
      </c>
      <c r="F952" s="51">
        <v>0.6</v>
      </c>
      <c r="G952" s="51"/>
      <c r="H952" s="52">
        <f t="shared" si="54"/>
        <v>1.869</v>
      </c>
    </row>
    <row r="953" spans="1:8" x14ac:dyDescent="0.3">
      <c r="A953" s="49"/>
      <c r="B953" s="53" t="s">
        <v>522</v>
      </c>
      <c r="C953" s="50">
        <v>1</v>
      </c>
      <c r="D953" s="50">
        <v>1</v>
      </c>
      <c r="E953" s="51">
        <v>3.14</v>
      </c>
      <c r="F953" s="51">
        <v>0.6</v>
      </c>
      <c r="G953" s="51"/>
      <c r="H953" s="52">
        <f t="shared" si="54"/>
        <v>1.8839999999999999</v>
      </c>
    </row>
    <row r="954" spans="1:8" x14ac:dyDescent="0.3">
      <c r="A954" s="49"/>
      <c r="B954" s="53" t="s">
        <v>522</v>
      </c>
      <c r="C954" s="50">
        <v>1</v>
      </c>
      <c r="D954" s="50">
        <v>1</v>
      </c>
      <c r="E954" s="51">
        <v>1.85</v>
      </c>
      <c r="F954" s="51">
        <v>0.6</v>
      </c>
      <c r="G954" s="51"/>
      <c r="H954" s="52">
        <f t="shared" si="54"/>
        <v>1.1100000000000001</v>
      </c>
    </row>
    <row r="955" spans="1:8" x14ac:dyDescent="0.3">
      <c r="A955" s="49"/>
      <c r="B955" s="53" t="s">
        <v>522</v>
      </c>
      <c r="C955" s="50">
        <v>1</v>
      </c>
      <c r="D955" s="50">
        <v>1</v>
      </c>
      <c r="E955" s="51">
        <v>1.85</v>
      </c>
      <c r="F955" s="51">
        <v>0.45</v>
      </c>
      <c r="G955" s="51"/>
      <c r="H955" s="52">
        <f t="shared" si="54"/>
        <v>0.83250000000000002</v>
      </c>
    </row>
    <row r="956" spans="1:8" x14ac:dyDescent="0.3">
      <c r="A956" s="49"/>
      <c r="B956" s="53" t="s">
        <v>523</v>
      </c>
      <c r="C956" s="50">
        <v>1</v>
      </c>
      <c r="D956" s="50">
        <v>1</v>
      </c>
      <c r="E956" s="51">
        <v>39.14</v>
      </c>
      <c r="F956" s="51"/>
      <c r="G956" s="51">
        <v>0.12</v>
      </c>
      <c r="H956" s="52">
        <f t="shared" si="54"/>
        <v>4.6967999999999996</v>
      </c>
    </row>
    <row r="957" spans="1:8" x14ac:dyDescent="0.3">
      <c r="A957" s="49"/>
      <c r="B957" s="53" t="s">
        <v>524</v>
      </c>
      <c r="C957" s="50">
        <v>1</v>
      </c>
      <c r="D957" s="50">
        <v>1</v>
      </c>
      <c r="E957" s="51">
        <v>14.06</v>
      </c>
      <c r="F957" s="51"/>
      <c r="G957" s="51">
        <v>0.12</v>
      </c>
      <c r="H957" s="52">
        <f t="shared" si="54"/>
        <v>1.6872</v>
      </c>
    </row>
    <row r="958" spans="1:8" x14ac:dyDescent="0.3">
      <c r="A958" s="49"/>
      <c r="B958" s="53" t="s">
        <v>82</v>
      </c>
      <c r="C958" s="50">
        <v>1</v>
      </c>
      <c r="D958" s="50">
        <v>1</v>
      </c>
      <c r="E958" s="51">
        <v>6.84</v>
      </c>
      <c r="F958" s="51"/>
      <c r="G958" s="51">
        <v>0.12</v>
      </c>
      <c r="H958" s="52">
        <f t="shared" si="54"/>
        <v>0.82079999999999997</v>
      </c>
    </row>
    <row r="959" spans="1:8" x14ac:dyDescent="0.3">
      <c r="A959" s="49"/>
      <c r="B959" s="53" t="s">
        <v>83</v>
      </c>
      <c r="C959" s="50">
        <v>1</v>
      </c>
      <c r="D959" s="50">
        <v>1</v>
      </c>
      <c r="E959" s="51">
        <v>13.18</v>
      </c>
      <c r="F959" s="51"/>
      <c r="G959" s="51">
        <v>0.12</v>
      </c>
      <c r="H959" s="52">
        <f t="shared" si="54"/>
        <v>1.5815999999999999</v>
      </c>
    </row>
    <row r="960" spans="1:8" x14ac:dyDescent="0.3">
      <c r="A960" s="49"/>
      <c r="B960" s="53" t="s">
        <v>84</v>
      </c>
      <c r="C960" s="50">
        <v>1</v>
      </c>
      <c r="D960" s="50">
        <v>1</v>
      </c>
      <c r="E960" s="51">
        <v>12.83</v>
      </c>
      <c r="F960" s="51"/>
      <c r="G960" s="51">
        <v>0.12</v>
      </c>
      <c r="H960" s="52">
        <f t="shared" si="54"/>
        <v>1.5395999999999999</v>
      </c>
    </row>
    <row r="961" spans="1:8" x14ac:dyDescent="0.3">
      <c r="A961" s="49"/>
      <c r="B961" s="53" t="s">
        <v>234</v>
      </c>
      <c r="C961" s="50">
        <v>1</v>
      </c>
      <c r="D961" s="50">
        <v>1</v>
      </c>
      <c r="E961" s="51">
        <v>16.989999999999998</v>
      </c>
      <c r="F961" s="51"/>
      <c r="G961" s="51">
        <v>0.12</v>
      </c>
      <c r="H961" s="52">
        <f t="shared" si="54"/>
        <v>2.0387999999999997</v>
      </c>
    </row>
    <row r="962" spans="1:8" x14ac:dyDescent="0.3">
      <c r="A962" s="49"/>
      <c r="B962" s="53" t="s">
        <v>505</v>
      </c>
      <c r="C962" s="50">
        <v>1</v>
      </c>
      <c r="D962" s="50">
        <v>1</v>
      </c>
      <c r="E962" s="51">
        <v>7.64</v>
      </c>
      <c r="F962" s="51"/>
      <c r="G962" s="51">
        <v>0.12</v>
      </c>
      <c r="H962" s="52">
        <f t="shared" si="54"/>
        <v>0.91679999999999995</v>
      </c>
    </row>
    <row r="963" spans="1:8" x14ac:dyDescent="0.3">
      <c r="A963" s="49"/>
      <c r="B963" s="53" t="s">
        <v>525</v>
      </c>
      <c r="C963" s="50">
        <v>2</v>
      </c>
      <c r="D963" s="50">
        <v>1</v>
      </c>
      <c r="E963" s="51">
        <v>1.46</v>
      </c>
      <c r="F963" s="51"/>
      <c r="G963" s="51">
        <v>0.08</v>
      </c>
      <c r="H963" s="52">
        <f t="shared" si="54"/>
        <v>0.2336</v>
      </c>
    </row>
    <row r="964" spans="1:8" x14ac:dyDescent="0.3">
      <c r="A964" s="49"/>
      <c r="B964" s="53" t="s">
        <v>526</v>
      </c>
      <c r="C964" s="50">
        <v>2</v>
      </c>
      <c r="D964" s="50">
        <v>1</v>
      </c>
      <c r="E964" s="51">
        <v>2.2599999999999998</v>
      </c>
      <c r="F964" s="51"/>
      <c r="G964" s="51">
        <v>0.08</v>
      </c>
      <c r="H964" s="52">
        <f t="shared" si="54"/>
        <v>0.36159999999999998</v>
      </c>
    </row>
    <row r="965" spans="1:8" x14ac:dyDescent="0.3">
      <c r="A965" s="49"/>
      <c r="B965" s="53" t="s">
        <v>527</v>
      </c>
      <c r="C965" s="50">
        <v>4</v>
      </c>
      <c r="D965" s="50">
        <v>1</v>
      </c>
      <c r="E965" s="51">
        <v>1.96</v>
      </c>
      <c r="F965" s="51"/>
      <c r="G965" s="51">
        <v>0.08</v>
      </c>
      <c r="H965" s="52">
        <f t="shared" si="54"/>
        <v>0.62719999999999998</v>
      </c>
    </row>
    <row r="966" spans="1:8" x14ac:dyDescent="0.3">
      <c r="A966" s="49"/>
      <c r="B966" s="53" t="s">
        <v>528</v>
      </c>
      <c r="C966" s="50">
        <v>2</v>
      </c>
      <c r="D966" s="50">
        <v>1</v>
      </c>
      <c r="E966" s="51">
        <v>1.66</v>
      </c>
      <c r="F966" s="51"/>
      <c r="G966" s="51">
        <v>0.08</v>
      </c>
      <c r="H966" s="52">
        <f t="shared" si="54"/>
        <v>0.2656</v>
      </c>
    </row>
    <row r="967" spans="1:8" x14ac:dyDescent="0.3">
      <c r="A967" s="49"/>
      <c r="B967" s="53" t="s">
        <v>529</v>
      </c>
      <c r="C967" s="50">
        <v>4</v>
      </c>
      <c r="D967" s="50">
        <v>1</v>
      </c>
      <c r="E967" s="51">
        <v>1.66</v>
      </c>
      <c r="F967" s="51"/>
      <c r="G967" s="51">
        <v>0.08</v>
      </c>
      <c r="H967" s="52">
        <f t="shared" si="54"/>
        <v>0.53120000000000001</v>
      </c>
    </row>
    <row r="968" spans="1:8" x14ac:dyDescent="0.3">
      <c r="A968" s="49"/>
      <c r="B968" s="53" t="s">
        <v>530</v>
      </c>
      <c r="C968" s="50">
        <v>4</v>
      </c>
      <c r="D968" s="50">
        <v>1</v>
      </c>
      <c r="E968" s="51">
        <v>1.96</v>
      </c>
      <c r="F968" s="51"/>
      <c r="G968" s="51">
        <v>0.05</v>
      </c>
      <c r="H968" s="52">
        <f t="shared" si="54"/>
        <v>0.39200000000000002</v>
      </c>
    </row>
    <row r="969" spans="1:8" x14ac:dyDescent="0.3">
      <c r="A969" s="49"/>
      <c r="B969" s="53" t="s">
        <v>531</v>
      </c>
      <c r="C969" s="50">
        <v>2</v>
      </c>
      <c r="D969" s="50">
        <v>1</v>
      </c>
      <c r="E969" s="51">
        <v>1.66</v>
      </c>
      <c r="F969" s="51"/>
      <c r="G969" s="51">
        <v>0.05</v>
      </c>
      <c r="H969" s="52">
        <f t="shared" si="54"/>
        <v>0.16600000000000001</v>
      </c>
    </row>
    <row r="970" spans="1:8" x14ac:dyDescent="0.3">
      <c r="A970" s="49"/>
      <c r="B970" s="53" t="s">
        <v>532</v>
      </c>
      <c r="C970" s="50">
        <v>2</v>
      </c>
      <c r="D970" s="50">
        <v>1</v>
      </c>
      <c r="E970" s="51">
        <v>1.21</v>
      </c>
      <c r="F970" s="51"/>
      <c r="G970" s="51">
        <v>0.05</v>
      </c>
      <c r="H970" s="52">
        <f t="shared" si="54"/>
        <v>0.121</v>
      </c>
    </row>
    <row r="971" spans="1:8" x14ac:dyDescent="0.3">
      <c r="A971" s="49"/>
      <c r="B971" s="53" t="s">
        <v>533</v>
      </c>
      <c r="C971" s="50">
        <v>4</v>
      </c>
      <c r="D971" s="50">
        <v>1</v>
      </c>
      <c r="E971" s="51">
        <v>1.66</v>
      </c>
      <c r="F971" s="51"/>
      <c r="G971" s="51">
        <v>0.05</v>
      </c>
      <c r="H971" s="52">
        <f t="shared" si="54"/>
        <v>0.33200000000000002</v>
      </c>
    </row>
    <row r="972" spans="1:8" x14ac:dyDescent="0.3">
      <c r="A972" s="49"/>
      <c r="B972" s="53" t="s">
        <v>534</v>
      </c>
      <c r="C972" s="50">
        <v>2</v>
      </c>
      <c r="D972" s="50">
        <v>1</v>
      </c>
      <c r="E972" s="51">
        <v>2.2599999999999998</v>
      </c>
      <c r="F972" s="51"/>
      <c r="G972" s="51">
        <v>0.05</v>
      </c>
      <c r="H972" s="52">
        <f t="shared" si="54"/>
        <v>0.22599999999999998</v>
      </c>
    </row>
    <row r="973" spans="1:8" x14ac:dyDescent="0.3">
      <c r="A973" s="49"/>
      <c r="B973" s="53" t="s">
        <v>535</v>
      </c>
      <c r="C973" s="50">
        <v>1</v>
      </c>
      <c r="D973" s="50">
        <v>1</v>
      </c>
      <c r="E973" s="51">
        <v>2.69</v>
      </c>
      <c r="F973" s="51"/>
      <c r="G973" s="51">
        <v>0.6</v>
      </c>
      <c r="H973" s="52">
        <f t="shared" ref="H973:H978" si="55">PRODUCT(C973:G973)</f>
        <v>1.6139999999999999</v>
      </c>
    </row>
    <row r="974" spans="1:8" x14ac:dyDescent="0.3">
      <c r="A974" s="49"/>
      <c r="B974" s="53" t="s">
        <v>535</v>
      </c>
      <c r="C974" s="50">
        <v>1</v>
      </c>
      <c r="D974" s="50">
        <v>1</v>
      </c>
      <c r="E974" s="51">
        <v>1.85</v>
      </c>
      <c r="F974" s="51">
        <v>0.6</v>
      </c>
      <c r="G974" s="51"/>
      <c r="H974" s="52">
        <f t="shared" si="55"/>
        <v>1.1100000000000001</v>
      </c>
    </row>
    <row r="975" spans="1:8" x14ac:dyDescent="0.3">
      <c r="A975" s="49"/>
      <c r="B975" s="53" t="s">
        <v>536</v>
      </c>
      <c r="C975" s="50">
        <v>2</v>
      </c>
      <c r="D975" s="50">
        <v>1</v>
      </c>
      <c r="E975" s="51">
        <v>0.6</v>
      </c>
      <c r="F975" s="51"/>
      <c r="G975" s="51">
        <v>0.25</v>
      </c>
      <c r="H975" s="52">
        <f t="shared" si="55"/>
        <v>0.3</v>
      </c>
    </row>
    <row r="976" spans="1:8" x14ac:dyDescent="0.3">
      <c r="A976" s="49"/>
      <c r="B976" s="53" t="s">
        <v>537</v>
      </c>
      <c r="C976" s="50">
        <v>1</v>
      </c>
      <c r="D976" s="50">
        <v>1</v>
      </c>
      <c r="E976" s="51">
        <v>2.69</v>
      </c>
      <c r="F976" s="51"/>
      <c r="G976" s="51">
        <v>0.05</v>
      </c>
      <c r="H976" s="52">
        <f t="shared" si="55"/>
        <v>0.13450000000000001</v>
      </c>
    </row>
    <row r="977" spans="1:9" x14ac:dyDescent="0.3">
      <c r="A977" s="49"/>
      <c r="B977" s="53" t="s">
        <v>537</v>
      </c>
      <c r="C977" s="50">
        <v>1</v>
      </c>
      <c r="D977" s="50">
        <v>1</v>
      </c>
      <c r="E977" s="51">
        <v>1.85</v>
      </c>
      <c r="F977" s="51"/>
      <c r="G977" s="51">
        <v>0.05</v>
      </c>
      <c r="H977" s="52">
        <f t="shared" si="55"/>
        <v>9.2500000000000013E-2</v>
      </c>
    </row>
    <row r="978" spans="1:9" x14ac:dyDescent="0.3">
      <c r="A978" s="49"/>
      <c r="B978" s="53" t="s">
        <v>538</v>
      </c>
      <c r="C978" s="50">
        <v>2</v>
      </c>
      <c r="D978" s="50">
        <v>1</v>
      </c>
      <c r="E978" s="51">
        <v>0.25</v>
      </c>
      <c r="F978" s="51"/>
      <c r="G978" s="51">
        <v>0.05</v>
      </c>
      <c r="H978" s="52">
        <f t="shared" si="55"/>
        <v>2.5000000000000001E-2</v>
      </c>
    </row>
    <row r="979" spans="1:9" s="10" customFormat="1" x14ac:dyDescent="0.25">
      <c r="A979" s="12"/>
      <c r="B979" s="28" t="str">
        <f>+B321</f>
        <v>Water tank</v>
      </c>
      <c r="C979" s="29"/>
      <c r="D979" s="29"/>
      <c r="E979" s="9"/>
      <c r="F979" s="9"/>
      <c r="G979" s="9"/>
      <c r="H979" s="9"/>
    </row>
    <row r="980" spans="1:9" s="6" customFormat="1" x14ac:dyDescent="0.25">
      <c r="A980" s="63"/>
      <c r="B980" s="30" t="s">
        <v>390</v>
      </c>
      <c r="C980" s="62">
        <v>1</v>
      </c>
      <c r="D980" s="62">
        <v>1</v>
      </c>
      <c r="E980" s="31">
        <v>1.395</v>
      </c>
      <c r="F980" s="52">
        <v>1.07</v>
      </c>
      <c r="G980" s="5"/>
      <c r="H980" s="52">
        <f t="shared" ref="H980:H986" si="56">ROUND(PRODUCT(C980:G980),2)</f>
        <v>1.49</v>
      </c>
    </row>
    <row r="981" spans="1:9" s="6" customFormat="1" x14ac:dyDescent="0.25">
      <c r="A981" s="63"/>
      <c r="B981" s="30" t="s">
        <v>539</v>
      </c>
      <c r="C981" s="62">
        <v>1</v>
      </c>
      <c r="D981" s="62">
        <v>1</v>
      </c>
      <c r="E981" s="52">
        <v>7.84</v>
      </c>
      <c r="F981" s="52"/>
      <c r="G981" s="52">
        <f>0.35-0.15</f>
        <v>0.19999999999999998</v>
      </c>
      <c r="H981" s="52">
        <f t="shared" si="56"/>
        <v>1.57</v>
      </c>
    </row>
    <row r="982" spans="1:9" s="6" customFormat="1" x14ac:dyDescent="0.25">
      <c r="A982" s="63"/>
      <c r="B982" s="30" t="s">
        <v>540</v>
      </c>
      <c r="C982" s="62">
        <v>1</v>
      </c>
      <c r="D982" s="62">
        <v>1</v>
      </c>
      <c r="E982" s="52">
        <v>9.68</v>
      </c>
      <c r="F982" s="52"/>
      <c r="G982" s="5">
        <v>0.35</v>
      </c>
      <c r="H982" s="52">
        <f t="shared" si="56"/>
        <v>3.39</v>
      </c>
    </row>
    <row r="983" spans="1:9" s="6" customFormat="1" x14ac:dyDescent="0.25">
      <c r="A983" s="63"/>
      <c r="B983" s="30" t="s">
        <v>541</v>
      </c>
      <c r="C983" s="62">
        <v>1</v>
      </c>
      <c r="D983" s="62">
        <v>1</v>
      </c>
      <c r="E983" s="31">
        <v>1.2450000000000001</v>
      </c>
      <c r="F983" s="52">
        <v>0.9</v>
      </c>
      <c r="G983" s="52"/>
      <c r="H983" s="52">
        <f t="shared" si="56"/>
        <v>1.1200000000000001</v>
      </c>
    </row>
    <row r="984" spans="1:9" s="6" customFormat="1" x14ac:dyDescent="0.25">
      <c r="A984" s="63"/>
      <c r="B984" s="30" t="s">
        <v>147</v>
      </c>
      <c r="C984" s="62">
        <v>1</v>
      </c>
      <c r="D984" s="62">
        <v>-1</v>
      </c>
      <c r="E984" s="52">
        <v>0.6</v>
      </c>
      <c r="F984" s="5">
        <v>0.6</v>
      </c>
      <c r="G984" s="52"/>
      <c r="H984" s="52">
        <f t="shared" si="56"/>
        <v>-0.36</v>
      </c>
    </row>
    <row r="985" spans="1:9" s="6" customFormat="1" x14ac:dyDescent="0.25">
      <c r="A985" s="63"/>
      <c r="B985" s="30" t="s">
        <v>542</v>
      </c>
      <c r="C985" s="62">
        <v>1</v>
      </c>
      <c r="D985" s="62">
        <v>-1</v>
      </c>
      <c r="E985" s="52">
        <f>0.6*4</f>
        <v>2.4</v>
      </c>
      <c r="F985" s="5"/>
      <c r="G985" s="52">
        <v>0.11</v>
      </c>
      <c r="H985" s="52">
        <f t="shared" si="56"/>
        <v>-0.26</v>
      </c>
    </row>
    <row r="986" spans="1:9" s="6" customFormat="1" x14ac:dyDescent="0.25">
      <c r="A986" s="63"/>
      <c r="B986" s="30" t="s">
        <v>543</v>
      </c>
      <c r="C986" s="62">
        <v>1</v>
      </c>
      <c r="D986" s="62">
        <v>1</v>
      </c>
      <c r="E986" s="52">
        <v>5.69</v>
      </c>
      <c r="F986" s="52"/>
      <c r="G986" s="52">
        <v>0.11</v>
      </c>
      <c r="H986" s="52">
        <f t="shared" si="56"/>
        <v>0.63</v>
      </c>
    </row>
    <row r="987" spans="1:9" x14ac:dyDescent="0.3">
      <c r="A987" s="49"/>
      <c r="B987" s="53"/>
      <c r="C987" s="50"/>
      <c r="D987" s="50"/>
      <c r="E987" s="51"/>
      <c r="F987" s="9"/>
      <c r="G987" s="9"/>
      <c r="H987" s="9">
        <f>I988-I987</f>
        <v>5.9374999999931788E-2</v>
      </c>
      <c r="I987" s="10">
        <f>SUM(H911:H986)</f>
        <v>162.24062500000005</v>
      </c>
    </row>
    <row r="988" spans="1:9" x14ac:dyDescent="0.3">
      <c r="A988" s="49"/>
      <c r="B988" s="53" t="s">
        <v>181</v>
      </c>
      <c r="C988" s="50"/>
      <c r="D988" s="50"/>
      <c r="E988" s="51"/>
      <c r="F988" s="9"/>
      <c r="G988" s="9"/>
      <c r="H988" s="11">
        <f>+I988</f>
        <v>162.29999999999998</v>
      </c>
      <c r="I988" s="10">
        <f>ROUNDUP(I987,1)</f>
        <v>162.29999999999998</v>
      </c>
    </row>
    <row r="989" spans="1:9" x14ac:dyDescent="0.3">
      <c r="A989" s="49"/>
      <c r="B989" s="53"/>
      <c r="C989" s="50"/>
      <c r="D989" s="50"/>
      <c r="E989" s="51"/>
      <c r="F989" s="12" t="s">
        <v>34</v>
      </c>
      <c r="G989" s="13">
        <f>H988</f>
        <v>162.29999999999998</v>
      </c>
      <c r="H989" s="12" t="s">
        <v>88</v>
      </c>
      <c r="I989" s="10"/>
    </row>
    <row r="990" spans="1:9" x14ac:dyDescent="0.3">
      <c r="A990" s="49"/>
      <c r="B990" s="53"/>
      <c r="C990" s="50"/>
      <c r="D990" s="50"/>
      <c r="E990" s="51"/>
      <c r="F990" s="51"/>
      <c r="G990" s="51"/>
      <c r="H990" s="51"/>
    </row>
    <row r="991" spans="1:9" s="48" customFormat="1" x14ac:dyDescent="0.3">
      <c r="A991" s="49" t="s">
        <v>89</v>
      </c>
      <c r="B991" s="14" t="s">
        <v>90</v>
      </c>
      <c r="C991" s="50"/>
      <c r="D991" s="50"/>
      <c r="E991" s="51"/>
      <c r="F991" s="51"/>
      <c r="G991" s="51"/>
      <c r="H991" s="51"/>
    </row>
    <row r="992" spans="1:9" s="48" customFormat="1" x14ac:dyDescent="0.3">
      <c r="A992" s="49"/>
      <c r="B992" s="4" t="s">
        <v>54</v>
      </c>
      <c r="C992" s="50"/>
      <c r="D992" s="50"/>
      <c r="E992" s="51"/>
      <c r="F992" s="51"/>
      <c r="G992" s="51"/>
      <c r="H992" s="52">
        <f>PRODUCT(C992:G992)</f>
        <v>0</v>
      </c>
    </row>
    <row r="993" spans="1:9" s="48" customFormat="1" x14ac:dyDescent="0.3">
      <c r="A993" s="49"/>
      <c r="B993" s="53" t="s">
        <v>688</v>
      </c>
      <c r="C993" s="50">
        <v>1</v>
      </c>
      <c r="D993" s="50">
        <v>5</v>
      </c>
      <c r="E993" s="51">
        <v>1.06</v>
      </c>
      <c r="F993" s="51"/>
      <c r="G993" s="51">
        <v>2</v>
      </c>
      <c r="H993" s="52">
        <f>PRODUCT(C993:G993)</f>
        <v>10.600000000000001</v>
      </c>
      <c r="I993" s="21"/>
    </row>
    <row r="994" spans="1:9" s="48" customFormat="1" x14ac:dyDescent="0.3">
      <c r="A994" s="49"/>
      <c r="B994" s="53" t="s">
        <v>689</v>
      </c>
      <c r="C994" s="50">
        <v>1</v>
      </c>
      <c r="D994" s="50">
        <v>5</v>
      </c>
      <c r="E994" s="51">
        <v>1.06</v>
      </c>
      <c r="F994" s="51"/>
      <c r="G994" s="51">
        <v>2</v>
      </c>
      <c r="H994" s="52">
        <f t="shared" ref="H994:H995" si="57">PRODUCT(C994:G994)</f>
        <v>10.600000000000001</v>
      </c>
      <c r="I994" s="21"/>
    </row>
    <row r="995" spans="1:9" s="48" customFormat="1" x14ac:dyDescent="0.3">
      <c r="A995" s="49"/>
      <c r="B995" s="53" t="s">
        <v>690</v>
      </c>
      <c r="C995" s="50">
        <v>1</v>
      </c>
      <c r="D995" s="50">
        <v>3</v>
      </c>
      <c r="E995" s="51">
        <v>1.06</v>
      </c>
      <c r="F995" s="51"/>
      <c r="G995" s="51">
        <v>1.97</v>
      </c>
      <c r="H995" s="52">
        <f t="shared" si="57"/>
        <v>6.2646000000000006</v>
      </c>
      <c r="I995" s="21"/>
    </row>
    <row r="996" spans="1:9" s="48" customFormat="1" x14ac:dyDescent="0.3">
      <c r="A996" s="49"/>
      <c r="B996" s="4" t="s">
        <v>61</v>
      </c>
      <c r="C996" s="50"/>
      <c r="D996" s="50"/>
      <c r="E996" s="51"/>
      <c r="F996" s="51"/>
      <c r="G996" s="51"/>
      <c r="H996" s="52"/>
      <c r="I996" s="21"/>
    </row>
    <row r="997" spans="1:9" s="48" customFormat="1" x14ac:dyDescent="0.3">
      <c r="A997" s="49"/>
      <c r="B997" s="53" t="str">
        <f>+B993</f>
        <v>C1</v>
      </c>
      <c r="C997" s="50">
        <f>+C993</f>
        <v>1</v>
      </c>
      <c r="D997" s="50">
        <f>+D993</f>
        <v>5</v>
      </c>
      <c r="E997" s="51">
        <f>+E993</f>
        <v>1.06</v>
      </c>
      <c r="F997" s="51">
        <f>+F993</f>
        <v>0</v>
      </c>
      <c r="G997" s="8">
        <v>1.9</v>
      </c>
      <c r="H997" s="52">
        <f>G997*E997*D997*C997</f>
        <v>10.069999999999999</v>
      </c>
      <c r="I997" s="21"/>
    </row>
    <row r="998" spans="1:9" s="48" customFormat="1" x14ac:dyDescent="0.3">
      <c r="A998" s="49"/>
      <c r="B998" s="24" t="str">
        <f t="shared" ref="B998:D999" si="58">+B994</f>
        <v>C2</v>
      </c>
      <c r="C998" s="50">
        <f t="shared" si="58"/>
        <v>1</v>
      </c>
      <c r="D998" s="50">
        <f t="shared" si="58"/>
        <v>5</v>
      </c>
      <c r="E998" s="51">
        <f t="shared" ref="E998:G999" si="59">+E997</f>
        <v>1.06</v>
      </c>
      <c r="F998" s="51">
        <f t="shared" si="59"/>
        <v>0</v>
      </c>
      <c r="G998" s="8">
        <v>1.9</v>
      </c>
      <c r="H998" s="52">
        <f>G998*E998*D998*C998</f>
        <v>10.069999999999999</v>
      </c>
      <c r="I998" s="21"/>
    </row>
    <row r="999" spans="1:9" s="48" customFormat="1" x14ac:dyDescent="0.3">
      <c r="A999" s="49"/>
      <c r="B999" s="53" t="str">
        <f t="shared" si="58"/>
        <v>C3</v>
      </c>
      <c r="C999" s="50">
        <f t="shared" si="58"/>
        <v>1</v>
      </c>
      <c r="D999" s="50">
        <f t="shared" si="58"/>
        <v>3</v>
      </c>
      <c r="E999" s="51">
        <f t="shared" si="59"/>
        <v>1.06</v>
      </c>
      <c r="F999" s="51">
        <f t="shared" si="59"/>
        <v>0</v>
      </c>
      <c r="G999" s="8">
        <f t="shared" si="59"/>
        <v>1.9</v>
      </c>
      <c r="H999" s="52">
        <f>G999*E999*D999*C999</f>
        <v>6.0419999999999998</v>
      </c>
      <c r="I999" s="21"/>
    </row>
    <row r="1000" spans="1:9" x14ac:dyDescent="0.3">
      <c r="A1000" s="49"/>
      <c r="B1000" s="53" t="s">
        <v>544</v>
      </c>
      <c r="C1000" s="50"/>
      <c r="D1000" s="50"/>
      <c r="E1000" s="51"/>
      <c r="F1000" s="51"/>
      <c r="G1000" s="8"/>
      <c r="H1000" s="52"/>
      <c r="I1000" s="21"/>
    </row>
    <row r="1001" spans="1:9" x14ac:dyDescent="0.3">
      <c r="A1001" s="49"/>
      <c r="B1001" s="24" t="s">
        <v>688</v>
      </c>
      <c r="C1001" s="50">
        <v>1</v>
      </c>
      <c r="D1001" s="50">
        <v>5</v>
      </c>
      <c r="E1001" s="51">
        <v>1.06</v>
      </c>
      <c r="F1001" s="51">
        <v>0</v>
      </c>
      <c r="G1001" s="8">
        <v>2.4700000000000002</v>
      </c>
      <c r="H1001" s="52">
        <f>G1001*E1001*D1001*C1001</f>
        <v>13.091000000000001</v>
      </c>
      <c r="I1001" s="21"/>
    </row>
    <row r="1002" spans="1:9" x14ac:dyDescent="0.3">
      <c r="A1002" s="49"/>
      <c r="B1002" s="53" t="s">
        <v>689</v>
      </c>
      <c r="C1002" s="50">
        <v>1</v>
      </c>
      <c r="D1002" s="50">
        <v>5</v>
      </c>
      <c r="E1002" s="51">
        <v>1.06</v>
      </c>
      <c r="F1002" s="51">
        <v>0</v>
      </c>
      <c r="G1002" s="8">
        <v>2.4700000000000002</v>
      </c>
      <c r="H1002" s="52">
        <f t="shared" ref="H1002:H1003" si="60">G1002*E1002*D1002*C1002</f>
        <v>13.091000000000001</v>
      </c>
      <c r="I1002" s="21"/>
    </row>
    <row r="1003" spans="1:9" x14ac:dyDescent="0.3">
      <c r="A1003" s="49"/>
      <c r="B1003" s="53" t="s">
        <v>690</v>
      </c>
      <c r="C1003" s="50">
        <v>1</v>
      </c>
      <c r="D1003" s="50">
        <v>3</v>
      </c>
      <c r="E1003" s="51">
        <v>1.06</v>
      </c>
      <c r="F1003" s="51">
        <v>0</v>
      </c>
      <c r="G1003" s="8">
        <v>2.4700000000000002</v>
      </c>
      <c r="H1003" s="52">
        <f t="shared" si="60"/>
        <v>7.8546000000000014</v>
      </c>
      <c r="I1003" s="21"/>
    </row>
    <row r="1004" spans="1:9" x14ac:dyDescent="0.3">
      <c r="A1004" s="49"/>
      <c r="B1004" s="53" t="s">
        <v>545</v>
      </c>
      <c r="C1004" s="50"/>
      <c r="D1004" s="50"/>
      <c r="E1004" s="51"/>
      <c r="F1004" s="51"/>
      <c r="G1004" s="8"/>
      <c r="H1004" s="52"/>
      <c r="I1004" s="21"/>
    </row>
    <row r="1005" spans="1:9" x14ac:dyDescent="0.3">
      <c r="A1005" s="49"/>
      <c r="B1005" s="24" t="s">
        <v>688</v>
      </c>
      <c r="C1005" s="50">
        <v>1</v>
      </c>
      <c r="D1005" s="50">
        <v>5</v>
      </c>
      <c r="E1005" s="51">
        <v>1.06</v>
      </c>
      <c r="F1005" s="51">
        <v>0</v>
      </c>
      <c r="G1005" s="8">
        <v>1.2</v>
      </c>
      <c r="H1005" s="52">
        <f>G1005*E1005*D1005*C1005</f>
        <v>6.36</v>
      </c>
      <c r="I1005" s="21"/>
    </row>
    <row r="1006" spans="1:9" x14ac:dyDescent="0.3">
      <c r="A1006" s="49"/>
      <c r="B1006" s="53" t="s">
        <v>689</v>
      </c>
      <c r="C1006" s="50">
        <v>1</v>
      </c>
      <c r="D1006" s="50">
        <v>4</v>
      </c>
      <c r="E1006" s="51">
        <v>1.06</v>
      </c>
      <c r="F1006" s="51">
        <v>0</v>
      </c>
      <c r="G1006" s="8">
        <v>1.2</v>
      </c>
      <c r="H1006" s="52">
        <f>G1006*E1006*D1006*C1006</f>
        <v>5.0880000000000001</v>
      </c>
      <c r="I1006" s="21"/>
    </row>
    <row r="1007" spans="1:9" x14ac:dyDescent="0.3">
      <c r="A1007" s="49"/>
      <c r="B1007" s="53" t="s">
        <v>546</v>
      </c>
      <c r="C1007" s="50"/>
      <c r="D1007" s="50"/>
      <c r="E1007" s="51"/>
      <c r="F1007" s="51"/>
      <c r="G1007" s="8"/>
      <c r="H1007" s="52"/>
      <c r="I1007" s="21"/>
    </row>
    <row r="1008" spans="1:9" x14ac:dyDescent="0.3">
      <c r="A1008" s="49"/>
      <c r="B1008" s="24" t="s">
        <v>762</v>
      </c>
      <c r="C1008" s="50">
        <v>1</v>
      </c>
      <c r="D1008" s="50">
        <v>4</v>
      </c>
      <c r="E1008" s="51">
        <v>1.06</v>
      </c>
      <c r="F1008" s="51">
        <v>0</v>
      </c>
      <c r="G1008" s="8">
        <v>2.5499999999999998</v>
      </c>
      <c r="H1008" s="52">
        <f>G1008*E1008*D1008*C1008</f>
        <v>10.811999999999999</v>
      </c>
      <c r="I1008" s="21"/>
    </row>
    <row r="1009" spans="1:9" x14ac:dyDescent="0.3">
      <c r="A1009" s="49"/>
      <c r="B1009" s="53" t="s">
        <v>547</v>
      </c>
      <c r="C1009" s="50">
        <v>1</v>
      </c>
      <c r="D1009" s="50">
        <v>1</v>
      </c>
      <c r="E1009" s="51">
        <v>2.92</v>
      </c>
      <c r="F1009" s="51">
        <v>0.6</v>
      </c>
      <c r="G1009" s="51"/>
      <c r="H1009" s="52">
        <f t="shared" ref="H1009:H1021" si="61">PRODUCT(C1009:G1009)</f>
        <v>1.752</v>
      </c>
    </row>
    <row r="1010" spans="1:9" x14ac:dyDescent="0.3">
      <c r="A1010" s="49"/>
      <c r="B1010" s="53" t="s">
        <v>548</v>
      </c>
      <c r="C1010" s="50">
        <v>1</v>
      </c>
      <c r="D1010" s="50">
        <v>1</v>
      </c>
      <c r="E1010" s="51">
        <v>1.73</v>
      </c>
      <c r="F1010" s="51">
        <v>0.6</v>
      </c>
      <c r="G1010" s="51"/>
      <c r="H1010" s="52">
        <f t="shared" si="61"/>
        <v>1.038</v>
      </c>
    </row>
    <row r="1011" spans="1:9" x14ac:dyDescent="0.3">
      <c r="A1011" s="49"/>
      <c r="B1011" s="53" t="s">
        <v>549</v>
      </c>
      <c r="C1011" s="50">
        <v>1</v>
      </c>
      <c r="D1011" s="50">
        <v>1</v>
      </c>
      <c r="E1011" s="51">
        <v>1.66</v>
      </c>
      <c r="F1011" s="51">
        <v>0.6</v>
      </c>
      <c r="G1011" s="51"/>
      <c r="H1011" s="52">
        <f t="shared" si="61"/>
        <v>0.99599999999999989</v>
      </c>
    </row>
    <row r="1012" spans="1:9" x14ac:dyDescent="0.3">
      <c r="A1012" s="49"/>
      <c r="B1012" s="53" t="s">
        <v>549</v>
      </c>
      <c r="C1012" s="50">
        <v>1</v>
      </c>
      <c r="D1012" s="50">
        <v>1</v>
      </c>
      <c r="E1012" s="51">
        <v>2.06</v>
      </c>
      <c r="F1012" s="51">
        <v>0.6</v>
      </c>
      <c r="G1012" s="51"/>
      <c r="H1012" s="52">
        <f t="shared" si="61"/>
        <v>1.236</v>
      </c>
    </row>
    <row r="1013" spans="1:9" x14ac:dyDescent="0.3">
      <c r="A1013" s="49"/>
      <c r="B1013" s="53" t="s">
        <v>550</v>
      </c>
      <c r="C1013" s="50">
        <v>1</v>
      </c>
      <c r="D1013" s="50">
        <v>1</v>
      </c>
      <c r="E1013" s="51">
        <v>0.63</v>
      </c>
      <c r="F1013" s="51">
        <v>0.6</v>
      </c>
      <c r="G1013" s="51"/>
      <c r="H1013" s="52">
        <f t="shared" si="61"/>
        <v>0.378</v>
      </c>
    </row>
    <row r="1014" spans="1:9" x14ac:dyDescent="0.3">
      <c r="A1014" s="49"/>
      <c r="B1014" s="53" t="s">
        <v>551</v>
      </c>
      <c r="C1014" s="50">
        <v>1</v>
      </c>
      <c r="D1014" s="50">
        <v>1</v>
      </c>
      <c r="E1014" s="51">
        <v>1.96</v>
      </c>
      <c r="F1014" s="51">
        <v>0.6</v>
      </c>
      <c r="G1014" s="51"/>
      <c r="H1014" s="52">
        <f t="shared" si="61"/>
        <v>1.1759999999999999</v>
      </c>
    </row>
    <row r="1015" spans="1:9" x14ac:dyDescent="0.3">
      <c r="A1015" s="49"/>
      <c r="B1015" s="53" t="s">
        <v>552</v>
      </c>
      <c r="C1015" s="50">
        <v>1</v>
      </c>
      <c r="D1015" s="50">
        <v>16</v>
      </c>
      <c r="E1015" s="51">
        <v>0.6</v>
      </c>
      <c r="F1015" s="51"/>
      <c r="G1015" s="54">
        <v>6.25E-2</v>
      </c>
      <c r="H1015" s="52">
        <f t="shared" si="61"/>
        <v>0.6</v>
      </c>
    </row>
    <row r="1016" spans="1:9" x14ac:dyDescent="0.3">
      <c r="A1016" s="49"/>
      <c r="B1016" s="53" t="s">
        <v>553</v>
      </c>
      <c r="C1016" s="50">
        <v>1</v>
      </c>
      <c r="D1016" s="50">
        <v>1</v>
      </c>
      <c r="E1016" s="51">
        <v>2.92</v>
      </c>
      <c r="F1016" s="51"/>
      <c r="G1016" s="54">
        <v>6.25E-2</v>
      </c>
      <c r="H1016" s="52">
        <f t="shared" si="61"/>
        <v>0.1825</v>
      </c>
    </row>
    <row r="1017" spans="1:9" x14ac:dyDescent="0.3">
      <c r="A1017" s="49"/>
      <c r="B1017" s="53" t="s">
        <v>548</v>
      </c>
      <c r="C1017" s="50">
        <v>1</v>
      </c>
      <c r="D1017" s="50">
        <v>1</v>
      </c>
      <c r="E1017" s="51">
        <v>1.73</v>
      </c>
      <c r="F1017" s="51"/>
      <c r="G1017" s="54">
        <v>6.25E-2</v>
      </c>
      <c r="H1017" s="52">
        <f t="shared" si="61"/>
        <v>0.108125</v>
      </c>
    </row>
    <row r="1018" spans="1:9" x14ac:dyDescent="0.3">
      <c r="A1018" s="49"/>
      <c r="B1018" s="53" t="s">
        <v>549</v>
      </c>
      <c r="C1018" s="50">
        <v>1</v>
      </c>
      <c r="D1018" s="50">
        <v>1</v>
      </c>
      <c r="E1018" s="51">
        <v>1.66</v>
      </c>
      <c r="F1018" s="51"/>
      <c r="G1018" s="54">
        <v>6.25E-2</v>
      </c>
      <c r="H1018" s="52">
        <f t="shared" si="61"/>
        <v>0.10375</v>
      </c>
    </row>
    <row r="1019" spans="1:9" x14ac:dyDescent="0.3">
      <c r="A1019" s="49"/>
      <c r="B1019" s="53" t="s">
        <v>554</v>
      </c>
      <c r="C1019" s="50">
        <v>1</v>
      </c>
      <c r="D1019" s="50">
        <v>1</v>
      </c>
      <c r="E1019" s="51">
        <v>2.06</v>
      </c>
      <c r="F1019" s="51"/>
      <c r="G1019" s="54">
        <v>6.25E-2</v>
      </c>
      <c r="H1019" s="52">
        <f t="shared" si="61"/>
        <v>0.12875</v>
      </c>
    </row>
    <row r="1020" spans="1:9" x14ac:dyDescent="0.3">
      <c r="A1020" s="49"/>
      <c r="B1020" s="53" t="s">
        <v>550</v>
      </c>
      <c r="C1020" s="50">
        <v>1</v>
      </c>
      <c r="D1020" s="50">
        <v>1</v>
      </c>
      <c r="E1020" s="51">
        <v>0.63</v>
      </c>
      <c r="F1020" s="51"/>
      <c r="G1020" s="54">
        <v>6.25E-2</v>
      </c>
      <c r="H1020" s="52">
        <f t="shared" si="61"/>
        <v>3.9375E-2</v>
      </c>
    </row>
    <row r="1021" spans="1:9" x14ac:dyDescent="0.3">
      <c r="A1021" s="49"/>
      <c r="B1021" s="53" t="s">
        <v>555</v>
      </c>
      <c r="C1021" s="50">
        <v>1</v>
      </c>
      <c r="D1021" s="50">
        <v>1</v>
      </c>
      <c r="E1021" s="51">
        <v>1.96</v>
      </c>
      <c r="F1021" s="51"/>
      <c r="G1021" s="54">
        <v>6.25E-2</v>
      </c>
      <c r="H1021" s="52">
        <f t="shared" si="61"/>
        <v>0.1225</v>
      </c>
    </row>
    <row r="1022" spans="1:9" s="6" customFormat="1" x14ac:dyDescent="0.25">
      <c r="A1022" s="63"/>
      <c r="B1022" s="30" t="s">
        <v>556</v>
      </c>
      <c r="C1022" s="62">
        <v>1</v>
      </c>
      <c r="D1022" s="62">
        <v>2</v>
      </c>
      <c r="E1022" s="5">
        <f>(0.3+0.23)*2</f>
        <v>1.06</v>
      </c>
      <c r="F1022" s="52"/>
      <c r="G1022" s="52">
        <v>1.2</v>
      </c>
      <c r="H1022" s="52">
        <f>ROUND(PRODUCT(C1022:G1022),2)</f>
        <v>2.54</v>
      </c>
    </row>
    <row r="1023" spans="1:9" x14ac:dyDescent="0.3">
      <c r="A1023" s="49"/>
      <c r="B1023" s="53"/>
      <c r="C1023" s="50"/>
      <c r="D1023" s="50"/>
      <c r="E1023" s="51"/>
      <c r="F1023" s="9"/>
      <c r="G1023" s="9"/>
      <c r="H1023" s="9">
        <f>I1024-I1023</f>
        <v>5.5799999999962324E-2</v>
      </c>
      <c r="I1023" s="10">
        <f>SUM(H993:H1022)</f>
        <v>120.34420000000003</v>
      </c>
    </row>
    <row r="1024" spans="1:9" x14ac:dyDescent="0.3">
      <c r="A1024" s="49"/>
      <c r="B1024" s="53"/>
      <c r="C1024" s="50"/>
      <c r="D1024" s="50"/>
      <c r="E1024" s="51"/>
      <c r="F1024" s="9"/>
      <c r="G1024" s="9"/>
      <c r="H1024" s="11">
        <f>+I1024</f>
        <v>120.39999999999999</v>
      </c>
      <c r="I1024" s="10">
        <f>ROUNDUP(I1023,1)</f>
        <v>120.39999999999999</v>
      </c>
    </row>
    <row r="1025" spans="1:9" x14ac:dyDescent="0.3">
      <c r="A1025" s="49"/>
      <c r="B1025" s="53"/>
      <c r="C1025" s="50"/>
      <c r="D1025" s="50"/>
      <c r="E1025" s="51"/>
      <c r="F1025" s="12" t="s">
        <v>34</v>
      </c>
      <c r="G1025" s="13">
        <f>H1024</f>
        <v>120.39999999999999</v>
      </c>
      <c r="H1025" s="12" t="s">
        <v>88</v>
      </c>
      <c r="I1025" s="10"/>
    </row>
    <row r="1026" spans="1:9" x14ac:dyDescent="0.3">
      <c r="A1026" s="49">
        <v>21.6</v>
      </c>
      <c r="B1026" s="14" t="s">
        <v>557</v>
      </c>
      <c r="C1026" s="50"/>
      <c r="D1026" s="50"/>
      <c r="E1026" s="51"/>
      <c r="F1026" s="51"/>
      <c r="G1026" s="51"/>
      <c r="H1026" s="51"/>
    </row>
    <row r="1027" spans="1:9" x14ac:dyDescent="0.3">
      <c r="A1027" s="49"/>
      <c r="B1027" s="14" t="s">
        <v>558</v>
      </c>
      <c r="C1027" s="50">
        <v>1</v>
      </c>
      <c r="D1027" s="50">
        <v>2</v>
      </c>
      <c r="E1027" s="51"/>
      <c r="F1027" s="51"/>
      <c r="G1027" s="35"/>
      <c r="H1027" s="52">
        <f>PRODUCT(C1027:G1027)</f>
        <v>2</v>
      </c>
    </row>
    <row r="1028" spans="1:9" x14ac:dyDescent="0.3">
      <c r="A1028" s="49"/>
      <c r="B1028" s="53"/>
      <c r="C1028" s="50"/>
      <c r="D1028" s="50"/>
      <c r="E1028" s="51"/>
      <c r="F1028" s="12" t="s">
        <v>34</v>
      </c>
      <c r="G1028" s="13">
        <f>H1027</f>
        <v>2</v>
      </c>
      <c r="H1028" s="12" t="s">
        <v>4</v>
      </c>
    </row>
    <row r="1029" spans="1:9" s="6" customFormat="1" ht="34.5" x14ac:dyDescent="0.25">
      <c r="A1029" s="65" t="s">
        <v>559</v>
      </c>
      <c r="B1029" s="4" t="s">
        <v>560</v>
      </c>
      <c r="C1029" s="62"/>
      <c r="D1029" s="62"/>
      <c r="E1029" s="5"/>
      <c r="F1029" s="5"/>
      <c r="G1029" s="5"/>
      <c r="H1029" s="52"/>
    </row>
    <row r="1030" spans="1:9" s="6" customFormat="1" x14ac:dyDescent="0.25">
      <c r="A1030" s="63"/>
      <c r="B1030" s="30" t="s">
        <v>561</v>
      </c>
      <c r="C1030" s="62">
        <v>1</v>
      </c>
      <c r="D1030" s="62">
        <v>1</v>
      </c>
      <c r="E1030" s="5">
        <v>1.125</v>
      </c>
      <c r="F1030" s="5"/>
      <c r="G1030" s="5">
        <v>2.15</v>
      </c>
      <c r="H1030" s="52">
        <f>PRODUCT(C1030:G1030)</f>
        <v>2.4187499999999997</v>
      </c>
    </row>
    <row r="1031" spans="1:9" s="6" customFormat="1" x14ac:dyDescent="0.25">
      <c r="A1031" s="63"/>
      <c r="B1031" s="30" t="s">
        <v>562</v>
      </c>
      <c r="C1031" s="62">
        <v>1</v>
      </c>
      <c r="D1031" s="62">
        <v>1</v>
      </c>
      <c r="E1031" s="31">
        <v>1.2</v>
      </c>
      <c r="F1031" s="5"/>
      <c r="G1031" s="5">
        <v>2.15</v>
      </c>
      <c r="H1031" s="52">
        <f>PRODUCT(C1031:G1031)</f>
        <v>2.5799999999999996</v>
      </c>
    </row>
    <row r="1032" spans="1:9" s="10" customFormat="1" x14ac:dyDescent="0.25">
      <c r="A1032" s="12"/>
      <c r="B1032" s="36" t="s">
        <v>563</v>
      </c>
      <c r="C1032" s="29"/>
      <c r="D1032" s="29"/>
      <c r="E1032" s="9"/>
      <c r="F1032" s="9"/>
      <c r="G1032" s="9"/>
      <c r="H1032" s="9">
        <f>I1033-I1032</f>
        <v>1.2500000000006395E-3</v>
      </c>
      <c r="I1032" s="10">
        <f>SUM(H1030:H1031)</f>
        <v>4.9987499999999994</v>
      </c>
    </row>
    <row r="1033" spans="1:9" s="10" customFormat="1" x14ac:dyDescent="0.25">
      <c r="A1033" s="12"/>
      <c r="B1033" s="28"/>
      <c r="C1033" s="29"/>
      <c r="D1033" s="29"/>
      <c r="E1033" s="9"/>
      <c r="F1033" s="9"/>
      <c r="G1033" s="9"/>
      <c r="H1033" s="11">
        <f>+I1033</f>
        <v>5</v>
      </c>
      <c r="I1033" s="10">
        <f>ROUNDUP(I1032,1)</f>
        <v>5</v>
      </c>
    </row>
    <row r="1034" spans="1:9" s="10" customFormat="1" x14ac:dyDescent="0.25">
      <c r="A1034" s="12"/>
      <c r="B1034" s="36"/>
      <c r="C1034" s="29"/>
      <c r="D1034" s="29"/>
      <c r="E1034" s="9"/>
      <c r="F1034" s="12" t="s">
        <v>34</v>
      </c>
      <c r="G1034" s="13">
        <f>H1033</f>
        <v>5</v>
      </c>
      <c r="H1034" s="12" t="s">
        <v>88</v>
      </c>
    </row>
    <row r="1035" spans="1:9" x14ac:dyDescent="0.3">
      <c r="A1035" s="49">
        <v>22.1</v>
      </c>
      <c r="B1035" s="14" t="s">
        <v>564</v>
      </c>
      <c r="C1035" s="50"/>
      <c r="D1035" s="50"/>
      <c r="E1035" s="51"/>
      <c r="F1035" s="51"/>
      <c r="G1035" s="51"/>
      <c r="H1035" s="51"/>
    </row>
    <row r="1036" spans="1:9" x14ac:dyDescent="0.3">
      <c r="A1036" s="49"/>
      <c r="B1036" s="53" t="s">
        <v>565</v>
      </c>
      <c r="C1036" s="50">
        <v>1</v>
      </c>
      <c r="D1036" s="50">
        <v>1</v>
      </c>
      <c r="E1036" s="51">
        <v>0.9</v>
      </c>
      <c r="F1036" s="51"/>
      <c r="G1036" s="51">
        <v>2.0499999999999998</v>
      </c>
      <c r="H1036" s="52">
        <f>PRODUCT(C1036:G1036)</f>
        <v>1.845</v>
      </c>
    </row>
    <row r="1037" spans="1:9" x14ac:dyDescent="0.3">
      <c r="A1037" s="49"/>
      <c r="B1037" s="53"/>
      <c r="C1037" s="50"/>
      <c r="D1037" s="50"/>
      <c r="E1037" s="51"/>
      <c r="F1037" s="9"/>
      <c r="G1037" s="9"/>
      <c r="H1037" s="9">
        <f>I1038-I1037</f>
        <v>5.500000000000016E-2</v>
      </c>
      <c r="I1037" s="10">
        <f>SUM(H1036)</f>
        <v>1.845</v>
      </c>
    </row>
    <row r="1038" spans="1:9" x14ac:dyDescent="0.3">
      <c r="A1038" s="49"/>
      <c r="B1038" s="53"/>
      <c r="C1038" s="50"/>
      <c r="D1038" s="50"/>
      <c r="E1038" s="51"/>
      <c r="F1038" s="9"/>
      <c r="G1038" s="9"/>
      <c r="H1038" s="11">
        <f>+I1038</f>
        <v>1.9000000000000001</v>
      </c>
      <c r="I1038" s="10">
        <f>ROUNDUP(I1037,1)</f>
        <v>1.9000000000000001</v>
      </c>
    </row>
    <row r="1039" spans="1:9" x14ac:dyDescent="0.3">
      <c r="A1039" s="49"/>
      <c r="B1039" s="53"/>
      <c r="C1039" s="50"/>
      <c r="D1039" s="50"/>
      <c r="E1039" s="51"/>
      <c r="F1039" s="12" t="s">
        <v>34</v>
      </c>
      <c r="G1039" s="13">
        <f>H1038</f>
        <v>1.9000000000000001</v>
      </c>
      <c r="H1039" s="12" t="s">
        <v>88</v>
      </c>
      <c r="I1039" s="10"/>
    </row>
    <row r="1040" spans="1:9" ht="34.5" x14ac:dyDescent="0.3">
      <c r="A1040" s="49">
        <v>23.1</v>
      </c>
      <c r="B1040" s="14" t="s">
        <v>566</v>
      </c>
      <c r="C1040" s="50"/>
      <c r="D1040" s="50"/>
      <c r="E1040" s="51"/>
      <c r="F1040" s="51"/>
      <c r="G1040" s="51"/>
      <c r="H1040" s="51"/>
    </row>
    <row r="1041" spans="1:9" x14ac:dyDescent="0.3">
      <c r="A1041" s="49"/>
      <c r="B1041" s="53" t="s">
        <v>567</v>
      </c>
      <c r="C1041" s="50">
        <v>1</v>
      </c>
      <c r="D1041" s="50">
        <v>2</v>
      </c>
      <c r="E1041" s="51">
        <v>0.85</v>
      </c>
      <c r="F1041" s="51"/>
      <c r="G1041" s="51">
        <v>2.0499999999999998</v>
      </c>
      <c r="H1041" s="52">
        <f>PRODUCT(C1041:G1041)</f>
        <v>3.4849999999999994</v>
      </c>
    </row>
    <row r="1042" spans="1:9" x14ac:dyDescent="0.3">
      <c r="A1042" s="49"/>
      <c r="B1042" s="53"/>
      <c r="C1042" s="50"/>
      <c r="D1042" s="50"/>
      <c r="E1042" s="51"/>
      <c r="F1042" s="9"/>
      <c r="G1042" s="9"/>
      <c r="H1042" s="9">
        <f>I1043-I1042</f>
        <v>1.5000000000000568E-2</v>
      </c>
      <c r="I1042" s="10">
        <f>SUM(H1041)</f>
        <v>3.4849999999999994</v>
      </c>
    </row>
    <row r="1043" spans="1:9" x14ac:dyDescent="0.3">
      <c r="A1043" s="49"/>
      <c r="B1043" s="53"/>
      <c r="C1043" s="50"/>
      <c r="D1043" s="50"/>
      <c r="E1043" s="51"/>
      <c r="F1043" s="9"/>
      <c r="G1043" s="9"/>
      <c r="H1043" s="11">
        <f>+I1043</f>
        <v>3.5</v>
      </c>
      <c r="I1043" s="10">
        <f>ROUNDUP(I1042,1)</f>
        <v>3.5</v>
      </c>
    </row>
    <row r="1044" spans="1:9" x14ac:dyDescent="0.3">
      <c r="A1044" s="49"/>
      <c r="B1044" s="53"/>
      <c r="C1044" s="50"/>
      <c r="D1044" s="50"/>
      <c r="E1044" s="51"/>
      <c r="F1044" s="12" t="s">
        <v>34</v>
      </c>
      <c r="G1044" s="13">
        <f>H1043</f>
        <v>3.5</v>
      </c>
      <c r="H1044" s="12" t="s">
        <v>88</v>
      </c>
      <c r="I1044" s="10"/>
    </row>
    <row r="1045" spans="1:9" x14ac:dyDescent="0.3">
      <c r="A1045" s="49" t="s">
        <v>568</v>
      </c>
      <c r="B1045" s="14" t="s">
        <v>569</v>
      </c>
      <c r="C1045" s="50"/>
      <c r="D1045" s="50"/>
      <c r="E1045" s="51"/>
      <c r="F1045" s="51"/>
      <c r="G1045" s="51"/>
      <c r="H1045" s="51"/>
    </row>
    <row r="1046" spans="1:9" x14ac:dyDescent="0.3">
      <c r="A1046" s="49"/>
      <c r="B1046" s="53" t="s">
        <v>570</v>
      </c>
      <c r="C1046" s="50">
        <v>1</v>
      </c>
      <c r="D1046" s="50">
        <v>2</v>
      </c>
      <c r="E1046" s="51">
        <v>0.75</v>
      </c>
      <c r="F1046" s="51"/>
      <c r="G1046" s="51">
        <v>2.1</v>
      </c>
      <c r="H1046" s="52">
        <f>PRODUCT(C1046:G1046)</f>
        <v>3.1500000000000004</v>
      </c>
    </row>
    <row r="1047" spans="1:9" x14ac:dyDescent="0.3">
      <c r="A1047" s="49"/>
      <c r="B1047" s="53"/>
      <c r="C1047" s="50"/>
      <c r="D1047" s="50"/>
      <c r="E1047" s="51"/>
      <c r="F1047" s="9"/>
      <c r="G1047" s="9"/>
      <c r="H1047" s="9">
        <f>I1048-I1047</f>
        <v>4.9999999999999822E-2</v>
      </c>
      <c r="I1047" s="10">
        <f>SUM(H1046)</f>
        <v>3.1500000000000004</v>
      </c>
    </row>
    <row r="1048" spans="1:9" x14ac:dyDescent="0.3">
      <c r="A1048" s="49"/>
      <c r="B1048" s="53"/>
      <c r="C1048" s="50"/>
      <c r="D1048" s="50"/>
      <c r="E1048" s="51"/>
      <c r="F1048" s="9"/>
      <c r="G1048" s="9"/>
      <c r="H1048" s="11">
        <f>+I1048</f>
        <v>3.2</v>
      </c>
      <c r="I1048" s="10">
        <f>ROUNDUP(I1047,1)</f>
        <v>3.2</v>
      </c>
    </row>
    <row r="1049" spans="1:9" x14ac:dyDescent="0.3">
      <c r="A1049" s="49"/>
      <c r="B1049" s="53"/>
      <c r="C1049" s="50"/>
      <c r="D1049" s="50"/>
      <c r="E1049" s="51"/>
      <c r="F1049" s="12" t="s">
        <v>34</v>
      </c>
      <c r="G1049" s="13">
        <f>H1048</f>
        <v>3.2</v>
      </c>
      <c r="H1049" s="12" t="s">
        <v>88</v>
      </c>
      <c r="I1049" s="10"/>
    </row>
    <row r="1050" spans="1:9" s="48" customFormat="1" ht="34.5" x14ac:dyDescent="0.3">
      <c r="A1050" s="49" t="s">
        <v>734</v>
      </c>
      <c r="B1050" s="14" t="s">
        <v>733</v>
      </c>
      <c r="C1050" s="50"/>
      <c r="D1050" s="50"/>
      <c r="E1050" s="51"/>
      <c r="F1050" s="51"/>
      <c r="G1050" s="51"/>
      <c r="H1050" s="51"/>
    </row>
    <row r="1051" spans="1:9" x14ac:dyDescent="0.3">
      <c r="A1051" s="49"/>
      <c r="B1051" s="53" t="s">
        <v>571</v>
      </c>
      <c r="C1051" s="50">
        <v>1</v>
      </c>
      <c r="D1051" s="50">
        <v>1</v>
      </c>
      <c r="E1051" s="51">
        <v>1.8</v>
      </c>
      <c r="F1051" s="51"/>
      <c r="G1051" s="51">
        <v>1.65</v>
      </c>
      <c r="H1051" s="52">
        <f>PRODUCT(C1051:G1051)</f>
        <v>2.9699999999999998</v>
      </c>
    </row>
    <row r="1052" spans="1:9" x14ac:dyDescent="0.3">
      <c r="A1052" s="49"/>
      <c r="B1052" s="53" t="s">
        <v>572</v>
      </c>
      <c r="C1052" s="50">
        <v>1</v>
      </c>
      <c r="D1052" s="50">
        <v>2</v>
      </c>
      <c r="E1052" s="51">
        <v>1.5</v>
      </c>
      <c r="F1052" s="51"/>
      <c r="G1052" s="51">
        <v>1.35</v>
      </c>
      <c r="H1052" s="52">
        <f>PRODUCT(C1052:G1052)</f>
        <v>4.0500000000000007</v>
      </c>
    </row>
    <row r="1053" spans="1:9" x14ac:dyDescent="0.3">
      <c r="A1053" s="49"/>
      <c r="B1053" s="53" t="s">
        <v>112</v>
      </c>
      <c r="C1053" s="50">
        <v>1</v>
      </c>
      <c r="D1053" s="50">
        <v>1</v>
      </c>
      <c r="E1053" s="51">
        <v>1.2</v>
      </c>
      <c r="F1053" s="51"/>
      <c r="G1053" s="51">
        <v>1.35</v>
      </c>
      <c r="H1053" s="52">
        <f>PRODUCT(C1053:G1053)</f>
        <v>1.62</v>
      </c>
    </row>
    <row r="1054" spans="1:9" x14ac:dyDescent="0.3">
      <c r="A1054" s="49"/>
      <c r="B1054" s="53" t="s">
        <v>113</v>
      </c>
      <c r="C1054" s="50">
        <v>1</v>
      </c>
      <c r="D1054" s="50">
        <v>2</v>
      </c>
      <c r="E1054" s="51">
        <v>1.2</v>
      </c>
      <c r="F1054" s="51"/>
      <c r="G1054" s="51">
        <v>1.05</v>
      </c>
      <c r="H1054" s="52">
        <f>PRODUCT(C1054:G1054)</f>
        <v>2.52</v>
      </c>
    </row>
    <row r="1055" spans="1:9" x14ac:dyDescent="0.3">
      <c r="A1055" s="49"/>
      <c r="B1055" s="53" t="s">
        <v>573</v>
      </c>
      <c r="C1055" s="50">
        <v>1</v>
      </c>
      <c r="D1055" s="50">
        <v>1</v>
      </c>
      <c r="E1055" s="51">
        <v>0.75</v>
      </c>
      <c r="F1055" s="51"/>
      <c r="G1055" s="51">
        <v>1.35</v>
      </c>
      <c r="H1055" s="52">
        <f>PRODUCT(C1055:G1055)</f>
        <v>1.0125000000000002</v>
      </c>
    </row>
    <row r="1056" spans="1:9" x14ac:dyDescent="0.3">
      <c r="A1056" s="49"/>
      <c r="B1056" s="53"/>
      <c r="C1056" s="50"/>
      <c r="D1056" s="50"/>
      <c r="E1056" s="51"/>
      <c r="F1056" s="9"/>
      <c r="G1056" s="9"/>
      <c r="H1056" s="9">
        <f>I1057-I1056</f>
        <v>2.7499999999999858E-2</v>
      </c>
      <c r="I1056" s="10">
        <f>SUM(H1051:H1055)</f>
        <v>12.172499999999999</v>
      </c>
    </row>
    <row r="1057" spans="1:9" x14ac:dyDescent="0.3">
      <c r="A1057" s="49"/>
      <c r="B1057" s="53"/>
      <c r="C1057" s="50"/>
      <c r="D1057" s="50"/>
      <c r="E1057" s="51"/>
      <c r="F1057" s="9"/>
      <c r="G1057" s="9"/>
      <c r="H1057" s="11">
        <f>+I1057</f>
        <v>12.2</v>
      </c>
      <c r="I1057" s="10">
        <f>ROUNDUP(I1056,1)</f>
        <v>12.2</v>
      </c>
    </row>
    <row r="1058" spans="1:9" x14ac:dyDescent="0.3">
      <c r="A1058" s="49"/>
      <c r="B1058" s="53"/>
      <c r="C1058" s="50"/>
      <c r="D1058" s="50"/>
      <c r="E1058" s="51"/>
      <c r="F1058" s="12" t="s">
        <v>34</v>
      </c>
      <c r="G1058" s="13">
        <f>H1057</f>
        <v>12.2</v>
      </c>
      <c r="H1058" s="12" t="s">
        <v>35</v>
      </c>
      <c r="I1058" s="10"/>
    </row>
    <row r="1059" spans="1:9" x14ac:dyDescent="0.3">
      <c r="A1059" s="49">
        <v>29.8</v>
      </c>
      <c r="B1059" s="14" t="s">
        <v>574</v>
      </c>
      <c r="C1059" s="50"/>
      <c r="D1059" s="50"/>
      <c r="E1059" s="51"/>
      <c r="F1059" s="51"/>
      <c r="G1059" s="51"/>
      <c r="H1059" s="51"/>
    </row>
    <row r="1060" spans="1:9" x14ac:dyDescent="0.3">
      <c r="A1060" s="49"/>
      <c r="B1060" s="53" t="s">
        <v>575</v>
      </c>
      <c r="C1060" s="50">
        <v>1</v>
      </c>
      <c r="D1060" s="50">
        <v>1</v>
      </c>
      <c r="E1060" s="51">
        <v>7.3</v>
      </c>
      <c r="F1060" s="51"/>
      <c r="G1060" s="51">
        <v>1.5</v>
      </c>
      <c r="H1060" s="52">
        <f t="shared" ref="H1060:H1094" si="62">PRODUCT(C1060:G1060)</f>
        <v>10.95</v>
      </c>
    </row>
    <row r="1061" spans="1:9" x14ac:dyDescent="0.3">
      <c r="A1061" s="49"/>
      <c r="B1061" s="53" t="s">
        <v>576</v>
      </c>
      <c r="C1061" s="50">
        <v>-1</v>
      </c>
      <c r="D1061" s="50">
        <v>1</v>
      </c>
      <c r="E1061" s="51">
        <v>0.75</v>
      </c>
      <c r="F1061" s="51"/>
      <c r="G1061" s="51">
        <v>1.5</v>
      </c>
      <c r="H1061" s="52">
        <f t="shared" si="62"/>
        <v>-1.125</v>
      </c>
    </row>
    <row r="1062" spans="1:9" x14ac:dyDescent="0.3">
      <c r="A1062" s="49"/>
      <c r="B1062" s="53" t="s">
        <v>307</v>
      </c>
      <c r="C1062" s="50">
        <v>1</v>
      </c>
      <c r="D1062" s="50">
        <v>2</v>
      </c>
      <c r="E1062" s="51">
        <v>0.08</v>
      </c>
      <c r="F1062" s="51"/>
      <c r="G1062" s="51">
        <v>1.5</v>
      </c>
      <c r="H1062" s="52">
        <f t="shared" si="62"/>
        <v>0.24</v>
      </c>
    </row>
    <row r="1063" spans="1:9" x14ac:dyDescent="0.3">
      <c r="A1063" s="49"/>
      <c r="B1063" s="53" t="s">
        <v>577</v>
      </c>
      <c r="C1063" s="50">
        <v>1</v>
      </c>
      <c r="D1063" s="50">
        <v>1</v>
      </c>
      <c r="E1063" s="51">
        <v>6</v>
      </c>
      <c r="F1063" s="51"/>
      <c r="G1063" s="51">
        <v>1.5</v>
      </c>
      <c r="H1063" s="52">
        <f t="shared" si="62"/>
        <v>9</v>
      </c>
    </row>
    <row r="1064" spans="1:9" x14ac:dyDescent="0.3">
      <c r="A1064" s="49"/>
      <c r="B1064" s="53" t="s">
        <v>576</v>
      </c>
      <c r="C1064" s="50">
        <v>-1</v>
      </c>
      <c r="D1064" s="50">
        <v>1</v>
      </c>
      <c r="E1064" s="51">
        <v>0.75</v>
      </c>
      <c r="F1064" s="51"/>
      <c r="G1064" s="51">
        <v>1.5</v>
      </c>
      <c r="H1064" s="52">
        <f t="shared" si="62"/>
        <v>-1.125</v>
      </c>
    </row>
    <row r="1065" spans="1:9" x14ac:dyDescent="0.3">
      <c r="A1065" s="49"/>
      <c r="B1065" s="53" t="s">
        <v>307</v>
      </c>
      <c r="C1065" s="50">
        <v>1</v>
      </c>
      <c r="D1065" s="50">
        <v>2</v>
      </c>
      <c r="E1065" s="51">
        <v>0.08</v>
      </c>
      <c r="F1065" s="51"/>
      <c r="G1065" s="51">
        <v>1.5</v>
      </c>
      <c r="H1065" s="52">
        <f t="shared" si="62"/>
        <v>0.24</v>
      </c>
    </row>
    <row r="1066" spans="1:9" x14ac:dyDescent="0.3">
      <c r="A1066" s="49"/>
      <c r="B1066" s="53" t="s">
        <v>578</v>
      </c>
      <c r="C1066" s="50">
        <v>1</v>
      </c>
      <c r="D1066" s="50">
        <v>1</v>
      </c>
      <c r="E1066" s="51">
        <v>1.72</v>
      </c>
      <c r="F1066" s="51"/>
      <c r="G1066" s="51">
        <v>0.6</v>
      </c>
      <c r="H1066" s="52">
        <f t="shared" si="62"/>
        <v>1.032</v>
      </c>
    </row>
    <row r="1067" spans="1:9" x14ac:dyDescent="0.3">
      <c r="A1067" s="49"/>
      <c r="B1067" s="53" t="s">
        <v>579</v>
      </c>
      <c r="C1067" s="50">
        <v>1</v>
      </c>
      <c r="D1067" s="50">
        <v>1</v>
      </c>
      <c r="E1067" s="51">
        <v>2.4500000000000002</v>
      </c>
      <c r="F1067" s="51"/>
      <c r="G1067" s="51">
        <v>0.6</v>
      </c>
      <c r="H1067" s="52">
        <f t="shared" si="62"/>
        <v>1.47</v>
      </c>
    </row>
    <row r="1068" spans="1:9" x14ac:dyDescent="0.3">
      <c r="A1068" s="49"/>
      <c r="B1068" s="53" t="s">
        <v>579</v>
      </c>
      <c r="C1068" s="50">
        <v>1</v>
      </c>
      <c r="D1068" s="50">
        <v>1</v>
      </c>
      <c r="E1068" s="51">
        <v>2.69</v>
      </c>
      <c r="F1068" s="51"/>
      <c r="G1068" s="51">
        <v>0.6</v>
      </c>
      <c r="H1068" s="52">
        <f t="shared" si="62"/>
        <v>1.6139999999999999</v>
      </c>
    </row>
    <row r="1069" spans="1:9" x14ac:dyDescent="0.3">
      <c r="A1069" s="49"/>
      <c r="B1069" s="53" t="s">
        <v>292</v>
      </c>
      <c r="C1069" s="50">
        <v>1</v>
      </c>
      <c r="D1069" s="50">
        <v>-2</v>
      </c>
      <c r="E1069" s="51">
        <v>1.2</v>
      </c>
      <c r="F1069" s="51"/>
      <c r="G1069" s="51">
        <v>0.35</v>
      </c>
      <c r="H1069" s="52">
        <f t="shared" si="62"/>
        <v>-0.84</v>
      </c>
    </row>
    <row r="1070" spans="1:9" x14ac:dyDescent="0.3">
      <c r="A1070" s="49"/>
      <c r="B1070" s="53" t="s">
        <v>580</v>
      </c>
      <c r="C1070" s="50">
        <v>1</v>
      </c>
      <c r="D1070" s="50">
        <v>2</v>
      </c>
      <c r="E1070" s="51">
        <v>1.2</v>
      </c>
      <c r="F1070" s="51"/>
      <c r="G1070" s="51">
        <v>0.18</v>
      </c>
      <c r="H1070" s="52">
        <f t="shared" si="62"/>
        <v>0.432</v>
      </c>
    </row>
    <row r="1071" spans="1:9" x14ac:dyDescent="0.3">
      <c r="A1071" s="49"/>
      <c r="B1071" s="53" t="s">
        <v>336</v>
      </c>
      <c r="C1071" s="50">
        <v>1</v>
      </c>
      <c r="D1071" s="50">
        <v>4</v>
      </c>
      <c r="E1071" s="51">
        <v>0.18</v>
      </c>
      <c r="F1071" s="51"/>
      <c r="G1071" s="51">
        <v>0.35</v>
      </c>
      <c r="H1071" s="52">
        <f t="shared" si="62"/>
        <v>0.252</v>
      </c>
    </row>
    <row r="1072" spans="1:9" x14ac:dyDescent="0.3">
      <c r="A1072" s="49"/>
      <c r="B1072" s="53" t="s">
        <v>581</v>
      </c>
      <c r="C1072" s="50">
        <v>1</v>
      </c>
      <c r="D1072" s="50">
        <v>1</v>
      </c>
      <c r="E1072" s="51">
        <v>14.06</v>
      </c>
      <c r="F1072" s="51"/>
      <c r="G1072" s="51">
        <v>0.1</v>
      </c>
      <c r="H1072" s="52">
        <f t="shared" si="62"/>
        <v>1.4060000000000001</v>
      </c>
    </row>
    <row r="1073" spans="1:8" x14ac:dyDescent="0.3">
      <c r="A1073" s="49"/>
      <c r="B1073" s="53" t="s">
        <v>154</v>
      </c>
      <c r="C1073" s="50">
        <v>1</v>
      </c>
      <c r="D1073" s="50">
        <v>-1</v>
      </c>
      <c r="E1073" s="51">
        <v>0.9</v>
      </c>
      <c r="F1073" s="51"/>
      <c r="G1073" s="51">
        <v>0.1</v>
      </c>
      <c r="H1073" s="52">
        <f t="shared" si="62"/>
        <v>-9.0000000000000011E-2</v>
      </c>
    </row>
    <row r="1074" spans="1:8" x14ac:dyDescent="0.3">
      <c r="A1074" s="49"/>
      <c r="B1074" s="53" t="s">
        <v>582</v>
      </c>
      <c r="C1074" s="50">
        <v>1</v>
      </c>
      <c r="D1074" s="50">
        <v>2</v>
      </c>
      <c r="E1074" s="51">
        <v>0.15</v>
      </c>
      <c r="F1074" s="51"/>
      <c r="G1074" s="51">
        <v>0.1</v>
      </c>
      <c r="H1074" s="52">
        <f t="shared" si="62"/>
        <v>0.03</v>
      </c>
    </row>
    <row r="1075" spans="1:8" x14ac:dyDescent="0.3">
      <c r="A1075" s="49"/>
      <c r="B1075" s="53" t="s">
        <v>576</v>
      </c>
      <c r="C1075" s="50">
        <v>1</v>
      </c>
      <c r="D1075" s="50">
        <v>-1</v>
      </c>
      <c r="E1075" s="51">
        <v>0.75</v>
      </c>
      <c r="F1075" s="51"/>
      <c r="G1075" s="51">
        <v>0.1</v>
      </c>
      <c r="H1075" s="52">
        <f t="shared" si="62"/>
        <v>-7.5000000000000011E-2</v>
      </c>
    </row>
    <row r="1076" spans="1:8" x14ac:dyDescent="0.3">
      <c r="A1076" s="49"/>
      <c r="B1076" s="53" t="s">
        <v>583</v>
      </c>
      <c r="C1076" s="50">
        <v>1</v>
      </c>
      <c r="D1076" s="50">
        <v>1</v>
      </c>
      <c r="E1076" s="51">
        <v>12.83</v>
      </c>
      <c r="F1076" s="51"/>
      <c r="G1076" s="51">
        <v>0.1</v>
      </c>
      <c r="H1076" s="52">
        <f t="shared" si="62"/>
        <v>1.2830000000000001</v>
      </c>
    </row>
    <row r="1077" spans="1:8" x14ac:dyDescent="0.3">
      <c r="A1077" s="49"/>
      <c r="B1077" s="53" t="s">
        <v>154</v>
      </c>
      <c r="C1077" s="50">
        <v>1</v>
      </c>
      <c r="D1077" s="50">
        <v>-1</v>
      </c>
      <c r="E1077" s="51">
        <v>0.9</v>
      </c>
      <c r="F1077" s="51"/>
      <c r="G1077" s="51">
        <v>0.1</v>
      </c>
      <c r="H1077" s="52">
        <f t="shared" si="62"/>
        <v>-9.0000000000000011E-2</v>
      </c>
    </row>
    <row r="1078" spans="1:8" x14ac:dyDescent="0.3">
      <c r="A1078" s="49"/>
      <c r="B1078" s="53" t="s">
        <v>582</v>
      </c>
      <c r="C1078" s="50">
        <v>1</v>
      </c>
      <c r="D1078" s="50">
        <v>2</v>
      </c>
      <c r="E1078" s="51">
        <v>0.15</v>
      </c>
      <c r="F1078" s="51"/>
      <c r="G1078" s="51">
        <v>0.1</v>
      </c>
      <c r="H1078" s="52">
        <f t="shared" si="62"/>
        <v>0.03</v>
      </c>
    </row>
    <row r="1079" spans="1:8" x14ac:dyDescent="0.3">
      <c r="A1079" s="49"/>
      <c r="B1079" s="53" t="s">
        <v>584</v>
      </c>
      <c r="C1079" s="50">
        <v>1</v>
      </c>
      <c r="D1079" s="50">
        <v>1</v>
      </c>
      <c r="E1079" s="51">
        <v>11.18</v>
      </c>
      <c r="F1079" s="51"/>
      <c r="G1079" s="51">
        <v>0.1</v>
      </c>
      <c r="H1079" s="52">
        <f t="shared" si="62"/>
        <v>1.1180000000000001</v>
      </c>
    </row>
    <row r="1080" spans="1:8" x14ac:dyDescent="0.3">
      <c r="A1080" s="49"/>
      <c r="B1080" s="53" t="s">
        <v>585</v>
      </c>
      <c r="C1080" s="50">
        <v>1</v>
      </c>
      <c r="D1080" s="50">
        <v>2</v>
      </c>
      <c r="E1080" s="51">
        <v>0.6</v>
      </c>
      <c r="F1080" s="51"/>
      <c r="G1080" s="51">
        <v>0.1</v>
      </c>
      <c r="H1080" s="52">
        <f t="shared" si="62"/>
        <v>0.12</v>
      </c>
    </row>
    <row r="1081" spans="1:8" x14ac:dyDescent="0.3">
      <c r="A1081" s="49"/>
      <c r="B1081" s="53" t="s">
        <v>289</v>
      </c>
      <c r="C1081" s="50">
        <v>1</v>
      </c>
      <c r="D1081" s="50">
        <v>2</v>
      </c>
      <c r="E1081" s="51">
        <v>0.6</v>
      </c>
      <c r="F1081" s="51"/>
      <c r="G1081" s="51">
        <v>0.1</v>
      </c>
      <c r="H1081" s="52">
        <f t="shared" si="62"/>
        <v>0.12</v>
      </c>
    </row>
    <row r="1082" spans="1:8" x14ac:dyDescent="0.3">
      <c r="A1082" s="49"/>
      <c r="B1082" s="53" t="s">
        <v>285</v>
      </c>
      <c r="C1082" s="50">
        <v>1</v>
      </c>
      <c r="D1082" s="50">
        <v>-1</v>
      </c>
      <c r="E1082" s="51">
        <v>0.75</v>
      </c>
      <c r="F1082" s="51"/>
      <c r="G1082" s="51">
        <v>0.1</v>
      </c>
      <c r="H1082" s="52">
        <f t="shared" si="62"/>
        <v>-7.5000000000000011E-2</v>
      </c>
    </row>
    <row r="1083" spans="1:8" x14ac:dyDescent="0.3">
      <c r="A1083" s="49"/>
      <c r="B1083" s="53" t="s">
        <v>586</v>
      </c>
      <c r="C1083" s="50">
        <v>1</v>
      </c>
      <c r="D1083" s="50">
        <v>2</v>
      </c>
      <c r="E1083" s="51">
        <v>0.23</v>
      </c>
      <c r="F1083" s="51"/>
      <c r="G1083" s="51">
        <v>0.1</v>
      </c>
      <c r="H1083" s="52">
        <f t="shared" si="62"/>
        <v>4.6000000000000006E-2</v>
      </c>
    </row>
    <row r="1084" spans="1:8" x14ac:dyDescent="0.3">
      <c r="A1084" s="49"/>
      <c r="B1084" s="53" t="s">
        <v>587</v>
      </c>
      <c r="C1084" s="50">
        <v>1</v>
      </c>
      <c r="D1084" s="50">
        <v>1</v>
      </c>
      <c r="E1084" s="51">
        <v>16.989999999999998</v>
      </c>
      <c r="F1084" s="51"/>
      <c r="G1084" s="51">
        <v>0.1</v>
      </c>
      <c r="H1084" s="52">
        <f t="shared" si="62"/>
        <v>1.6989999999999998</v>
      </c>
    </row>
    <row r="1085" spans="1:8" x14ac:dyDescent="0.3">
      <c r="A1085" s="49"/>
      <c r="B1085" s="53" t="s">
        <v>153</v>
      </c>
      <c r="C1085" s="50">
        <v>1</v>
      </c>
      <c r="D1085" s="50">
        <v>-1</v>
      </c>
      <c r="E1085" s="51">
        <v>1</v>
      </c>
      <c r="F1085" s="51"/>
      <c r="G1085" s="51">
        <v>0.1</v>
      </c>
      <c r="H1085" s="52">
        <f t="shared" si="62"/>
        <v>-0.1</v>
      </c>
    </row>
    <row r="1086" spans="1:8" x14ac:dyDescent="0.3">
      <c r="A1086" s="49"/>
      <c r="B1086" s="53" t="s">
        <v>154</v>
      </c>
      <c r="C1086" s="50">
        <v>1</v>
      </c>
      <c r="D1086" s="50">
        <v>-2</v>
      </c>
      <c r="E1086" s="51">
        <v>0.9</v>
      </c>
      <c r="F1086" s="51"/>
      <c r="G1086" s="51">
        <v>0.1</v>
      </c>
      <c r="H1086" s="52">
        <f t="shared" si="62"/>
        <v>-0.18000000000000002</v>
      </c>
    </row>
    <row r="1087" spans="1:8" x14ac:dyDescent="0.3">
      <c r="A1087" s="49"/>
      <c r="B1087" s="53" t="s">
        <v>588</v>
      </c>
      <c r="C1087" s="50">
        <v>1</v>
      </c>
      <c r="D1087" s="50">
        <v>2</v>
      </c>
      <c r="E1087" s="51">
        <v>0.15</v>
      </c>
      <c r="F1087" s="51"/>
      <c r="G1087" s="51">
        <v>0.1</v>
      </c>
      <c r="H1087" s="52">
        <f t="shared" si="62"/>
        <v>0.03</v>
      </c>
    </row>
    <row r="1088" spans="1:8" x14ac:dyDescent="0.3">
      <c r="A1088" s="49"/>
      <c r="B1088" s="53" t="s">
        <v>589</v>
      </c>
      <c r="C1088" s="50">
        <v>1</v>
      </c>
      <c r="D1088" s="50">
        <v>-2</v>
      </c>
      <c r="E1088" s="51">
        <v>0.75</v>
      </c>
      <c r="F1088" s="51"/>
      <c r="G1088" s="51">
        <v>0.1</v>
      </c>
      <c r="H1088" s="52">
        <f t="shared" si="62"/>
        <v>-0.15000000000000002</v>
      </c>
    </row>
    <row r="1089" spans="1:9" x14ac:dyDescent="0.3">
      <c r="A1089" s="49"/>
      <c r="B1089" s="53" t="s">
        <v>590</v>
      </c>
      <c r="C1089" s="50">
        <v>1</v>
      </c>
      <c r="D1089" s="50">
        <v>2</v>
      </c>
      <c r="E1089" s="51">
        <v>0.12</v>
      </c>
      <c r="F1089" s="51"/>
      <c r="G1089" s="51">
        <v>0.1</v>
      </c>
      <c r="H1089" s="52">
        <f t="shared" si="62"/>
        <v>2.4E-2</v>
      </c>
    </row>
    <row r="1090" spans="1:9" x14ac:dyDescent="0.3">
      <c r="A1090" s="49"/>
      <c r="B1090" s="53" t="s">
        <v>591</v>
      </c>
      <c r="C1090" s="50">
        <v>1</v>
      </c>
      <c r="D1090" s="50">
        <v>1</v>
      </c>
      <c r="E1090" s="51">
        <v>4.04</v>
      </c>
      <c r="F1090" s="51"/>
      <c r="G1090" s="51">
        <v>0.1</v>
      </c>
      <c r="H1090" s="52">
        <f t="shared" si="62"/>
        <v>0.40400000000000003</v>
      </c>
    </row>
    <row r="1091" spans="1:9" x14ac:dyDescent="0.3">
      <c r="A1091" s="49"/>
      <c r="B1091" s="53" t="s">
        <v>285</v>
      </c>
      <c r="C1091" s="50">
        <v>1</v>
      </c>
      <c r="D1091" s="50">
        <v>-1</v>
      </c>
      <c r="E1091" s="51">
        <v>0.75</v>
      </c>
      <c r="F1091" s="51"/>
      <c r="G1091" s="51">
        <v>0.1</v>
      </c>
      <c r="H1091" s="52">
        <f t="shared" si="62"/>
        <v>-7.5000000000000011E-2</v>
      </c>
    </row>
    <row r="1092" spans="1:9" x14ac:dyDescent="0.3">
      <c r="A1092" s="49"/>
      <c r="B1092" s="53" t="s">
        <v>576</v>
      </c>
      <c r="C1092" s="50">
        <v>1</v>
      </c>
      <c r="D1092" s="50">
        <v>-1</v>
      </c>
      <c r="E1092" s="51">
        <v>0.75</v>
      </c>
      <c r="F1092" s="51"/>
      <c r="G1092" s="51">
        <v>0.1</v>
      </c>
      <c r="H1092" s="52">
        <f t="shared" si="62"/>
        <v>-7.5000000000000011E-2</v>
      </c>
    </row>
    <row r="1093" spans="1:9" x14ac:dyDescent="0.3">
      <c r="A1093" s="49"/>
      <c r="B1093" s="53" t="s">
        <v>592</v>
      </c>
      <c r="C1093" s="50">
        <v>1</v>
      </c>
      <c r="D1093" s="50">
        <v>4</v>
      </c>
      <c r="E1093" s="51">
        <v>0.6</v>
      </c>
      <c r="F1093" s="51"/>
      <c r="G1093" s="51">
        <v>0.1</v>
      </c>
      <c r="H1093" s="52">
        <f t="shared" si="62"/>
        <v>0.24</v>
      </c>
    </row>
    <row r="1094" spans="1:9" x14ac:dyDescent="0.3">
      <c r="A1094" s="49"/>
      <c r="B1094" s="53" t="s">
        <v>593</v>
      </c>
      <c r="C1094" s="50">
        <v>1</v>
      </c>
      <c r="D1094" s="50">
        <v>4</v>
      </c>
      <c r="E1094" s="51">
        <v>0.6</v>
      </c>
      <c r="F1094" s="51"/>
      <c r="G1094" s="51">
        <v>0.1</v>
      </c>
      <c r="H1094" s="52">
        <f t="shared" si="62"/>
        <v>0.24</v>
      </c>
    </row>
    <row r="1095" spans="1:9" x14ac:dyDescent="0.3">
      <c r="A1095" s="49"/>
      <c r="B1095" s="53" t="s">
        <v>49</v>
      </c>
      <c r="C1095" s="50"/>
      <c r="D1095" s="50"/>
      <c r="E1095" s="51"/>
      <c r="F1095" s="9"/>
      <c r="G1095" s="9"/>
      <c r="H1095" s="9">
        <f>I1096-I1095</f>
        <v>8.0000000000001847E-2</v>
      </c>
      <c r="I1095" s="10">
        <f>SUM(H1060:H1094)</f>
        <v>28.02</v>
      </c>
    </row>
    <row r="1096" spans="1:9" x14ac:dyDescent="0.3">
      <c r="A1096" s="49"/>
      <c r="B1096" s="53"/>
      <c r="C1096" s="50"/>
      <c r="D1096" s="50"/>
      <c r="E1096" s="51"/>
      <c r="F1096" s="9"/>
      <c r="G1096" s="9"/>
      <c r="H1096" s="11">
        <f>+I1096</f>
        <v>28.1</v>
      </c>
      <c r="I1096" s="10">
        <f>ROUNDUP(I1095,1)</f>
        <v>28.1</v>
      </c>
    </row>
    <row r="1097" spans="1:9" x14ac:dyDescent="0.3">
      <c r="A1097" s="49"/>
      <c r="B1097" s="53"/>
      <c r="C1097" s="50"/>
      <c r="D1097" s="50"/>
      <c r="E1097" s="51"/>
      <c r="F1097" s="12" t="s">
        <v>34</v>
      </c>
      <c r="G1097" s="13">
        <f>H1096</f>
        <v>28.1</v>
      </c>
      <c r="H1097" s="12" t="s">
        <v>88</v>
      </c>
      <c r="I1097" s="10"/>
    </row>
    <row r="1098" spans="1:9" x14ac:dyDescent="0.3">
      <c r="A1098" s="49">
        <v>29.9</v>
      </c>
      <c r="B1098" s="14" t="s">
        <v>594</v>
      </c>
      <c r="C1098" s="50"/>
      <c r="D1098" s="50"/>
      <c r="E1098" s="51"/>
      <c r="F1098" s="51"/>
      <c r="G1098" s="20"/>
      <c r="H1098" s="51"/>
    </row>
    <row r="1099" spans="1:9" x14ac:dyDescent="0.3">
      <c r="A1099" s="49"/>
      <c r="B1099" s="53" t="s">
        <v>595</v>
      </c>
      <c r="C1099" s="50">
        <v>1</v>
      </c>
      <c r="D1099" s="50">
        <v>1</v>
      </c>
      <c r="E1099" s="51">
        <v>2.4500000000000002</v>
      </c>
      <c r="F1099" s="51">
        <v>1.2</v>
      </c>
      <c r="G1099" s="51"/>
      <c r="H1099" s="52">
        <f>PRODUCT(C1099:G1099)</f>
        <v>2.94</v>
      </c>
    </row>
    <row r="1100" spans="1:9" x14ac:dyDescent="0.3">
      <c r="A1100" s="49"/>
      <c r="B1100" s="53" t="s">
        <v>595</v>
      </c>
      <c r="C1100" s="50">
        <v>1</v>
      </c>
      <c r="D1100" s="50">
        <v>1</v>
      </c>
      <c r="E1100" s="51">
        <v>0.75</v>
      </c>
      <c r="F1100" s="51">
        <v>0.12</v>
      </c>
      <c r="G1100" s="51"/>
      <c r="H1100" s="52">
        <f>PRODUCT(C1100:G1100)</f>
        <v>0.09</v>
      </c>
    </row>
    <row r="1101" spans="1:9" x14ac:dyDescent="0.3">
      <c r="A1101" s="49"/>
      <c r="B1101" s="53" t="s">
        <v>596</v>
      </c>
      <c r="C1101" s="50">
        <v>1</v>
      </c>
      <c r="D1101" s="50">
        <v>1</v>
      </c>
      <c r="E1101" s="51">
        <v>1.8</v>
      </c>
      <c r="F1101" s="51">
        <v>1.2</v>
      </c>
      <c r="G1101" s="51"/>
      <c r="H1101" s="52">
        <f>PRODUCT(C1101:G1101)</f>
        <v>2.16</v>
      </c>
    </row>
    <row r="1102" spans="1:9" x14ac:dyDescent="0.3">
      <c r="A1102" s="49"/>
      <c r="B1102" s="53" t="s">
        <v>596</v>
      </c>
      <c r="C1102" s="50">
        <v>1</v>
      </c>
      <c r="D1102" s="50">
        <v>1</v>
      </c>
      <c r="E1102" s="51">
        <v>0.75</v>
      </c>
      <c r="F1102" s="51">
        <v>0.12</v>
      </c>
      <c r="G1102" s="51"/>
      <c r="H1102" s="52">
        <f>PRODUCT(C1102:G1102)</f>
        <v>0.09</v>
      </c>
    </row>
    <row r="1103" spans="1:9" x14ac:dyDescent="0.3">
      <c r="A1103" s="49"/>
      <c r="B1103" s="53"/>
      <c r="C1103" s="50"/>
      <c r="D1103" s="50"/>
      <c r="E1103" s="51"/>
      <c r="F1103" s="9"/>
      <c r="G1103" s="9"/>
      <c r="H1103" s="9">
        <f>I1104-I1103</f>
        <v>2.0000000000000462E-2</v>
      </c>
      <c r="I1103" s="10">
        <f>SUM(H1099:H1102)</f>
        <v>5.2799999999999994</v>
      </c>
    </row>
    <row r="1104" spans="1:9" x14ac:dyDescent="0.3">
      <c r="A1104" s="49"/>
      <c r="B1104" s="53"/>
      <c r="C1104" s="50"/>
      <c r="D1104" s="50"/>
      <c r="E1104" s="51"/>
      <c r="F1104" s="9"/>
      <c r="G1104" s="9"/>
      <c r="H1104" s="11">
        <f>+I1104</f>
        <v>5.3</v>
      </c>
      <c r="I1104" s="10">
        <f>ROUNDUP(I1103,1)</f>
        <v>5.3</v>
      </c>
    </row>
    <row r="1105" spans="1:9" x14ac:dyDescent="0.3">
      <c r="A1105" s="49"/>
      <c r="B1105" s="53"/>
      <c r="C1105" s="50"/>
      <c r="D1105" s="50"/>
      <c r="E1105" s="51"/>
      <c r="F1105" s="12" t="s">
        <v>34</v>
      </c>
      <c r="G1105" s="13">
        <f>H1104</f>
        <v>5.3</v>
      </c>
      <c r="H1105" s="12" t="s">
        <v>88</v>
      </c>
      <c r="I1105" s="10"/>
    </row>
    <row r="1106" spans="1:9" x14ac:dyDescent="0.3">
      <c r="A1106" s="49"/>
      <c r="B1106" s="53"/>
      <c r="C1106" s="50"/>
      <c r="D1106" s="50"/>
      <c r="E1106" s="51"/>
      <c r="F1106" s="51"/>
      <c r="G1106" s="20"/>
      <c r="H1106" s="51"/>
    </row>
    <row r="1107" spans="1:9" x14ac:dyDescent="0.3">
      <c r="A1107" s="49"/>
      <c r="B1107" s="53"/>
      <c r="C1107" s="50"/>
      <c r="D1107" s="50"/>
      <c r="E1107" s="51"/>
      <c r="F1107" s="51"/>
      <c r="G1107" s="20"/>
      <c r="H1107" s="51"/>
    </row>
    <row r="1108" spans="1:9" x14ac:dyDescent="0.3">
      <c r="A1108" s="49" t="s">
        <v>606</v>
      </c>
      <c r="B1108" s="14" t="s">
        <v>607</v>
      </c>
      <c r="C1108" s="50">
        <v>1</v>
      </c>
      <c r="D1108" s="50">
        <v>2</v>
      </c>
      <c r="E1108" s="51">
        <v>8</v>
      </c>
      <c r="F1108" s="51"/>
      <c r="G1108" s="51"/>
      <c r="H1108" s="52">
        <f>PRODUCT(C1108:G1108)</f>
        <v>16</v>
      </c>
    </row>
    <row r="1109" spans="1:9" x14ac:dyDescent="0.3">
      <c r="A1109" s="49"/>
      <c r="B1109" s="53" t="s">
        <v>608</v>
      </c>
      <c r="C1109" s="50">
        <v>1</v>
      </c>
      <c r="D1109" s="50">
        <v>1</v>
      </c>
      <c r="E1109" s="51">
        <v>3.5</v>
      </c>
      <c r="F1109" s="51"/>
      <c r="G1109" s="51"/>
      <c r="H1109" s="52">
        <f>PRODUCT(C1109:G1109)</f>
        <v>3.5</v>
      </c>
    </row>
    <row r="1110" spans="1:9" x14ac:dyDescent="0.3">
      <c r="A1110" s="49"/>
      <c r="B1110" s="53"/>
      <c r="C1110" s="50"/>
      <c r="D1110" s="50"/>
      <c r="E1110" s="51"/>
      <c r="F1110" s="9"/>
      <c r="G1110" s="9"/>
      <c r="H1110" s="9">
        <f>I1111-I1110</f>
        <v>0</v>
      </c>
      <c r="I1110" s="10">
        <f>SUM(H1108:H1109)</f>
        <v>19.5</v>
      </c>
    </row>
    <row r="1111" spans="1:9" x14ac:dyDescent="0.3">
      <c r="A1111" s="49"/>
      <c r="B1111" s="53"/>
      <c r="C1111" s="50"/>
      <c r="D1111" s="50"/>
      <c r="E1111" s="51"/>
      <c r="F1111" s="9"/>
      <c r="G1111" s="9"/>
      <c r="H1111" s="11">
        <f>+I1111</f>
        <v>19.5</v>
      </c>
      <c r="I1111" s="10">
        <f>ROUNDUP(I1110,1)</f>
        <v>19.5</v>
      </c>
    </row>
    <row r="1112" spans="1:9" x14ac:dyDescent="0.3">
      <c r="A1112" s="49"/>
      <c r="B1112" s="53"/>
      <c r="C1112" s="50"/>
      <c r="D1112" s="50"/>
      <c r="E1112" s="51"/>
      <c r="F1112" s="12" t="s">
        <v>34</v>
      </c>
      <c r="G1112" s="13">
        <f>H1111</f>
        <v>19.5</v>
      </c>
      <c r="H1112" s="12" t="s">
        <v>393</v>
      </c>
      <c r="I1112" s="10"/>
    </row>
    <row r="1113" spans="1:9" x14ac:dyDescent="0.3">
      <c r="A1113" s="49">
        <v>52.4</v>
      </c>
      <c r="B1113" s="14" t="s">
        <v>609</v>
      </c>
      <c r="C1113" s="50"/>
      <c r="D1113" s="50"/>
      <c r="E1113" s="51"/>
      <c r="F1113" s="51"/>
      <c r="G1113" s="51"/>
      <c r="H1113" s="51"/>
    </row>
    <row r="1114" spans="1:9" x14ac:dyDescent="0.3">
      <c r="A1114" s="49"/>
      <c r="B1114" s="53" t="s">
        <v>459</v>
      </c>
      <c r="C1114" s="50">
        <v>1</v>
      </c>
      <c r="D1114" s="50">
        <v>2</v>
      </c>
      <c r="E1114" s="51">
        <v>6.5</v>
      </c>
      <c r="F1114" s="51"/>
      <c r="G1114" s="20"/>
      <c r="H1114" s="52">
        <f>PRODUCT(C1114:G1114)</f>
        <v>13</v>
      </c>
    </row>
    <row r="1115" spans="1:9" x14ac:dyDescent="0.3">
      <c r="A1115" s="49"/>
      <c r="B1115" s="53"/>
      <c r="C1115" s="50"/>
      <c r="D1115" s="50"/>
      <c r="E1115" s="51"/>
      <c r="F1115" s="12" t="s">
        <v>34</v>
      </c>
      <c r="G1115" s="13">
        <f>H1114</f>
        <v>13</v>
      </c>
      <c r="H1115" s="12" t="s">
        <v>393</v>
      </c>
    </row>
    <row r="1116" spans="1:9" x14ac:dyDescent="0.3">
      <c r="A1116" s="49">
        <v>53.1</v>
      </c>
      <c r="B1116" s="14" t="s">
        <v>610</v>
      </c>
      <c r="C1116" s="50"/>
      <c r="D1116" s="50"/>
      <c r="E1116" s="51"/>
      <c r="F1116" s="51"/>
      <c r="G1116" s="43"/>
      <c r="H1116" s="51"/>
    </row>
    <row r="1117" spans="1:9" x14ac:dyDescent="0.3">
      <c r="A1117" s="49"/>
      <c r="B1117" s="53"/>
      <c r="C1117" s="50">
        <v>1</v>
      </c>
      <c r="D1117" s="50">
        <v>2</v>
      </c>
      <c r="E1117" s="51"/>
      <c r="F1117" s="51"/>
      <c r="G1117" s="35"/>
      <c r="H1117" s="52">
        <f>PRODUCT(C1117:G1117)</f>
        <v>2</v>
      </c>
    </row>
    <row r="1118" spans="1:9" x14ac:dyDescent="0.3">
      <c r="A1118" s="49"/>
      <c r="B1118" s="53"/>
      <c r="C1118" s="50"/>
      <c r="D1118" s="50"/>
      <c r="E1118" s="51"/>
      <c r="F1118" s="12" t="s">
        <v>34</v>
      </c>
      <c r="G1118" s="13">
        <f>H1117</f>
        <v>2</v>
      </c>
      <c r="H1118" s="12" t="s">
        <v>4</v>
      </c>
    </row>
    <row r="1119" spans="1:9" x14ac:dyDescent="0.3">
      <c r="A1119" s="49">
        <v>58.3</v>
      </c>
      <c r="B1119" s="14" t="s">
        <v>611</v>
      </c>
      <c r="C1119" s="50"/>
      <c r="D1119" s="50"/>
      <c r="E1119" s="51"/>
      <c r="F1119" s="51"/>
      <c r="G1119" s="51"/>
      <c r="H1119" s="51"/>
    </row>
    <row r="1120" spans="1:9" x14ac:dyDescent="0.3">
      <c r="A1120" s="49"/>
      <c r="B1120" s="14" t="s">
        <v>612</v>
      </c>
      <c r="C1120" s="50">
        <v>1</v>
      </c>
      <c r="D1120" s="50">
        <v>4</v>
      </c>
      <c r="E1120" s="51">
        <v>7</v>
      </c>
      <c r="F1120" s="51"/>
      <c r="G1120" s="51"/>
      <c r="H1120" s="52">
        <f>PRODUCT(C1120:G1120)</f>
        <v>28</v>
      </c>
    </row>
    <row r="1121" spans="1:9" x14ac:dyDescent="0.3">
      <c r="A1121" s="49"/>
      <c r="B1121" s="14"/>
      <c r="C1121" s="50"/>
      <c r="D1121" s="50"/>
      <c r="E1121" s="51"/>
      <c r="F1121" s="12" t="s">
        <v>34</v>
      </c>
      <c r="G1121" s="13">
        <f>H1120</f>
        <v>28</v>
      </c>
      <c r="H1121" s="12" t="s">
        <v>393</v>
      </c>
    </row>
    <row r="1122" spans="1:9" x14ac:dyDescent="0.3">
      <c r="A1122" s="49"/>
      <c r="B1122" s="14" t="s">
        <v>613</v>
      </c>
      <c r="C1122" s="50"/>
      <c r="D1122" s="50"/>
      <c r="E1122" s="51"/>
      <c r="F1122" s="51"/>
      <c r="G1122" s="43"/>
      <c r="H1122" s="51"/>
    </row>
    <row r="1123" spans="1:9" x14ac:dyDescent="0.3">
      <c r="A1123" s="49"/>
      <c r="B1123" s="53" t="s">
        <v>614</v>
      </c>
      <c r="C1123" s="50">
        <v>1</v>
      </c>
      <c r="D1123" s="50">
        <v>3</v>
      </c>
      <c r="E1123" s="51">
        <v>8</v>
      </c>
      <c r="F1123" s="51"/>
      <c r="G1123" s="43"/>
      <c r="H1123" s="52">
        <f>PRODUCT(C1123:G1123)</f>
        <v>24</v>
      </c>
    </row>
    <row r="1124" spans="1:9" x14ac:dyDescent="0.3">
      <c r="A1124" s="49"/>
      <c r="B1124" s="53"/>
      <c r="C1124" s="50"/>
      <c r="D1124" s="50"/>
      <c r="E1124" s="51"/>
      <c r="F1124" s="12" t="s">
        <v>34</v>
      </c>
      <c r="G1124" s="13">
        <f>H1123</f>
        <v>24</v>
      </c>
      <c r="H1124" s="12" t="s">
        <v>393</v>
      </c>
    </row>
    <row r="1125" spans="1:9" x14ac:dyDescent="0.3">
      <c r="A1125" s="49">
        <v>58.2</v>
      </c>
      <c r="B1125" s="14" t="s">
        <v>615</v>
      </c>
      <c r="C1125" s="50"/>
      <c r="D1125" s="50"/>
      <c r="E1125" s="51"/>
      <c r="F1125" s="51"/>
      <c r="G1125" s="35"/>
      <c r="H1125" s="51"/>
    </row>
    <row r="1126" spans="1:9" x14ac:dyDescent="0.3">
      <c r="A1126" s="49"/>
      <c r="B1126" s="53" t="s">
        <v>616</v>
      </c>
      <c r="C1126" s="50">
        <v>1</v>
      </c>
      <c r="D1126" s="50">
        <v>2</v>
      </c>
      <c r="E1126" s="51">
        <v>2.5</v>
      </c>
      <c r="F1126" s="51"/>
      <c r="G1126" s="35"/>
      <c r="H1126" s="52">
        <f>PRODUCT(C1126:G1126)</f>
        <v>5</v>
      </c>
    </row>
    <row r="1127" spans="1:9" s="48" customFormat="1" x14ac:dyDescent="0.3">
      <c r="A1127" s="49"/>
      <c r="B1127" s="53" t="s">
        <v>735</v>
      </c>
      <c r="C1127" s="50">
        <v>1</v>
      </c>
      <c r="D1127" s="50">
        <v>1</v>
      </c>
      <c r="E1127" s="51">
        <v>8</v>
      </c>
      <c r="F1127" s="51"/>
      <c r="G1127" s="35"/>
      <c r="H1127" s="52">
        <f>PRODUCT(C1127:G1127)</f>
        <v>8</v>
      </c>
    </row>
    <row r="1128" spans="1:9" x14ac:dyDescent="0.3">
      <c r="A1128" s="49"/>
      <c r="B1128" s="53"/>
      <c r="C1128" s="50"/>
      <c r="D1128" s="50"/>
      <c r="E1128" s="51"/>
      <c r="F1128" s="12" t="s">
        <v>34</v>
      </c>
      <c r="G1128" s="13">
        <f>I1128</f>
        <v>13</v>
      </c>
      <c r="H1128" s="12" t="s">
        <v>393</v>
      </c>
      <c r="I1128" s="10">
        <f>SUM(H1126:H1127)</f>
        <v>13</v>
      </c>
    </row>
    <row r="1129" spans="1:9" x14ac:dyDescent="0.3">
      <c r="A1129" s="49">
        <v>64.099999999999994</v>
      </c>
      <c r="B1129" s="14" t="s">
        <v>617</v>
      </c>
      <c r="C1129" s="50"/>
      <c r="D1129" s="50"/>
      <c r="E1129" s="51"/>
      <c r="F1129" s="51"/>
      <c r="G1129" s="51"/>
      <c r="H1129" s="51"/>
    </row>
    <row r="1130" spans="1:9" x14ac:dyDescent="0.3">
      <c r="A1130" s="49"/>
      <c r="B1130" s="14" t="s">
        <v>618</v>
      </c>
      <c r="C1130" s="50"/>
      <c r="D1130" s="50"/>
      <c r="E1130" s="51"/>
      <c r="F1130" s="51"/>
      <c r="G1130" s="51"/>
      <c r="H1130" s="51"/>
    </row>
    <row r="1131" spans="1:9" x14ac:dyDescent="0.3">
      <c r="A1131" s="49"/>
      <c r="B1131" s="53" t="s">
        <v>619</v>
      </c>
      <c r="C1131" s="50">
        <v>1</v>
      </c>
      <c r="D1131" s="50">
        <v>3</v>
      </c>
      <c r="E1131" s="51"/>
      <c r="F1131" s="51"/>
      <c r="G1131" s="51"/>
      <c r="H1131" s="52">
        <f t="shared" ref="H1131:H1138" si="63">PRODUCT(C1131:G1131)</f>
        <v>3</v>
      </c>
    </row>
    <row r="1132" spans="1:9" x14ac:dyDescent="0.3">
      <c r="A1132" s="49"/>
      <c r="B1132" s="53" t="s">
        <v>620</v>
      </c>
      <c r="C1132" s="50">
        <v>1</v>
      </c>
      <c r="D1132" s="50">
        <v>2</v>
      </c>
      <c r="E1132" s="51"/>
      <c r="F1132" s="51"/>
      <c r="G1132" s="51"/>
      <c r="H1132" s="52">
        <f t="shared" si="63"/>
        <v>2</v>
      </c>
    </row>
    <row r="1133" spans="1:9" x14ac:dyDescent="0.3">
      <c r="A1133" s="49"/>
      <c r="B1133" s="53" t="s">
        <v>621</v>
      </c>
      <c r="C1133" s="50">
        <v>1</v>
      </c>
      <c r="D1133" s="50">
        <v>1</v>
      </c>
      <c r="E1133" s="51"/>
      <c r="F1133" s="51"/>
      <c r="G1133" s="51"/>
      <c r="H1133" s="52">
        <f t="shared" si="63"/>
        <v>1</v>
      </c>
    </row>
    <row r="1134" spans="1:9" x14ac:dyDescent="0.3">
      <c r="A1134" s="49"/>
      <c r="B1134" s="53" t="s">
        <v>622</v>
      </c>
      <c r="C1134" s="50">
        <v>1</v>
      </c>
      <c r="D1134" s="50">
        <v>1</v>
      </c>
      <c r="E1134" s="51"/>
      <c r="F1134" s="51"/>
      <c r="G1134" s="51"/>
      <c r="H1134" s="52">
        <f t="shared" si="63"/>
        <v>1</v>
      </c>
    </row>
    <row r="1135" spans="1:9" x14ac:dyDescent="0.3">
      <c r="A1135" s="49"/>
      <c r="B1135" s="53" t="s">
        <v>623</v>
      </c>
      <c r="C1135" s="50">
        <v>1</v>
      </c>
      <c r="D1135" s="50">
        <v>4</v>
      </c>
      <c r="E1135" s="51"/>
      <c r="F1135" s="51"/>
      <c r="G1135" s="51"/>
      <c r="H1135" s="52">
        <f t="shared" si="63"/>
        <v>4</v>
      </c>
    </row>
    <row r="1136" spans="1:9" x14ac:dyDescent="0.3">
      <c r="A1136" s="49"/>
      <c r="B1136" s="53" t="s">
        <v>624</v>
      </c>
      <c r="C1136" s="50">
        <v>1</v>
      </c>
      <c r="D1136" s="50">
        <v>2</v>
      </c>
      <c r="E1136" s="51"/>
      <c r="F1136" s="51"/>
      <c r="G1136" s="51"/>
      <c r="H1136" s="52">
        <f t="shared" si="63"/>
        <v>2</v>
      </c>
    </row>
    <row r="1137" spans="1:9" s="48" customFormat="1" x14ac:dyDescent="0.3">
      <c r="A1137" s="49"/>
      <c r="B1137" s="53" t="s">
        <v>736</v>
      </c>
      <c r="C1137" s="50">
        <v>1</v>
      </c>
      <c r="D1137" s="50">
        <v>1</v>
      </c>
      <c r="E1137" s="51"/>
      <c r="F1137" s="51"/>
      <c r="G1137" s="51"/>
      <c r="H1137" s="52">
        <f t="shared" si="63"/>
        <v>1</v>
      </c>
    </row>
    <row r="1138" spans="1:9" s="48" customFormat="1" x14ac:dyDescent="0.3">
      <c r="A1138" s="49"/>
      <c r="B1138" s="53" t="s">
        <v>737</v>
      </c>
      <c r="C1138" s="50">
        <v>1</v>
      </c>
      <c r="D1138" s="50">
        <v>2</v>
      </c>
      <c r="E1138" s="51"/>
      <c r="F1138" s="51"/>
      <c r="G1138" s="51"/>
      <c r="H1138" s="52">
        <f t="shared" si="63"/>
        <v>2</v>
      </c>
    </row>
    <row r="1139" spans="1:9" x14ac:dyDescent="0.3">
      <c r="A1139" s="49"/>
      <c r="B1139" s="53"/>
      <c r="C1139" s="50"/>
      <c r="D1139" s="50"/>
      <c r="E1139" s="51"/>
      <c r="F1139" s="51"/>
      <c r="G1139" s="51"/>
      <c r="H1139" s="49">
        <f>SUM(H1131:H1138)</f>
        <v>16</v>
      </c>
      <c r="I1139" s="25"/>
    </row>
    <row r="1140" spans="1:9" x14ac:dyDescent="0.3">
      <c r="A1140" s="49"/>
      <c r="B1140" s="53"/>
      <c r="C1140" s="50"/>
      <c r="D1140" s="50"/>
      <c r="E1140" s="51"/>
      <c r="F1140" s="12" t="s">
        <v>34</v>
      </c>
      <c r="G1140" s="13">
        <f>H1139</f>
        <v>16</v>
      </c>
      <c r="H1140" s="12" t="s">
        <v>4</v>
      </c>
      <c r="I1140" s="25"/>
    </row>
    <row r="1141" spans="1:9" x14ac:dyDescent="0.3">
      <c r="A1141" s="49"/>
      <c r="B1141" s="53"/>
      <c r="C1141" s="50"/>
      <c r="D1141" s="50"/>
      <c r="E1141" s="51"/>
      <c r="F1141" s="51"/>
      <c r="G1141" s="43"/>
      <c r="H1141" s="49"/>
      <c r="I1141" s="25"/>
    </row>
    <row r="1142" spans="1:9" x14ac:dyDescent="0.3">
      <c r="A1142" s="49"/>
      <c r="B1142" s="14" t="s">
        <v>738</v>
      </c>
      <c r="C1142" s="50"/>
      <c r="D1142" s="50"/>
      <c r="E1142" s="51"/>
      <c r="F1142" s="51"/>
      <c r="G1142" s="43"/>
      <c r="H1142" s="51"/>
    </row>
    <row r="1143" spans="1:9" x14ac:dyDescent="0.3">
      <c r="A1143" s="49"/>
      <c r="B1143" s="53" t="s">
        <v>775</v>
      </c>
      <c r="C1143" s="50">
        <v>1</v>
      </c>
      <c r="D1143" s="50">
        <v>5</v>
      </c>
      <c r="E1143" s="51"/>
      <c r="F1143" s="51"/>
      <c r="G1143" s="43"/>
      <c r="H1143" s="52">
        <f>PRODUCT(C1143:G1143)</f>
        <v>5</v>
      </c>
    </row>
    <row r="1144" spans="1:9" s="48" customFormat="1" x14ac:dyDescent="0.3">
      <c r="A1144" s="49"/>
      <c r="B1144" s="53" t="s">
        <v>232</v>
      </c>
      <c r="C1144" s="50">
        <v>1</v>
      </c>
      <c r="D1144" s="50">
        <v>2</v>
      </c>
      <c r="E1144" s="51"/>
      <c r="F1144" s="51"/>
      <c r="G1144" s="43"/>
      <c r="H1144" s="52"/>
    </row>
    <row r="1145" spans="1:9" x14ac:dyDescent="0.3">
      <c r="A1145" s="49"/>
      <c r="B1145" s="53" t="s">
        <v>625</v>
      </c>
      <c r="C1145" s="50">
        <v>1</v>
      </c>
      <c r="D1145" s="50">
        <v>2</v>
      </c>
      <c r="E1145" s="51"/>
      <c r="F1145" s="51"/>
      <c r="G1145" s="43"/>
      <c r="H1145" s="52">
        <f>PRODUCT(C1145:G1145)</f>
        <v>2</v>
      </c>
    </row>
    <row r="1146" spans="1:9" x14ac:dyDescent="0.3">
      <c r="A1146" s="49"/>
      <c r="B1146" s="53" t="s">
        <v>626</v>
      </c>
      <c r="C1146" s="50">
        <v>1</v>
      </c>
      <c r="D1146" s="50">
        <v>2</v>
      </c>
      <c r="E1146" s="51"/>
      <c r="F1146" s="51"/>
      <c r="G1146" s="43"/>
      <c r="H1146" s="52">
        <f>PRODUCT(C1146:G1146)</f>
        <v>2</v>
      </c>
    </row>
    <row r="1147" spans="1:9" s="48" customFormat="1" x14ac:dyDescent="0.3">
      <c r="A1147" s="49"/>
      <c r="B1147" s="53" t="s">
        <v>627</v>
      </c>
      <c r="C1147" s="50">
        <v>1</v>
      </c>
      <c r="D1147" s="50">
        <v>1</v>
      </c>
      <c r="E1147" s="51"/>
      <c r="F1147" s="51"/>
      <c r="G1147" s="43"/>
      <c r="H1147" s="52">
        <f>PRODUCT(C1147:G1147)</f>
        <v>1</v>
      </c>
    </row>
    <row r="1148" spans="1:9" x14ac:dyDescent="0.3">
      <c r="A1148" s="49"/>
      <c r="B1148" s="53"/>
      <c r="C1148" s="50"/>
      <c r="D1148" s="50"/>
      <c r="E1148" s="51"/>
      <c r="F1148" s="51"/>
      <c r="G1148" s="43"/>
      <c r="H1148" s="49">
        <f>SUM(H1143:H1147)</f>
        <v>10</v>
      </c>
      <c r="I1148" s="25"/>
    </row>
    <row r="1149" spans="1:9" x14ac:dyDescent="0.3">
      <c r="A1149" s="49"/>
      <c r="B1149" s="53"/>
      <c r="C1149" s="50"/>
      <c r="D1149" s="50"/>
      <c r="E1149" s="51"/>
      <c r="F1149" s="12" t="s">
        <v>34</v>
      </c>
      <c r="G1149" s="13">
        <f>H1148</f>
        <v>10</v>
      </c>
      <c r="H1149" s="12" t="s">
        <v>4</v>
      </c>
      <c r="I1149" s="25"/>
    </row>
    <row r="1150" spans="1:9" x14ac:dyDescent="0.3">
      <c r="A1150" s="49"/>
      <c r="B1150" s="14" t="s">
        <v>628</v>
      </c>
      <c r="C1150" s="50"/>
      <c r="D1150" s="50"/>
      <c r="E1150" s="51"/>
      <c r="F1150" s="51"/>
      <c r="G1150" s="43"/>
      <c r="H1150" s="51"/>
    </row>
    <row r="1151" spans="1:9" x14ac:dyDescent="0.3">
      <c r="A1151" s="49"/>
      <c r="B1151" s="53" t="s">
        <v>629</v>
      </c>
      <c r="C1151" s="50">
        <v>1</v>
      </c>
      <c r="D1151" s="50">
        <v>1</v>
      </c>
      <c r="E1151" s="51"/>
      <c r="F1151" s="51"/>
      <c r="G1151" s="43"/>
      <c r="H1151" s="52">
        <f>PRODUCT(C1151:G1151)</f>
        <v>1</v>
      </c>
      <c r="I1151" s="25"/>
    </row>
    <row r="1152" spans="1:9" x14ac:dyDescent="0.3">
      <c r="A1152" s="49"/>
      <c r="B1152" s="53"/>
      <c r="C1152" s="50"/>
      <c r="D1152" s="50"/>
      <c r="E1152" s="51"/>
      <c r="F1152" s="12" t="s">
        <v>34</v>
      </c>
      <c r="G1152" s="13">
        <f>H1151</f>
        <v>1</v>
      </c>
      <c r="H1152" s="12" t="s">
        <v>468</v>
      </c>
      <c r="I1152" s="25"/>
    </row>
    <row r="1153" spans="1:9" x14ac:dyDescent="0.3">
      <c r="A1153" s="49">
        <v>65.099999999999994</v>
      </c>
      <c r="B1153" s="14" t="s">
        <v>630</v>
      </c>
      <c r="C1153" s="50"/>
      <c r="D1153" s="50"/>
      <c r="E1153" s="51"/>
      <c r="F1153" s="51"/>
      <c r="G1153" s="51"/>
      <c r="H1153" s="51"/>
    </row>
    <row r="1154" spans="1:9" s="48" customFormat="1" x14ac:dyDescent="0.3">
      <c r="A1154" s="49"/>
      <c r="B1154" s="53" t="s">
        <v>731</v>
      </c>
      <c r="C1154" s="50">
        <v>1</v>
      </c>
      <c r="D1154" s="50">
        <v>2</v>
      </c>
      <c r="E1154" s="51"/>
      <c r="F1154" s="51"/>
      <c r="G1154" s="51"/>
      <c r="H1154" s="52">
        <f>PRODUCT(C1154:G1154)</f>
        <v>2</v>
      </c>
    </row>
    <row r="1155" spans="1:9" s="48" customFormat="1" x14ac:dyDescent="0.3">
      <c r="A1155" s="49"/>
      <c r="B1155" s="53" t="s">
        <v>732</v>
      </c>
      <c r="C1155" s="50">
        <v>1</v>
      </c>
      <c r="D1155" s="50">
        <v>2</v>
      </c>
      <c r="E1155" s="51"/>
      <c r="F1155" s="51"/>
      <c r="G1155" s="51"/>
      <c r="H1155" s="52">
        <f>PRODUCT(C1155:G1155)</f>
        <v>2</v>
      </c>
    </row>
    <row r="1156" spans="1:9" s="48" customFormat="1" x14ac:dyDescent="0.3">
      <c r="A1156" s="49"/>
      <c r="B1156" s="53" t="s">
        <v>466</v>
      </c>
      <c r="C1156" s="50">
        <v>1</v>
      </c>
      <c r="D1156" s="50">
        <v>2</v>
      </c>
      <c r="E1156" s="51"/>
      <c r="F1156" s="51"/>
      <c r="G1156" s="51"/>
      <c r="H1156" s="52">
        <f>PRODUCT(C1156:G1156)</f>
        <v>2</v>
      </c>
    </row>
    <row r="1157" spans="1:9" s="48" customFormat="1" x14ac:dyDescent="0.3">
      <c r="A1157" s="49"/>
      <c r="B1157" s="53"/>
      <c r="C1157" s="50"/>
      <c r="D1157" s="50"/>
      <c r="E1157" s="51"/>
      <c r="F1157" s="51"/>
      <c r="G1157" s="51"/>
      <c r="H1157" s="49">
        <f>SUM(H1154:H1156)</f>
        <v>6</v>
      </c>
    </row>
    <row r="1158" spans="1:9" s="48" customFormat="1" x14ac:dyDescent="0.3">
      <c r="A1158" s="49"/>
      <c r="B1158" s="53"/>
      <c r="C1158" s="50"/>
      <c r="D1158" s="50"/>
      <c r="E1158" s="51"/>
      <c r="F1158" s="12" t="s">
        <v>34</v>
      </c>
      <c r="G1158" s="13">
        <f>H1157</f>
        <v>6</v>
      </c>
      <c r="H1158" s="12" t="s">
        <v>4</v>
      </c>
    </row>
    <row r="1159" spans="1:9" x14ac:dyDescent="0.3">
      <c r="A1159" s="49">
        <v>66.099999999999994</v>
      </c>
      <c r="B1159" s="14" t="s">
        <v>631</v>
      </c>
      <c r="C1159" s="50"/>
      <c r="D1159" s="50"/>
      <c r="E1159" s="51"/>
      <c r="F1159" s="51"/>
      <c r="G1159" s="51"/>
      <c r="H1159" s="51"/>
    </row>
    <row r="1160" spans="1:9" x14ac:dyDescent="0.3">
      <c r="A1160" s="49"/>
      <c r="B1160" s="53" t="s">
        <v>632</v>
      </c>
      <c r="C1160" s="50">
        <v>1</v>
      </c>
      <c r="D1160" s="50">
        <v>2</v>
      </c>
      <c r="E1160" s="51"/>
      <c r="F1160" s="51"/>
      <c r="G1160" s="51"/>
      <c r="H1160" s="52">
        <f>PRODUCT(C1160:G1160)</f>
        <v>2</v>
      </c>
    </row>
    <row r="1161" spans="1:9" x14ac:dyDescent="0.3">
      <c r="A1161" s="49"/>
      <c r="B1161" s="53"/>
      <c r="C1161" s="50"/>
      <c r="D1161" s="50"/>
      <c r="E1161" s="51"/>
      <c r="F1161" s="12" t="s">
        <v>34</v>
      </c>
      <c r="G1161" s="13">
        <f>H1160</f>
        <v>2</v>
      </c>
      <c r="H1161" s="12" t="s">
        <v>4</v>
      </c>
    </row>
    <row r="1162" spans="1:9" x14ac:dyDescent="0.3">
      <c r="A1162" s="49">
        <v>67.099999999999994</v>
      </c>
      <c r="B1162" s="14" t="s">
        <v>633</v>
      </c>
      <c r="C1162" s="50"/>
      <c r="D1162" s="50"/>
      <c r="E1162" s="51"/>
      <c r="F1162" s="51"/>
      <c r="G1162" s="51"/>
      <c r="H1162" s="51"/>
    </row>
    <row r="1163" spans="1:9" x14ac:dyDescent="0.3">
      <c r="A1163" s="49"/>
      <c r="B1163" s="53" t="s">
        <v>739</v>
      </c>
      <c r="C1163" s="50">
        <v>1</v>
      </c>
      <c r="D1163" s="50">
        <v>2</v>
      </c>
      <c r="E1163" s="51"/>
      <c r="F1163" s="51"/>
      <c r="G1163" s="51"/>
      <c r="H1163" s="52">
        <f>PRODUCT(C1163:G1163)</f>
        <v>2</v>
      </c>
    </row>
    <row r="1164" spans="1:9" s="48" customFormat="1" x14ac:dyDescent="0.3">
      <c r="A1164" s="49"/>
      <c r="B1164" s="53" t="s">
        <v>776</v>
      </c>
      <c r="C1164" s="50">
        <v>1</v>
      </c>
      <c r="D1164" s="50">
        <v>3</v>
      </c>
      <c r="E1164" s="51"/>
      <c r="F1164" s="51"/>
      <c r="G1164" s="51"/>
      <c r="H1164" s="52">
        <f t="shared" ref="H1164:H1167" si="64">PRODUCT(C1164:G1164)</f>
        <v>3</v>
      </c>
    </row>
    <row r="1165" spans="1:9" s="48" customFormat="1" x14ac:dyDescent="0.3">
      <c r="A1165" s="49"/>
      <c r="B1165" s="53" t="s">
        <v>642</v>
      </c>
      <c r="C1165" s="50">
        <v>1</v>
      </c>
      <c r="D1165" s="50">
        <v>1</v>
      </c>
      <c r="E1165" s="51"/>
      <c r="F1165" s="51"/>
      <c r="G1165" s="51"/>
      <c r="H1165" s="52">
        <f t="shared" si="64"/>
        <v>1</v>
      </c>
    </row>
    <row r="1166" spans="1:9" s="48" customFormat="1" x14ac:dyDescent="0.3">
      <c r="A1166" s="49"/>
      <c r="B1166" s="53" t="s">
        <v>741</v>
      </c>
      <c r="C1166" s="50">
        <v>1</v>
      </c>
      <c r="D1166" s="50">
        <v>2</v>
      </c>
      <c r="E1166" s="51"/>
      <c r="F1166" s="51"/>
      <c r="G1166" s="51"/>
      <c r="H1166" s="52">
        <f t="shared" si="64"/>
        <v>2</v>
      </c>
    </row>
    <row r="1167" spans="1:9" s="48" customFormat="1" x14ac:dyDescent="0.3">
      <c r="A1167" s="49"/>
      <c r="B1167" s="53" t="s">
        <v>718</v>
      </c>
      <c r="C1167" s="50">
        <v>1</v>
      </c>
      <c r="D1167" s="50">
        <v>1</v>
      </c>
      <c r="E1167" s="51"/>
      <c r="F1167" s="51"/>
      <c r="G1167" s="51"/>
      <c r="H1167" s="52">
        <f t="shared" si="64"/>
        <v>1</v>
      </c>
    </row>
    <row r="1168" spans="1:9" x14ac:dyDescent="0.3">
      <c r="A1168" s="49"/>
      <c r="B1168" s="53"/>
      <c r="C1168" s="50"/>
      <c r="D1168" s="50"/>
      <c r="E1168" s="51"/>
      <c r="F1168" s="12" t="s">
        <v>34</v>
      </c>
      <c r="G1168" s="13">
        <f>I1168</f>
        <v>9</v>
      </c>
      <c r="H1168" s="12" t="s">
        <v>4</v>
      </c>
      <c r="I1168" s="10">
        <f>SUM(H1163:H1167)</f>
        <v>9</v>
      </c>
    </row>
    <row r="1169" spans="1:9" x14ac:dyDescent="0.3">
      <c r="A1169" s="49">
        <v>68.2</v>
      </c>
      <c r="B1169" s="14" t="s">
        <v>634</v>
      </c>
      <c r="C1169" s="50"/>
      <c r="D1169" s="50"/>
      <c r="E1169" s="51"/>
      <c r="F1169" s="51"/>
      <c r="G1169" s="51"/>
      <c r="H1169" s="51"/>
    </row>
    <row r="1170" spans="1:9" s="48" customFormat="1" x14ac:dyDescent="0.3">
      <c r="A1170" s="49"/>
      <c r="B1170" s="53" t="s">
        <v>739</v>
      </c>
      <c r="C1170" s="50">
        <v>1</v>
      </c>
      <c r="D1170" s="50">
        <v>3</v>
      </c>
      <c r="E1170" s="51"/>
      <c r="F1170" s="51"/>
      <c r="G1170" s="51"/>
      <c r="H1170" s="52">
        <f>PRODUCT(C1170:G1170)</f>
        <v>3</v>
      </c>
    </row>
    <row r="1171" spans="1:9" s="48" customFormat="1" x14ac:dyDescent="0.3">
      <c r="A1171" s="49"/>
      <c r="B1171" s="53" t="s">
        <v>740</v>
      </c>
      <c r="C1171" s="50">
        <v>1</v>
      </c>
      <c r="D1171" s="50">
        <v>2</v>
      </c>
      <c r="E1171" s="51"/>
      <c r="F1171" s="51"/>
      <c r="G1171" s="51"/>
      <c r="H1171" s="52">
        <f t="shared" ref="H1171:H1172" si="65">PRODUCT(C1171:G1171)</f>
        <v>2</v>
      </c>
    </row>
    <row r="1172" spans="1:9" s="48" customFormat="1" x14ac:dyDescent="0.3">
      <c r="A1172" s="49"/>
      <c r="B1172" s="53" t="s">
        <v>642</v>
      </c>
      <c r="C1172" s="50">
        <v>1</v>
      </c>
      <c r="D1172" s="50">
        <v>1</v>
      </c>
      <c r="E1172" s="51"/>
      <c r="F1172" s="51"/>
      <c r="G1172" s="51"/>
      <c r="H1172" s="52">
        <f t="shared" si="65"/>
        <v>1</v>
      </c>
    </row>
    <row r="1173" spans="1:9" s="48" customFormat="1" x14ac:dyDescent="0.3">
      <c r="A1173" s="49"/>
      <c r="B1173" s="53"/>
      <c r="C1173" s="50"/>
      <c r="D1173" s="50"/>
      <c r="E1173" s="51"/>
      <c r="F1173" s="12" t="s">
        <v>34</v>
      </c>
      <c r="G1173" s="13">
        <f>I1173</f>
        <v>6</v>
      </c>
      <c r="H1173" s="12" t="s">
        <v>4</v>
      </c>
      <c r="I1173" s="10">
        <f>SUM(H1170:H1172)</f>
        <v>6</v>
      </c>
    </row>
    <row r="1174" spans="1:9" x14ac:dyDescent="0.3">
      <c r="A1174" s="49" t="s">
        <v>742</v>
      </c>
      <c r="B1174" s="14" t="s">
        <v>635</v>
      </c>
      <c r="C1174" s="50"/>
      <c r="D1174" s="50"/>
      <c r="E1174" s="51"/>
      <c r="F1174" s="51"/>
      <c r="G1174" s="51"/>
      <c r="H1174" s="51"/>
    </row>
    <row r="1175" spans="1:9" s="48" customFormat="1" x14ac:dyDescent="0.3">
      <c r="A1175" s="49"/>
      <c r="B1175" s="14" t="s">
        <v>743</v>
      </c>
      <c r="C1175" s="50"/>
      <c r="D1175" s="50"/>
      <c r="E1175" s="51"/>
      <c r="F1175" s="51"/>
      <c r="G1175" s="51"/>
      <c r="H1175" s="51"/>
    </row>
    <row r="1176" spans="1:9" s="48" customFormat="1" x14ac:dyDescent="0.3">
      <c r="A1176" s="49"/>
      <c r="B1176" s="53" t="s">
        <v>731</v>
      </c>
      <c r="C1176" s="50">
        <v>1</v>
      </c>
      <c r="D1176" s="50">
        <v>2</v>
      </c>
      <c r="E1176" s="51"/>
      <c r="F1176" s="51"/>
      <c r="G1176" s="51"/>
      <c r="H1176" s="52">
        <f>PRODUCT(C1176:G1176)</f>
        <v>2</v>
      </c>
    </row>
    <row r="1177" spans="1:9" s="48" customFormat="1" x14ac:dyDescent="0.3">
      <c r="A1177" s="49"/>
      <c r="B1177" s="53" t="s">
        <v>732</v>
      </c>
      <c r="C1177" s="50">
        <v>1</v>
      </c>
      <c r="D1177" s="50">
        <v>2</v>
      </c>
      <c r="E1177" s="51"/>
      <c r="F1177" s="51"/>
      <c r="G1177" s="51"/>
      <c r="H1177" s="52">
        <f>PRODUCT(C1177:G1177)</f>
        <v>2</v>
      </c>
    </row>
    <row r="1178" spans="1:9" s="48" customFormat="1" x14ac:dyDescent="0.3">
      <c r="A1178" s="49"/>
      <c r="B1178" s="53" t="s">
        <v>466</v>
      </c>
      <c r="C1178" s="50">
        <v>1</v>
      </c>
      <c r="D1178" s="50">
        <v>2</v>
      </c>
      <c r="E1178" s="51"/>
      <c r="F1178" s="51"/>
      <c r="G1178" s="51"/>
      <c r="H1178" s="52">
        <f>PRODUCT(C1178:G1178)</f>
        <v>2</v>
      </c>
    </row>
    <row r="1179" spans="1:9" s="48" customFormat="1" x14ac:dyDescent="0.3">
      <c r="A1179" s="49"/>
      <c r="B1179" s="53"/>
      <c r="C1179" s="50"/>
      <c r="D1179" s="50"/>
      <c r="E1179" s="51"/>
      <c r="F1179" s="51"/>
      <c r="G1179" s="51"/>
      <c r="H1179" s="49">
        <f>SUM(H1176:H1178)</f>
        <v>6</v>
      </c>
    </row>
    <row r="1180" spans="1:9" s="48" customFormat="1" x14ac:dyDescent="0.3">
      <c r="A1180" s="49"/>
      <c r="B1180" s="53"/>
      <c r="C1180" s="50"/>
      <c r="D1180" s="50"/>
      <c r="E1180" s="51"/>
      <c r="F1180" s="12" t="s">
        <v>34</v>
      </c>
      <c r="G1180" s="13">
        <f>H1179</f>
        <v>6</v>
      </c>
      <c r="H1180" s="12" t="s">
        <v>4</v>
      </c>
    </row>
    <row r="1181" spans="1:9" x14ac:dyDescent="0.3">
      <c r="A1181" s="49">
        <v>77.599999999999994</v>
      </c>
      <c r="B1181" s="14" t="s">
        <v>636</v>
      </c>
      <c r="C1181" s="50"/>
      <c r="D1181" s="50"/>
      <c r="E1181" s="51"/>
      <c r="F1181" s="51"/>
      <c r="G1181" s="51"/>
      <c r="H1181" s="51"/>
    </row>
    <row r="1182" spans="1:9" x14ac:dyDescent="0.3">
      <c r="A1182" s="49"/>
      <c r="B1182" s="53" t="s">
        <v>744</v>
      </c>
      <c r="C1182" s="50">
        <v>1</v>
      </c>
      <c r="D1182" s="50">
        <v>1</v>
      </c>
      <c r="E1182" s="51">
        <v>23</v>
      </c>
      <c r="F1182" s="51"/>
      <c r="G1182" s="51"/>
      <c r="H1182" s="52">
        <f>PRODUCT(C1182:G1182)</f>
        <v>23</v>
      </c>
    </row>
    <row r="1183" spans="1:9" x14ac:dyDescent="0.3">
      <c r="A1183" s="49"/>
      <c r="B1183" s="53"/>
      <c r="C1183" s="50"/>
      <c r="D1183" s="50"/>
      <c r="E1183" s="51"/>
      <c r="F1183" s="12" t="s">
        <v>34</v>
      </c>
      <c r="G1183" s="13">
        <f>I1183</f>
        <v>23</v>
      </c>
      <c r="H1183" s="12" t="s">
        <v>393</v>
      </c>
      <c r="I1183" s="10">
        <f>SUM(H1182:H1182)</f>
        <v>23</v>
      </c>
    </row>
    <row r="1184" spans="1:9" ht="34.5" x14ac:dyDescent="0.3">
      <c r="A1184" s="49">
        <v>105.1</v>
      </c>
      <c r="B1184" s="14" t="s">
        <v>638</v>
      </c>
      <c r="C1184" s="50"/>
      <c r="D1184" s="50"/>
      <c r="E1184" s="51"/>
      <c r="F1184" s="51"/>
      <c r="G1184" s="51"/>
      <c r="H1184" s="51"/>
    </row>
    <row r="1185" spans="1:9" x14ac:dyDescent="0.3">
      <c r="A1185" s="49"/>
      <c r="B1185" s="53" t="s">
        <v>639</v>
      </c>
      <c r="C1185" s="50">
        <v>1</v>
      </c>
      <c r="D1185" s="50">
        <v>1</v>
      </c>
      <c r="E1185" s="51">
        <v>40</v>
      </c>
      <c r="F1185" s="51"/>
      <c r="G1185" s="51"/>
      <c r="H1185" s="52">
        <f>PRODUCT(C1185:G1185)</f>
        <v>40</v>
      </c>
    </row>
    <row r="1186" spans="1:9" x14ac:dyDescent="0.3">
      <c r="A1186" s="49"/>
      <c r="B1186" s="53"/>
      <c r="C1186" s="50"/>
      <c r="D1186" s="50"/>
      <c r="E1186" s="51"/>
      <c r="F1186" s="12" t="s">
        <v>34</v>
      </c>
      <c r="G1186" s="13">
        <f>H1185</f>
        <v>40</v>
      </c>
      <c r="H1186" s="12" t="s">
        <v>393</v>
      </c>
    </row>
    <row r="1187" spans="1:9" x14ac:dyDescent="0.3">
      <c r="A1187" s="49">
        <v>77.7</v>
      </c>
      <c r="B1187" s="14" t="s">
        <v>640</v>
      </c>
      <c r="C1187" s="50"/>
      <c r="D1187" s="50"/>
      <c r="E1187" s="51"/>
      <c r="F1187" s="51"/>
      <c r="G1187" s="51"/>
      <c r="H1187" s="51"/>
    </row>
    <row r="1188" spans="1:9" x14ac:dyDescent="0.3">
      <c r="A1188" s="49"/>
      <c r="B1188" s="53" t="s">
        <v>637</v>
      </c>
      <c r="C1188" s="50">
        <v>1</v>
      </c>
      <c r="D1188" s="50">
        <v>2</v>
      </c>
      <c r="E1188" s="51">
        <v>19</v>
      </c>
      <c r="F1188" s="51"/>
      <c r="G1188" s="51"/>
      <c r="H1188" s="52">
        <f>PRODUCT(C1188:G1188)</f>
        <v>38</v>
      </c>
    </row>
    <row r="1189" spans="1:9" x14ac:dyDescent="0.3">
      <c r="A1189" s="49"/>
      <c r="B1189" s="53"/>
      <c r="C1189" s="50"/>
      <c r="D1189" s="50"/>
      <c r="E1189" s="51"/>
      <c r="F1189" s="12" t="s">
        <v>34</v>
      </c>
      <c r="G1189" s="13">
        <f>H1188</f>
        <v>38</v>
      </c>
      <c r="H1189" s="12" t="s">
        <v>393</v>
      </c>
    </row>
    <row r="1190" spans="1:9" x14ac:dyDescent="0.3">
      <c r="A1190" s="49">
        <v>112.1</v>
      </c>
      <c r="B1190" s="14" t="s">
        <v>641</v>
      </c>
      <c r="C1190" s="50"/>
      <c r="D1190" s="50"/>
      <c r="E1190" s="51"/>
      <c r="F1190" s="51"/>
      <c r="G1190" s="20"/>
      <c r="H1190" s="51"/>
    </row>
    <row r="1191" spans="1:9" x14ac:dyDescent="0.3">
      <c r="A1191" s="49"/>
      <c r="B1191" s="53" t="s">
        <v>642</v>
      </c>
      <c r="C1191" s="50">
        <v>1</v>
      </c>
      <c r="D1191" s="50">
        <v>1</v>
      </c>
      <c r="E1191" s="51"/>
      <c r="F1191" s="51"/>
      <c r="G1191" s="20"/>
      <c r="H1191" s="52">
        <f>PRODUCT(C1191:G1191)</f>
        <v>1</v>
      </c>
      <c r="I1191" s="25"/>
    </row>
    <row r="1192" spans="1:9" x14ac:dyDescent="0.3">
      <c r="A1192" s="49"/>
      <c r="B1192" s="53"/>
      <c r="C1192" s="50"/>
      <c r="D1192" s="50"/>
      <c r="E1192" s="51"/>
      <c r="F1192" s="12" t="s">
        <v>34</v>
      </c>
      <c r="G1192" s="13">
        <f>H1191</f>
        <v>1</v>
      </c>
      <c r="H1192" s="12" t="s">
        <v>468</v>
      </c>
      <c r="I1192" s="25"/>
    </row>
    <row r="1193" spans="1:9" ht="51.75" x14ac:dyDescent="0.3">
      <c r="A1193" s="49">
        <v>44.2</v>
      </c>
      <c r="B1193" s="14" t="s">
        <v>643</v>
      </c>
      <c r="C1193" s="50"/>
      <c r="D1193" s="50"/>
      <c r="E1193" s="51"/>
      <c r="F1193" s="51"/>
      <c r="G1193" s="51"/>
      <c r="H1193" s="51"/>
    </row>
    <row r="1194" spans="1:9" x14ac:dyDescent="0.3">
      <c r="A1194" s="49"/>
      <c r="B1194" s="14" t="s">
        <v>644</v>
      </c>
      <c r="C1194" s="50">
        <v>1</v>
      </c>
      <c r="D1194" s="50">
        <v>2</v>
      </c>
      <c r="E1194" s="51"/>
      <c r="F1194" s="51"/>
      <c r="G1194" s="51"/>
      <c r="H1194" s="52">
        <f>PRODUCT(C1194:G1194)</f>
        <v>2</v>
      </c>
      <c r="I1194" s="25"/>
    </row>
    <row r="1195" spans="1:9" x14ac:dyDescent="0.3">
      <c r="A1195" s="49"/>
      <c r="B1195" s="53"/>
      <c r="C1195" s="50"/>
      <c r="D1195" s="50"/>
      <c r="E1195" s="51"/>
      <c r="F1195" s="12" t="s">
        <v>34</v>
      </c>
      <c r="G1195" s="13">
        <f>H1194</f>
        <v>2</v>
      </c>
      <c r="H1195" s="12" t="s">
        <v>4</v>
      </c>
      <c r="I1195" s="25"/>
    </row>
    <row r="1196" spans="1:9" x14ac:dyDescent="0.3">
      <c r="A1196" s="49"/>
      <c r="B1196" s="14" t="s">
        <v>645</v>
      </c>
      <c r="C1196" s="50">
        <v>1</v>
      </c>
      <c r="D1196" s="50">
        <v>2</v>
      </c>
      <c r="E1196" s="51">
        <v>4</v>
      </c>
      <c r="F1196" s="51"/>
      <c r="G1196" s="43"/>
      <c r="H1196" s="52">
        <f>PRODUCT(C1196:G1196)</f>
        <v>8</v>
      </c>
      <c r="I1196" s="25"/>
    </row>
    <row r="1197" spans="1:9" x14ac:dyDescent="0.3">
      <c r="A1197" s="49"/>
      <c r="B1197" s="53"/>
      <c r="C1197" s="50"/>
      <c r="D1197" s="50"/>
      <c r="E1197" s="51"/>
      <c r="F1197" s="12" t="s">
        <v>34</v>
      </c>
      <c r="G1197" s="13">
        <f>H1196</f>
        <v>8</v>
      </c>
      <c r="H1197" s="12" t="s">
        <v>393</v>
      </c>
      <c r="I1197" s="25"/>
    </row>
    <row r="1198" spans="1:9" ht="34.5" x14ac:dyDescent="0.3">
      <c r="A1198" s="49">
        <v>344.2</v>
      </c>
      <c r="B1198" s="14" t="s">
        <v>646</v>
      </c>
      <c r="C1198" s="50"/>
      <c r="D1198" s="50"/>
      <c r="E1198" s="51"/>
      <c r="F1198" s="51"/>
      <c r="G1198" s="51"/>
      <c r="H1198" s="51"/>
    </row>
    <row r="1199" spans="1:9" x14ac:dyDescent="0.3">
      <c r="A1199" s="49"/>
      <c r="B1199" s="53" t="s">
        <v>625</v>
      </c>
      <c r="C1199" s="50">
        <v>1</v>
      </c>
      <c r="D1199" s="50">
        <v>2</v>
      </c>
      <c r="E1199" s="51"/>
      <c r="F1199" s="51"/>
      <c r="G1199" s="20"/>
      <c r="H1199" s="52">
        <f>PRODUCT(C1199:G1199)</f>
        <v>2</v>
      </c>
    </row>
    <row r="1200" spans="1:9" x14ac:dyDescent="0.3">
      <c r="A1200" s="49"/>
      <c r="B1200" s="53"/>
      <c r="C1200" s="50"/>
      <c r="D1200" s="50"/>
      <c r="E1200" s="51"/>
      <c r="F1200" s="12" t="s">
        <v>34</v>
      </c>
      <c r="G1200" s="13">
        <f>H1199</f>
        <v>2</v>
      </c>
      <c r="H1200" s="12" t="s">
        <v>4</v>
      </c>
    </row>
    <row r="1201" spans="1:9" x14ac:dyDescent="0.3">
      <c r="A1201" s="49">
        <v>383</v>
      </c>
      <c r="B1201" s="14" t="s">
        <v>647</v>
      </c>
      <c r="C1201" s="50">
        <v>1</v>
      </c>
      <c r="D1201" s="50">
        <v>1</v>
      </c>
      <c r="E1201" s="51"/>
      <c r="F1201" s="51"/>
      <c r="G1201" s="35"/>
      <c r="H1201" s="52">
        <f>PRODUCT(C1201:G1201)</f>
        <v>1</v>
      </c>
    </row>
    <row r="1202" spans="1:9" x14ac:dyDescent="0.3">
      <c r="A1202" s="49"/>
      <c r="B1202" s="53"/>
      <c r="C1202" s="50"/>
      <c r="D1202" s="50"/>
      <c r="E1202" s="51"/>
      <c r="F1202" s="12" t="s">
        <v>34</v>
      </c>
      <c r="G1202" s="13">
        <f>H1201</f>
        <v>1</v>
      </c>
      <c r="H1202" s="12" t="s">
        <v>468</v>
      </c>
    </row>
    <row r="1203" spans="1:9" ht="34.5" x14ac:dyDescent="0.3">
      <c r="A1203" s="49">
        <v>71.2</v>
      </c>
      <c r="B1203" s="14" t="s">
        <v>648</v>
      </c>
      <c r="C1203" s="50"/>
      <c r="D1203" s="50"/>
      <c r="E1203" s="51"/>
      <c r="F1203" s="51"/>
      <c r="G1203" s="51"/>
      <c r="H1203" s="51"/>
    </row>
    <row r="1204" spans="1:9" x14ac:dyDescent="0.3">
      <c r="A1204" s="49"/>
      <c r="B1204" s="53" t="s">
        <v>649</v>
      </c>
      <c r="C1204" s="50">
        <v>1</v>
      </c>
      <c r="D1204" s="50">
        <v>1</v>
      </c>
      <c r="E1204" s="51"/>
      <c r="F1204" s="51"/>
      <c r="G1204" s="51"/>
      <c r="H1204" s="52">
        <f>PRODUCT(C1204:G1204)</f>
        <v>1</v>
      </c>
    </row>
    <row r="1205" spans="1:9" x14ac:dyDescent="0.3">
      <c r="A1205" s="49"/>
      <c r="B1205" s="53"/>
      <c r="C1205" s="50"/>
      <c r="D1205" s="50"/>
      <c r="E1205" s="51"/>
      <c r="F1205" s="12" t="s">
        <v>34</v>
      </c>
      <c r="G1205" s="13">
        <f>H1204</f>
        <v>1</v>
      </c>
      <c r="H1205" s="12" t="s">
        <v>468</v>
      </c>
    </row>
    <row r="1206" spans="1:9" x14ac:dyDescent="0.3">
      <c r="A1206" s="49">
        <v>80.099999999999994</v>
      </c>
      <c r="B1206" s="14" t="s">
        <v>650</v>
      </c>
      <c r="C1206" s="50"/>
      <c r="D1206" s="50"/>
      <c r="E1206" s="51"/>
      <c r="F1206" s="51"/>
      <c r="G1206" s="43"/>
      <c r="H1206" s="51"/>
    </row>
    <row r="1207" spans="1:9" x14ac:dyDescent="0.3">
      <c r="A1207" s="49"/>
      <c r="B1207" s="53" t="s">
        <v>651</v>
      </c>
      <c r="C1207" s="50">
        <v>1</v>
      </c>
      <c r="D1207" s="50">
        <v>1</v>
      </c>
      <c r="E1207" s="51"/>
      <c r="F1207" s="51"/>
      <c r="G1207" s="43"/>
      <c r="H1207" s="52">
        <f>PRODUCT(C1207:G1207)</f>
        <v>1</v>
      </c>
    </row>
    <row r="1208" spans="1:9" x14ac:dyDescent="0.3">
      <c r="A1208" s="49"/>
      <c r="B1208" s="53"/>
      <c r="C1208" s="50"/>
      <c r="D1208" s="50"/>
      <c r="E1208" s="51"/>
      <c r="F1208" s="12" t="s">
        <v>34</v>
      </c>
      <c r="G1208" s="13">
        <f>H1207</f>
        <v>1</v>
      </c>
      <c r="H1208" s="12" t="s">
        <v>4</v>
      </c>
    </row>
    <row r="1209" spans="1:9" ht="34.5" x14ac:dyDescent="0.3">
      <c r="A1209" s="49">
        <v>87.1</v>
      </c>
      <c r="B1209" s="14" t="s">
        <v>745</v>
      </c>
      <c r="C1209" s="50"/>
      <c r="D1209" s="50"/>
      <c r="E1209" s="51"/>
      <c r="F1209" s="51"/>
      <c r="G1209" s="51"/>
      <c r="H1209" s="51"/>
    </row>
    <row r="1210" spans="1:9" x14ac:dyDescent="0.3">
      <c r="A1210" s="49"/>
      <c r="B1210" s="53" t="s">
        <v>652</v>
      </c>
      <c r="C1210" s="50">
        <v>1</v>
      </c>
      <c r="D1210" s="50">
        <v>1</v>
      </c>
      <c r="E1210" s="51"/>
      <c r="F1210" s="51"/>
      <c r="G1210" s="20"/>
      <c r="H1210" s="52">
        <f>PRODUCT(C1210:G1210)</f>
        <v>1</v>
      </c>
      <c r="I1210" s="25"/>
    </row>
    <row r="1211" spans="1:9" x14ac:dyDescent="0.3">
      <c r="A1211" s="49"/>
      <c r="B1211" s="53"/>
      <c r="C1211" s="50"/>
      <c r="D1211" s="50"/>
      <c r="E1211" s="51"/>
      <c r="F1211" s="12" t="s">
        <v>34</v>
      </c>
      <c r="G1211" s="13">
        <f>H1210</f>
        <v>1</v>
      </c>
      <c r="H1211" s="12" t="s">
        <v>468</v>
      </c>
      <c r="I1211" s="25"/>
    </row>
    <row r="1212" spans="1:9" x14ac:dyDescent="0.3">
      <c r="A1212" s="49"/>
      <c r="B1212" s="53"/>
      <c r="C1212" s="50"/>
      <c r="D1212" s="50"/>
      <c r="E1212" s="51"/>
      <c r="F1212" s="51"/>
      <c r="G1212" s="20"/>
      <c r="H1212" s="51"/>
    </row>
    <row r="1213" spans="1:9" s="48" customFormat="1" ht="34.5" x14ac:dyDescent="0.3">
      <c r="A1213" s="49">
        <v>796</v>
      </c>
      <c r="B1213" s="14" t="s">
        <v>754</v>
      </c>
      <c r="C1213" s="50"/>
      <c r="D1213" s="50"/>
      <c r="E1213" s="51"/>
      <c r="F1213" s="51"/>
      <c r="G1213" s="51"/>
      <c r="H1213" s="51"/>
    </row>
    <row r="1214" spans="1:9" s="48" customFormat="1" x14ac:dyDescent="0.3">
      <c r="A1214" s="49"/>
      <c r="B1214" s="53" t="s">
        <v>787</v>
      </c>
      <c r="C1214" s="50"/>
      <c r="D1214" s="50"/>
      <c r="E1214" s="51"/>
      <c r="F1214" s="51"/>
      <c r="G1214" s="51"/>
      <c r="H1214" s="51">
        <f>G614</f>
        <v>343.1</v>
      </c>
    </row>
    <row r="1215" spans="1:9" s="48" customFormat="1" x14ac:dyDescent="0.3">
      <c r="A1215" s="49"/>
      <c r="B1215" s="53"/>
      <c r="C1215" s="50"/>
      <c r="D1215" s="50"/>
      <c r="E1215" s="51"/>
      <c r="F1215" s="12" t="s">
        <v>34</v>
      </c>
      <c r="G1215" s="13">
        <f>H1214</f>
        <v>343.1</v>
      </c>
      <c r="H1215" s="12" t="s">
        <v>88</v>
      </c>
    </row>
    <row r="1216" spans="1:9" ht="34.5" x14ac:dyDescent="0.3">
      <c r="A1216" s="49">
        <v>38.6</v>
      </c>
      <c r="B1216" s="14" t="s">
        <v>597</v>
      </c>
      <c r="C1216" s="50"/>
      <c r="D1216" s="50"/>
      <c r="E1216" s="51"/>
      <c r="F1216" s="51"/>
      <c r="G1216" s="51"/>
      <c r="H1216" s="51"/>
    </row>
    <row r="1217" spans="1:8" x14ac:dyDescent="0.3">
      <c r="A1217" s="49"/>
      <c r="B1217" s="53" t="s">
        <v>598</v>
      </c>
      <c r="C1217" s="50"/>
      <c r="D1217" s="50"/>
      <c r="E1217" s="51"/>
      <c r="F1217" s="51"/>
      <c r="G1217" s="51"/>
      <c r="H1217" s="51">
        <f>G572</f>
        <v>259.90000000000003</v>
      </c>
    </row>
    <row r="1218" spans="1:8" x14ac:dyDescent="0.3">
      <c r="A1218" s="49"/>
      <c r="B1218" s="53" t="s">
        <v>424</v>
      </c>
      <c r="C1218" s="50"/>
      <c r="D1218" s="50"/>
      <c r="E1218" s="51"/>
      <c r="F1218" s="51"/>
      <c r="G1218" s="51"/>
      <c r="H1218" s="52"/>
    </row>
    <row r="1219" spans="1:8" x14ac:dyDescent="0.3">
      <c r="A1219" s="49"/>
      <c r="B1219" s="14" t="s">
        <v>425</v>
      </c>
      <c r="C1219" s="50"/>
      <c r="D1219" s="50"/>
      <c r="E1219" s="51"/>
      <c r="F1219" s="51"/>
      <c r="G1219" s="51"/>
      <c r="H1219" s="51"/>
    </row>
    <row r="1220" spans="1:8" x14ac:dyDescent="0.3">
      <c r="A1220" s="49"/>
      <c r="B1220" s="53" t="s">
        <v>426</v>
      </c>
      <c r="C1220" s="50">
        <v>2</v>
      </c>
      <c r="D1220" s="50">
        <v>2</v>
      </c>
      <c r="E1220" s="51">
        <v>1.1599999999999999</v>
      </c>
      <c r="F1220" s="51">
        <f>0.6*2</f>
        <v>1.2</v>
      </c>
      <c r="G1220" s="51"/>
      <c r="H1220" s="52">
        <f t="shared" ref="H1220:H1225" si="66">PRODUCT(C1220:G1220)</f>
        <v>5.5679999999999996</v>
      </c>
    </row>
    <row r="1221" spans="1:8" x14ac:dyDescent="0.3">
      <c r="A1221" s="49"/>
      <c r="B1221" s="53" t="s">
        <v>427</v>
      </c>
      <c r="C1221" s="50">
        <v>1</v>
      </c>
      <c r="D1221" s="50">
        <v>2</v>
      </c>
      <c r="E1221" s="51">
        <v>1.1599999999999999</v>
      </c>
      <c r="F1221" s="51">
        <f>0.6*2</f>
        <v>1.2</v>
      </c>
      <c r="G1221" s="51"/>
      <c r="H1221" s="52">
        <f t="shared" si="66"/>
        <v>2.7839999999999998</v>
      </c>
    </row>
    <row r="1222" spans="1:8" x14ac:dyDescent="0.3">
      <c r="A1222" s="49"/>
      <c r="B1222" s="53" t="s">
        <v>428</v>
      </c>
      <c r="C1222" s="50">
        <v>1</v>
      </c>
      <c r="D1222" s="50">
        <v>4</v>
      </c>
      <c r="E1222" s="51">
        <v>1.1299999999999999</v>
      </c>
      <c r="F1222" s="51">
        <v>0.6</v>
      </c>
      <c r="G1222" s="51"/>
      <c r="H1222" s="52">
        <f t="shared" si="66"/>
        <v>2.7119999999999997</v>
      </c>
    </row>
    <row r="1223" spans="1:8" x14ac:dyDescent="0.3">
      <c r="A1223" s="49"/>
      <c r="B1223" s="53" t="s">
        <v>429</v>
      </c>
      <c r="C1223" s="50">
        <v>1</v>
      </c>
      <c r="D1223" s="50">
        <v>4</v>
      </c>
      <c r="E1223" s="51">
        <v>1.1299999999999999</v>
      </c>
      <c r="F1223" s="51">
        <v>0.6</v>
      </c>
      <c r="G1223" s="51"/>
      <c r="H1223" s="52">
        <f t="shared" si="66"/>
        <v>2.7119999999999997</v>
      </c>
    </row>
    <row r="1224" spans="1:8" x14ac:dyDescent="0.3">
      <c r="A1224" s="49"/>
      <c r="B1224" s="53" t="s">
        <v>430</v>
      </c>
      <c r="C1224" s="50">
        <v>2</v>
      </c>
      <c r="D1224" s="50">
        <v>4</v>
      </c>
      <c r="E1224" s="51">
        <v>0.81</v>
      </c>
      <c r="F1224" s="51">
        <v>0.9</v>
      </c>
      <c r="G1224" s="51"/>
      <c r="H1224" s="52">
        <f t="shared" si="66"/>
        <v>5.8320000000000007</v>
      </c>
    </row>
    <row r="1225" spans="1:8" x14ac:dyDescent="0.3">
      <c r="A1225" s="49"/>
      <c r="B1225" s="53" t="s">
        <v>431</v>
      </c>
      <c r="C1225" s="50">
        <v>1</v>
      </c>
      <c r="D1225" s="50">
        <v>1</v>
      </c>
      <c r="E1225" s="51">
        <v>1</v>
      </c>
      <c r="F1225" s="51">
        <v>0.6</v>
      </c>
      <c r="G1225" s="51"/>
      <c r="H1225" s="52">
        <f t="shared" si="66"/>
        <v>0.6</v>
      </c>
    </row>
    <row r="1226" spans="1:8" x14ac:dyDescent="0.3">
      <c r="A1226" s="49"/>
      <c r="B1226" s="53" t="s">
        <v>432</v>
      </c>
      <c r="C1226" s="50"/>
      <c r="D1226" s="50"/>
      <c r="E1226" s="51"/>
      <c r="F1226" s="51"/>
      <c r="G1226" s="51"/>
      <c r="H1226" s="52"/>
    </row>
    <row r="1227" spans="1:8" s="48" customFormat="1" x14ac:dyDescent="0.3">
      <c r="A1227" s="49"/>
      <c r="B1227" s="14" t="s">
        <v>433</v>
      </c>
      <c r="C1227" s="50"/>
      <c r="D1227" s="50"/>
      <c r="E1227" s="51"/>
      <c r="F1227" s="51"/>
      <c r="G1227" s="51"/>
      <c r="H1227" s="51"/>
    </row>
    <row r="1228" spans="1:8" s="48" customFormat="1" x14ac:dyDescent="0.3">
      <c r="A1228" s="49"/>
      <c r="B1228" s="53" t="s">
        <v>434</v>
      </c>
      <c r="C1228" s="50">
        <v>1</v>
      </c>
      <c r="D1228" s="50">
        <v>1</v>
      </c>
      <c r="E1228" s="51">
        <v>1</v>
      </c>
      <c r="F1228" s="51">
        <v>0.6</v>
      </c>
      <c r="G1228" s="51"/>
      <c r="H1228" s="52">
        <f t="shared" ref="H1228:H1233" si="67">PRODUCT(C1228:G1228)</f>
        <v>0.6</v>
      </c>
    </row>
    <row r="1229" spans="1:8" s="48" customFormat="1" x14ac:dyDescent="0.3">
      <c r="A1229" s="49"/>
      <c r="B1229" s="53" t="s">
        <v>435</v>
      </c>
      <c r="C1229" s="50">
        <v>1</v>
      </c>
      <c r="D1229" s="50">
        <v>1</v>
      </c>
      <c r="E1229" s="51">
        <v>3.14</v>
      </c>
      <c r="F1229" s="51">
        <f>0.11*2</f>
        <v>0.22</v>
      </c>
      <c r="G1229" s="51"/>
      <c r="H1229" s="52">
        <f t="shared" si="67"/>
        <v>0.69080000000000008</v>
      </c>
    </row>
    <row r="1230" spans="1:8" s="48" customFormat="1" x14ac:dyDescent="0.3">
      <c r="A1230" s="49"/>
      <c r="B1230" s="53" t="s">
        <v>436</v>
      </c>
      <c r="C1230" s="50">
        <v>1</v>
      </c>
      <c r="D1230" s="50">
        <v>1</v>
      </c>
      <c r="E1230" s="51">
        <v>1.2</v>
      </c>
      <c r="F1230" s="51">
        <f>0.23*2</f>
        <v>0.46</v>
      </c>
      <c r="G1230" s="51"/>
      <c r="H1230" s="52">
        <f t="shared" si="67"/>
        <v>0.55200000000000005</v>
      </c>
    </row>
    <row r="1231" spans="1:8" s="48" customFormat="1" x14ac:dyDescent="0.3">
      <c r="A1231" s="49"/>
      <c r="B1231" s="53" t="s">
        <v>345</v>
      </c>
      <c r="C1231" s="50">
        <v>1</v>
      </c>
      <c r="D1231" s="50">
        <v>2</v>
      </c>
      <c r="E1231" s="51">
        <v>6.48</v>
      </c>
      <c r="F1231" s="51"/>
      <c r="G1231" s="51">
        <v>0.9</v>
      </c>
      <c r="H1231" s="52">
        <f t="shared" si="67"/>
        <v>11.664000000000001</v>
      </c>
    </row>
    <row r="1232" spans="1:8" s="48" customFormat="1" x14ac:dyDescent="0.3">
      <c r="A1232" s="49"/>
      <c r="B1232" s="53" t="s">
        <v>346</v>
      </c>
      <c r="C1232" s="50">
        <v>1</v>
      </c>
      <c r="D1232" s="50">
        <v>1</v>
      </c>
      <c r="E1232" s="51">
        <v>1</v>
      </c>
      <c r="F1232" s="51"/>
      <c r="G1232" s="51">
        <v>0.9</v>
      </c>
      <c r="H1232" s="52">
        <f t="shared" si="67"/>
        <v>0.9</v>
      </c>
    </row>
    <row r="1233" spans="1:9" s="48" customFormat="1" x14ac:dyDescent="0.3">
      <c r="A1233" s="49"/>
      <c r="B1233" s="53" t="s">
        <v>347</v>
      </c>
      <c r="C1233" s="50">
        <v>1</v>
      </c>
      <c r="D1233" s="50">
        <v>1</v>
      </c>
      <c r="E1233" s="51">
        <v>6.48</v>
      </c>
      <c r="F1233" s="51"/>
      <c r="G1233" s="51">
        <v>0.05</v>
      </c>
      <c r="H1233" s="52">
        <f t="shared" si="67"/>
        <v>0.32400000000000007</v>
      </c>
    </row>
    <row r="1234" spans="1:9" x14ac:dyDescent="0.3">
      <c r="A1234" s="49"/>
      <c r="B1234" s="53"/>
      <c r="C1234" s="50"/>
      <c r="D1234" s="50"/>
      <c r="E1234" s="51"/>
      <c r="F1234" s="9"/>
      <c r="G1234" s="9"/>
      <c r="H1234" s="9">
        <v>0.16</v>
      </c>
      <c r="I1234" s="10">
        <f>SUM(H1217:H1233)</f>
        <v>294.83880000000005</v>
      </c>
    </row>
    <row r="1235" spans="1:9" x14ac:dyDescent="0.3">
      <c r="A1235" s="49"/>
      <c r="B1235" s="53"/>
      <c r="C1235" s="50"/>
      <c r="D1235" s="50"/>
      <c r="E1235" s="51"/>
      <c r="F1235" s="9"/>
      <c r="G1235" s="9"/>
      <c r="H1235" s="11">
        <f>+I1235</f>
        <v>294.90000000000003</v>
      </c>
      <c r="I1235" s="10">
        <f>ROUNDUP(I1234,1)</f>
        <v>294.90000000000003</v>
      </c>
    </row>
    <row r="1236" spans="1:9" x14ac:dyDescent="0.3">
      <c r="A1236" s="49"/>
      <c r="B1236" s="53"/>
      <c r="C1236" s="50"/>
      <c r="D1236" s="50"/>
      <c r="E1236" s="51"/>
      <c r="F1236" s="12" t="s">
        <v>34</v>
      </c>
      <c r="G1236" s="13">
        <f>H1235</f>
        <v>294.90000000000003</v>
      </c>
      <c r="H1236" s="12" t="s">
        <v>88</v>
      </c>
      <c r="I1236" s="10"/>
    </row>
    <row r="1237" spans="1:9" ht="34.5" x14ac:dyDescent="0.3">
      <c r="A1237" s="49" t="s">
        <v>653</v>
      </c>
      <c r="B1237" s="14" t="s">
        <v>654</v>
      </c>
      <c r="C1237" s="50"/>
      <c r="D1237" s="50"/>
      <c r="E1237" s="51"/>
      <c r="F1237" s="51"/>
      <c r="G1237" s="51"/>
      <c r="H1237" s="51"/>
    </row>
    <row r="1238" spans="1:9" x14ac:dyDescent="0.3">
      <c r="A1238" s="49"/>
      <c r="B1238" s="53" t="s">
        <v>786</v>
      </c>
      <c r="C1238" s="50"/>
      <c r="D1238" s="50"/>
      <c r="E1238" s="51"/>
      <c r="F1238" s="51"/>
      <c r="G1238" s="51"/>
      <c r="H1238" s="51">
        <f>+G1236</f>
        <v>294.90000000000003</v>
      </c>
    </row>
    <row r="1239" spans="1:9" x14ac:dyDescent="0.3">
      <c r="A1239" s="49"/>
      <c r="B1239" s="53"/>
      <c r="C1239" s="50"/>
      <c r="D1239" s="50"/>
      <c r="E1239" s="51"/>
      <c r="F1239" s="12" t="s">
        <v>34</v>
      </c>
      <c r="G1239" s="13">
        <f>H1238</f>
        <v>294.90000000000003</v>
      </c>
      <c r="H1239" s="12" t="s">
        <v>88</v>
      </c>
    </row>
    <row r="1240" spans="1:9" ht="34.5" x14ac:dyDescent="0.3">
      <c r="A1240" s="49">
        <v>448.2</v>
      </c>
      <c r="B1240" s="14" t="s">
        <v>655</v>
      </c>
      <c r="C1240" s="50">
        <v>1</v>
      </c>
      <c r="D1240" s="50">
        <v>2</v>
      </c>
      <c r="E1240" s="51"/>
      <c r="F1240" s="51"/>
      <c r="G1240" s="51"/>
      <c r="H1240" s="52">
        <f>PRODUCT(C1240:G1240)</f>
        <v>2</v>
      </c>
    </row>
    <row r="1241" spans="1:9" x14ac:dyDescent="0.3">
      <c r="A1241" s="49"/>
      <c r="B1241" s="53"/>
      <c r="C1241" s="50"/>
      <c r="D1241" s="50"/>
      <c r="E1241" s="51"/>
      <c r="F1241" s="12" t="s">
        <v>34</v>
      </c>
      <c r="G1241" s="13">
        <f>H1240</f>
        <v>2</v>
      </c>
      <c r="H1241" s="12" t="s">
        <v>4</v>
      </c>
    </row>
    <row r="1242" spans="1:9" x14ac:dyDescent="0.3">
      <c r="A1242" s="49">
        <v>367</v>
      </c>
      <c r="B1242" s="14" t="s">
        <v>656</v>
      </c>
      <c r="C1242" s="50"/>
      <c r="D1242" s="50"/>
      <c r="E1242" s="51"/>
      <c r="F1242" s="51"/>
      <c r="G1242" s="51"/>
      <c r="H1242" s="51"/>
    </row>
    <row r="1243" spans="1:9" x14ac:dyDescent="0.3">
      <c r="A1243" s="49"/>
      <c r="B1243" s="53" t="s">
        <v>657</v>
      </c>
      <c r="C1243" s="50">
        <v>1</v>
      </c>
      <c r="D1243" s="50">
        <v>1</v>
      </c>
      <c r="E1243" s="51">
        <v>1</v>
      </c>
      <c r="F1243" s="51">
        <v>2.6</v>
      </c>
      <c r="G1243" s="51">
        <v>2.1</v>
      </c>
      <c r="H1243" s="52">
        <f>PRODUCT(C1243:G1243)</f>
        <v>5.4600000000000009</v>
      </c>
    </row>
    <row r="1244" spans="1:9" x14ac:dyDescent="0.3">
      <c r="A1244" s="49"/>
      <c r="B1244" s="53"/>
      <c r="C1244" s="50"/>
      <c r="D1244" s="50"/>
      <c r="E1244" s="51"/>
      <c r="F1244" s="9"/>
      <c r="G1244" s="9"/>
      <c r="H1244" s="9">
        <f>I1245-I1244</f>
        <v>3.9999999999999147E-2</v>
      </c>
      <c r="I1244" s="10">
        <f>SUM(H1243)</f>
        <v>5.4600000000000009</v>
      </c>
    </row>
    <row r="1245" spans="1:9" x14ac:dyDescent="0.3">
      <c r="A1245" s="49"/>
      <c r="B1245" s="53"/>
      <c r="C1245" s="50"/>
      <c r="D1245" s="50"/>
      <c r="E1245" s="51"/>
      <c r="F1245" s="9"/>
      <c r="G1245" s="9"/>
      <c r="H1245" s="11">
        <f>+I1245</f>
        <v>5.5</v>
      </c>
      <c r="I1245" s="10">
        <f>ROUNDUP(I1244,1)</f>
        <v>5.5</v>
      </c>
    </row>
    <row r="1246" spans="1:9" x14ac:dyDescent="0.3">
      <c r="A1246" s="49"/>
      <c r="B1246" s="53"/>
      <c r="C1246" s="50"/>
      <c r="D1246" s="50"/>
      <c r="E1246" s="51"/>
      <c r="F1246" s="12" t="s">
        <v>34</v>
      </c>
      <c r="G1246" s="13">
        <f>H1245</f>
        <v>5.5</v>
      </c>
      <c r="H1246" s="12" t="s">
        <v>88</v>
      </c>
      <c r="I1246" s="10"/>
    </row>
    <row r="1247" spans="1:9" x14ac:dyDescent="0.3">
      <c r="A1247" s="49">
        <v>378.1</v>
      </c>
      <c r="B1247" s="14" t="s">
        <v>658</v>
      </c>
      <c r="C1247" s="50"/>
      <c r="D1247" s="50"/>
      <c r="E1247" s="51"/>
      <c r="F1247" s="51"/>
      <c r="G1247" s="51"/>
      <c r="H1247" s="51"/>
    </row>
    <row r="1248" spans="1:9" x14ac:dyDescent="0.3">
      <c r="A1248" s="49"/>
      <c r="B1248" s="53" t="s">
        <v>659</v>
      </c>
      <c r="C1248" s="50">
        <v>1</v>
      </c>
      <c r="D1248" s="50">
        <v>1</v>
      </c>
      <c r="E1248" s="51">
        <v>3.12</v>
      </c>
      <c r="F1248" s="51">
        <v>5.38</v>
      </c>
      <c r="G1248" s="51"/>
      <c r="H1248" s="52">
        <f t="shared" ref="H1248:H1256" si="68">PRODUCT(C1248:G1248)</f>
        <v>16.785599999999999</v>
      </c>
    </row>
    <row r="1249" spans="1:9" x14ac:dyDescent="0.3">
      <c r="A1249" s="49"/>
      <c r="B1249" s="53" t="s">
        <v>660</v>
      </c>
      <c r="C1249" s="50">
        <v>1</v>
      </c>
      <c r="D1249" s="50">
        <v>1</v>
      </c>
      <c r="E1249" s="51">
        <v>3.88</v>
      </c>
      <c r="F1249" s="51">
        <v>3.15</v>
      </c>
      <c r="G1249" s="51"/>
      <c r="H1249" s="52">
        <f t="shared" si="68"/>
        <v>12.222</v>
      </c>
    </row>
    <row r="1250" spans="1:9" x14ac:dyDescent="0.3">
      <c r="A1250" s="49"/>
      <c r="B1250" s="53" t="s">
        <v>355</v>
      </c>
      <c r="C1250" s="50">
        <v>1</v>
      </c>
      <c r="D1250" s="50">
        <v>1</v>
      </c>
      <c r="E1250" s="51">
        <v>3.12</v>
      </c>
      <c r="F1250" s="51">
        <v>3.3</v>
      </c>
      <c r="G1250" s="51"/>
      <c r="H1250" s="52">
        <f t="shared" si="68"/>
        <v>10.295999999999999</v>
      </c>
    </row>
    <row r="1251" spans="1:9" x14ac:dyDescent="0.3">
      <c r="A1251" s="49"/>
      <c r="B1251" s="53" t="s">
        <v>116</v>
      </c>
      <c r="C1251" s="50">
        <v>1</v>
      </c>
      <c r="D1251" s="50">
        <v>1</v>
      </c>
      <c r="E1251" s="51">
        <v>2.4500000000000002</v>
      </c>
      <c r="F1251" s="51">
        <v>3.14</v>
      </c>
      <c r="G1251" s="51"/>
      <c r="H1251" s="52">
        <f t="shared" si="68"/>
        <v>7.6930000000000005</v>
      </c>
    </row>
    <row r="1252" spans="1:9" x14ac:dyDescent="0.3">
      <c r="A1252" s="49"/>
      <c r="B1252" s="53" t="s">
        <v>661</v>
      </c>
      <c r="C1252" s="50">
        <v>1</v>
      </c>
      <c r="D1252" s="50">
        <v>1</v>
      </c>
      <c r="E1252" s="51">
        <v>1.46</v>
      </c>
      <c r="F1252" s="51">
        <v>0.82</v>
      </c>
      <c r="G1252" s="51"/>
      <c r="H1252" s="52">
        <f t="shared" si="68"/>
        <v>1.1971999999999998</v>
      </c>
    </row>
    <row r="1253" spans="1:9" x14ac:dyDescent="0.3">
      <c r="A1253" s="49"/>
      <c r="B1253" s="53" t="s">
        <v>662</v>
      </c>
      <c r="C1253" s="50">
        <v>1</v>
      </c>
      <c r="D1253" s="50">
        <v>1</v>
      </c>
      <c r="E1253" s="51">
        <v>1</v>
      </c>
      <c r="F1253" s="51">
        <v>0.18</v>
      </c>
      <c r="G1253" s="51"/>
      <c r="H1253" s="52">
        <f t="shared" si="68"/>
        <v>0.18</v>
      </c>
    </row>
    <row r="1254" spans="1:9" x14ac:dyDescent="0.3">
      <c r="A1254" s="49"/>
      <c r="B1254" s="53" t="s">
        <v>663</v>
      </c>
      <c r="C1254" s="50">
        <v>1</v>
      </c>
      <c r="D1254" s="50">
        <v>2</v>
      </c>
      <c r="E1254" s="51">
        <v>0.9</v>
      </c>
      <c r="F1254" s="51">
        <v>0.18</v>
      </c>
      <c r="G1254" s="51"/>
      <c r="H1254" s="52">
        <f t="shared" si="68"/>
        <v>0.32400000000000001</v>
      </c>
    </row>
    <row r="1255" spans="1:9" x14ac:dyDescent="0.3">
      <c r="A1255" s="49"/>
      <c r="B1255" s="53" t="s">
        <v>663</v>
      </c>
      <c r="C1255" s="50">
        <v>1</v>
      </c>
      <c r="D1255" s="50">
        <v>1</v>
      </c>
      <c r="E1255" s="51">
        <v>0.8</v>
      </c>
      <c r="F1255" s="51">
        <v>0.23</v>
      </c>
      <c r="G1255" s="51"/>
      <c r="H1255" s="52">
        <f t="shared" si="68"/>
        <v>0.18400000000000002</v>
      </c>
    </row>
    <row r="1256" spans="1:9" x14ac:dyDescent="0.3">
      <c r="A1256" s="49"/>
      <c r="B1256" s="53" t="s">
        <v>663</v>
      </c>
      <c r="C1256" s="50">
        <v>1</v>
      </c>
      <c r="D1256" s="50">
        <v>1</v>
      </c>
      <c r="E1256" s="51">
        <v>0.82</v>
      </c>
      <c r="F1256" s="51">
        <v>0.23</v>
      </c>
      <c r="G1256" s="51"/>
      <c r="H1256" s="52">
        <f t="shared" si="68"/>
        <v>0.18859999999999999</v>
      </c>
    </row>
    <row r="1257" spans="1:9" x14ac:dyDescent="0.3">
      <c r="A1257" s="49"/>
      <c r="B1257" s="53" t="s">
        <v>207</v>
      </c>
      <c r="C1257" s="50"/>
      <c r="D1257" s="50"/>
      <c r="E1257" s="51"/>
      <c r="F1257" s="9"/>
      <c r="G1257" s="9"/>
      <c r="H1257" s="9">
        <f>I1258-I1257</f>
        <v>2.9600000000009175E-2</v>
      </c>
      <c r="I1257" s="10">
        <f>SUM(H1248:H1256)</f>
        <v>49.070399999999992</v>
      </c>
    </row>
    <row r="1258" spans="1:9" x14ac:dyDescent="0.3">
      <c r="A1258" s="49"/>
      <c r="B1258" s="53"/>
      <c r="C1258" s="50"/>
      <c r="D1258" s="50"/>
      <c r="E1258" s="51"/>
      <c r="F1258" s="9"/>
      <c r="G1258" s="9"/>
      <c r="H1258" s="11">
        <f>+I1258</f>
        <v>49.1</v>
      </c>
      <c r="I1258" s="10">
        <f>ROUNDUP(I1257,1)</f>
        <v>49.1</v>
      </c>
    </row>
    <row r="1259" spans="1:9" x14ac:dyDescent="0.3">
      <c r="A1259" s="49"/>
      <c r="B1259" s="53"/>
      <c r="C1259" s="50"/>
      <c r="D1259" s="50"/>
      <c r="E1259" s="51"/>
      <c r="F1259" s="12" t="s">
        <v>34</v>
      </c>
      <c r="G1259" s="13">
        <f>H1258</f>
        <v>49.1</v>
      </c>
      <c r="H1259" s="12" t="s">
        <v>88</v>
      </c>
      <c r="I1259" s="10"/>
    </row>
    <row r="1260" spans="1:9" ht="51.75" x14ac:dyDescent="0.3">
      <c r="A1260" s="49">
        <v>379.6</v>
      </c>
      <c r="B1260" s="14" t="s">
        <v>777</v>
      </c>
      <c r="C1260" s="50"/>
      <c r="D1260" s="50"/>
      <c r="E1260" s="51"/>
      <c r="F1260" s="51"/>
      <c r="G1260" s="51"/>
      <c r="H1260" s="51"/>
    </row>
    <row r="1261" spans="1:9" x14ac:dyDescent="0.3">
      <c r="A1261" s="49"/>
      <c r="B1261" s="53" t="s">
        <v>484</v>
      </c>
      <c r="C1261" s="50"/>
      <c r="D1261" s="50"/>
      <c r="E1261" s="51"/>
      <c r="F1261" s="51"/>
      <c r="G1261" s="51"/>
      <c r="H1261" s="51"/>
    </row>
    <row r="1262" spans="1:9" x14ac:dyDescent="0.3">
      <c r="A1262" s="49"/>
      <c r="B1262" s="53" t="s">
        <v>485</v>
      </c>
      <c r="C1262" s="50">
        <v>1</v>
      </c>
      <c r="D1262" s="50">
        <v>1</v>
      </c>
      <c r="E1262" s="51">
        <v>2.4500000000000002</v>
      </c>
      <c r="F1262" s="51">
        <v>0.6</v>
      </c>
      <c r="G1262" s="51"/>
      <c r="H1262" s="52">
        <f>PRODUCT(C1262:G1262)</f>
        <v>1.47</v>
      </c>
    </row>
    <row r="1263" spans="1:9" x14ac:dyDescent="0.3">
      <c r="A1263" s="49"/>
      <c r="B1263" s="53" t="s">
        <v>486</v>
      </c>
      <c r="C1263" s="50">
        <v>1</v>
      </c>
      <c r="D1263" s="50">
        <v>1</v>
      </c>
      <c r="E1263" s="51">
        <v>2.09</v>
      </c>
      <c r="F1263" s="51">
        <v>0.6</v>
      </c>
      <c r="G1263" s="51"/>
      <c r="H1263" s="52">
        <f>PRODUCT(C1263:G1263)</f>
        <v>1.2539999999999998</v>
      </c>
    </row>
    <row r="1264" spans="1:9" x14ac:dyDescent="0.3">
      <c r="A1264" s="49"/>
      <c r="B1264" s="53" t="s">
        <v>487</v>
      </c>
      <c r="C1264" s="50">
        <v>1</v>
      </c>
      <c r="D1264" s="50">
        <v>-1</v>
      </c>
      <c r="E1264" s="51">
        <v>0.6</v>
      </c>
      <c r="F1264" s="51">
        <v>0.6</v>
      </c>
      <c r="G1264" s="51"/>
      <c r="H1264" s="52">
        <f>PRODUCT(C1264:G1264)</f>
        <v>-0.36</v>
      </c>
    </row>
    <row r="1265" spans="1:9" x14ac:dyDescent="0.3">
      <c r="A1265" s="49"/>
      <c r="B1265" s="53" t="s">
        <v>49</v>
      </c>
      <c r="C1265" s="50"/>
      <c r="D1265" s="50"/>
      <c r="E1265" s="51"/>
      <c r="F1265" s="9"/>
      <c r="G1265" s="9"/>
      <c r="H1265" s="9">
        <f>I1266-I1265</f>
        <v>3.6000000000000032E-2</v>
      </c>
      <c r="I1265" s="10">
        <f>SUM(H1262:H1264)</f>
        <v>2.3639999999999999</v>
      </c>
    </row>
    <row r="1266" spans="1:9" x14ac:dyDescent="0.3">
      <c r="A1266" s="49"/>
      <c r="B1266" s="53"/>
      <c r="C1266" s="50"/>
      <c r="D1266" s="50"/>
      <c r="E1266" s="51"/>
      <c r="F1266" s="9"/>
      <c r="G1266" s="9"/>
      <c r="H1266" s="11">
        <f>+I1266</f>
        <v>2.4</v>
      </c>
      <c r="I1266" s="10">
        <f>ROUNDUP(I1265,1)</f>
        <v>2.4</v>
      </c>
    </row>
    <row r="1267" spans="1:9" x14ac:dyDescent="0.3">
      <c r="A1267" s="49"/>
      <c r="B1267" s="53"/>
      <c r="C1267" s="50"/>
      <c r="D1267" s="50"/>
      <c r="E1267" s="51"/>
      <c r="F1267" s="12" t="s">
        <v>34</v>
      </c>
      <c r="G1267" s="13">
        <f>H1266</f>
        <v>2.4</v>
      </c>
      <c r="H1267" s="12" t="s">
        <v>88</v>
      </c>
      <c r="I1267" s="10"/>
    </row>
    <row r="1268" spans="1:9" x14ac:dyDescent="0.3">
      <c r="A1268" s="49" t="s">
        <v>664</v>
      </c>
      <c r="B1268" s="14" t="s">
        <v>665</v>
      </c>
      <c r="C1268" s="50"/>
      <c r="D1268" s="50"/>
      <c r="E1268" s="51"/>
      <c r="F1268" s="51"/>
      <c r="G1268" s="51"/>
      <c r="H1268" s="51"/>
    </row>
    <row r="1269" spans="1:9" x14ac:dyDescent="0.3">
      <c r="A1269" s="49"/>
      <c r="B1269" s="53" t="s">
        <v>666</v>
      </c>
      <c r="C1269" s="50">
        <v>1</v>
      </c>
      <c r="D1269" s="50">
        <v>1</v>
      </c>
      <c r="E1269" s="51">
        <v>1.2</v>
      </c>
      <c r="F1269" s="51">
        <v>2.97</v>
      </c>
      <c r="G1269" s="51"/>
      <c r="H1269" s="52">
        <f t="shared" ref="H1269:H1276" si="69">PRODUCT(C1269:G1269)</f>
        <v>3.5640000000000001</v>
      </c>
    </row>
    <row r="1270" spans="1:9" x14ac:dyDescent="0.3">
      <c r="A1270" s="49"/>
      <c r="B1270" s="53" t="s">
        <v>667</v>
      </c>
      <c r="C1270" s="50">
        <v>1</v>
      </c>
      <c r="D1270" s="50">
        <v>1</v>
      </c>
      <c r="E1270" s="51">
        <v>3.58</v>
      </c>
      <c r="F1270" s="51">
        <v>9.0299999999999994</v>
      </c>
      <c r="G1270" s="51"/>
      <c r="H1270" s="52">
        <f t="shared" si="69"/>
        <v>32.327399999999997</v>
      </c>
    </row>
    <row r="1271" spans="1:9" x14ac:dyDescent="0.3">
      <c r="A1271" s="49"/>
      <c r="B1271" s="53" t="s">
        <v>668</v>
      </c>
      <c r="C1271" s="50">
        <v>1</v>
      </c>
      <c r="D1271" s="50">
        <v>1</v>
      </c>
      <c r="E1271" s="51">
        <v>2.57</v>
      </c>
      <c r="F1271" s="51">
        <v>4.46</v>
      </c>
      <c r="G1271" s="51"/>
      <c r="H1271" s="52">
        <f t="shared" si="69"/>
        <v>11.462199999999999</v>
      </c>
    </row>
    <row r="1272" spans="1:9" x14ac:dyDescent="0.3">
      <c r="A1272" s="49"/>
      <c r="B1272" s="53" t="s">
        <v>660</v>
      </c>
      <c r="C1272" s="50">
        <v>1</v>
      </c>
      <c r="D1272" s="50">
        <v>1</v>
      </c>
      <c r="E1272" s="51">
        <v>4</v>
      </c>
      <c r="F1272" s="51">
        <v>3.5</v>
      </c>
      <c r="G1272" s="51"/>
      <c r="H1272" s="52">
        <f t="shared" si="69"/>
        <v>14</v>
      </c>
    </row>
    <row r="1273" spans="1:9" x14ac:dyDescent="0.3">
      <c r="A1273" s="49"/>
      <c r="B1273" s="53" t="s">
        <v>669</v>
      </c>
      <c r="C1273" s="50">
        <v>1</v>
      </c>
      <c r="D1273" s="50">
        <v>1</v>
      </c>
      <c r="E1273" s="51">
        <v>38.22</v>
      </c>
      <c r="F1273" s="51">
        <v>0.23</v>
      </c>
      <c r="G1273" s="51"/>
      <c r="H1273" s="52">
        <f t="shared" si="69"/>
        <v>8.7905999999999995</v>
      </c>
    </row>
    <row r="1274" spans="1:9" x14ac:dyDescent="0.3">
      <c r="A1274" s="49"/>
      <c r="B1274" s="53" t="s">
        <v>670</v>
      </c>
      <c r="C1274" s="50">
        <v>1</v>
      </c>
      <c r="D1274" s="50">
        <v>-1</v>
      </c>
      <c r="E1274" s="51">
        <v>1.22</v>
      </c>
      <c r="F1274" s="51">
        <v>0.23</v>
      </c>
      <c r="G1274" s="51"/>
      <c r="H1274" s="52">
        <f t="shared" si="69"/>
        <v>-0.28060000000000002</v>
      </c>
    </row>
    <row r="1275" spans="1:9" x14ac:dyDescent="0.3">
      <c r="A1275" s="49"/>
      <c r="B1275" s="53" t="s">
        <v>671</v>
      </c>
      <c r="C1275" s="50">
        <v>1</v>
      </c>
      <c r="D1275" s="50">
        <v>1</v>
      </c>
      <c r="E1275" s="51">
        <v>2.4</v>
      </c>
      <c r="F1275" s="51">
        <v>5.63</v>
      </c>
      <c r="G1275" s="51"/>
      <c r="H1275" s="52">
        <f t="shared" si="69"/>
        <v>13.511999999999999</v>
      </c>
    </row>
    <row r="1276" spans="1:9" x14ac:dyDescent="0.3">
      <c r="A1276" s="49"/>
      <c r="B1276" s="53" t="s">
        <v>672</v>
      </c>
      <c r="C1276" s="50">
        <v>1</v>
      </c>
      <c r="D1276" s="50">
        <v>1</v>
      </c>
      <c r="E1276" s="51">
        <v>16.059999999999999</v>
      </c>
      <c r="F1276" s="51">
        <v>0.23</v>
      </c>
      <c r="G1276" s="51"/>
      <c r="H1276" s="52">
        <f t="shared" si="69"/>
        <v>3.6938</v>
      </c>
    </row>
    <row r="1277" spans="1:9" x14ac:dyDescent="0.3">
      <c r="A1277" s="49"/>
      <c r="B1277" s="53"/>
      <c r="C1277" s="50"/>
      <c r="D1277" s="50"/>
      <c r="E1277" s="51"/>
      <c r="F1277" s="9"/>
      <c r="G1277" s="9"/>
      <c r="H1277" s="9">
        <f>I1278-I1277</f>
        <v>3.0600000000006844E-2</v>
      </c>
      <c r="I1277" s="10">
        <f>SUM(H1269:H1276)</f>
        <v>87.069399999999987</v>
      </c>
    </row>
    <row r="1278" spans="1:9" x14ac:dyDescent="0.3">
      <c r="A1278" s="49"/>
      <c r="B1278" s="53"/>
      <c r="C1278" s="50"/>
      <c r="D1278" s="50"/>
      <c r="E1278" s="51"/>
      <c r="F1278" s="9"/>
      <c r="G1278" s="9"/>
      <c r="H1278" s="11">
        <f>+I1278</f>
        <v>87.1</v>
      </c>
      <c r="I1278" s="10">
        <f>ROUNDUP(I1277,1)</f>
        <v>87.1</v>
      </c>
    </row>
    <row r="1279" spans="1:9" x14ac:dyDescent="0.3">
      <c r="A1279" s="49"/>
      <c r="B1279" s="53"/>
      <c r="C1279" s="50"/>
      <c r="D1279" s="50"/>
      <c r="E1279" s="51"/>
      <c r="F1279" s="12" t="s">
        <v>34</v>
      </c>
      <c r="G1279" s="13">
        <f>H1278</f>
        <v>87.1</v>
      </c>
      <c r="H1279" s="12" t="s">
        <v>88</v>
      </c>
      <c r="I1279" s="10"/>
    </row>
    <row r="1280" spans="1:9" x14ac:dyDescent="0.3">
      <c r="A1280" s="49">
        <v>61</v>
      </c>
      <c r="B1280" s="14" t="s">
        <v>673</v>
      </c>
      <c r="C1280" s="50"/>
      <c r="D1280" s="50"/>
      <c r="E1280" s="51"/>
      <c r="F1280" s="51"/>
      <c r="G1280" s="51"/>
      <c r="H1280" s="51"/>
    </row>
    <row r="1281" spans="1:9" x14ac:dyDescent="0.3">
      <c r="A1281" s="49"/>
      <c r="B1281" s="14" t="s">
        <v>674</v>
      </c>
      <c r="C1281" s="50">
        <v>1</v>
      </c>
      <c r="D1281" s="50">
        <v>1</v>
      </c>
      <c r="E1281" s="51">
        <v>8</v>
      </c>
      <c r="F1281" s="51"/>
      <c r="G1281" s="51"/>
      <c r="H1281" s="52">
        <f>PRODUCT(C1281:G1281)</f>
        <v>8</v>
      </c>
    </row>
    <row r="1282" spans="1:9" s="48" customFormat="1" x14ac:dyDescent="0.3">
      <c r="A1282" s="49"/>
      <c r="B1282" s="14" t="s">
        <v>746</v>
      </c>
      <c r="C1282" s="50">
        <v>1</v>
      </c>
      <c r="D1282" s="50">
        <v>1</v>
      </c>
      <c r="E1282" s="51">
        <v>7</v>
      </c>
      <c r="F1282" s="51"/>
      <c r="G1282" s="51"/>
      <c r="H1282" s="52">
        <f t="shared" ref="H1282:H1285" si="70">PRODUCT(C1282:G1282)</f>
        <v>7</v>
      </c>
    </row>
    <row r="1283" spans="1:9" s="48" customFormat="1" x14ac:dyDescent="0.3">
      <c r="A1283" s="49"/>
      <c r="B1283" s="14" t="s">
        <v>747</v>
      </c>
      <c r="C1283" s="50">
        <v>1</v>
      </c>
      <c r="D1283" s="50">
        <v>1</v>
      </c>
      <c r="E1283" s="51">
        <v>8.6</v>
      </c>
      <c r="F1283" s="51"/>
      <c r="G1283" s="51"/>
      <c r="H1283" s="52">
        <f t="shared" si="70"/>
        <v>8.6</v>
      </c>
    </row>
    <row r="1284" spans="1:9" s="48" customFormat="1" x14ac:dyDescent="0.3">
      <c r="A1284" s="49"/>
      <c r="B1284" s="14" t="s">
        <v>748</v>
      </c>
      <c r="C1284" s="50">
        <v>1</v>
      </c>
      <c r="D1284" s="50">
        <v>1</v>
      </c>
      <c r="E1284" s="51">
        <v>7.6</v>
      </c>
      <c r="F1284" s="51"/>
      <c r="G1284" s="51"/>
      <c r="H1284" s="52">
        <f t="shared" si="70"/>
        <v>7.6</v>
      </c>
    </row>
    <row r="1285" spans="1:9" s="48" customFormat="1" x14ac:dyDescent="0.3">
      <c r="A1285" s="49"/>
      <c r="B1285" s="14" t="s">
        <v>749</v>
      </c>
      <c r="C1285" s="50">
        <v>1</v>
      </c>
      <c r="D1285" s="50">
        <v>1</v>
      </c>
      <c r="E1285" s="51">
        <v>4</v>
      </c>
      <c r="F1285" s="51"/>
      <c r="G1285" s="51"/>
      <c r="H1285" s="52">
        <f t="shared" si="70"/>
        <v>4</v>
      </c>
    </row>
    <row r="1286" spans="1:9" x14ac:dyDescent="0.3">
      <c r="A1286" s="49"/>
      <c r="B1286" s="53"/>
      <c r="C1286" s="50"/>
      <c r="D1286" s="50"/>
      <c r="E1286" s="51"/>
      <c r="F1286" s="12" t="s">
        <v>34</v>
      </c>
      <c r="G1286" s="13">
        <f>I1286</f>
        <v>35.200000000000003</v>
      </c>
      <c r="H1286" s="12" t="s">
        <v>393</v>
      </c>
      <c r="I1286" s="10">
        <f>SUM(H1281:H1285)</f>
        <v>35.200000000000003</v>
      </c>
    </row>
    <row r="1287" spans="1:9" x14ac:dyDescent="0.3">
      <c r="A1287" s="49"/>
      <c r="B1287" s="53"/>
      <c r="C1287" s="50"/>
      <c r="D1287" s="50"/>
      <c r="E1287" s="51"/>
      <c r="F1287" s="51"/>
      <c r="G1287" s="43"/>
      <c r="H1287" s="51"/>
    </row>
    <row r="1288" spans="1:9" x14ac:dyDescent="0.3">
      <c r="A1288" s="49"/>
      <c r="B1288" s="14" t="s">
        <v>675</v>
      </c>
      <c r="C1288" s="50">
        <v>1</v>
      </c>
      <c r="D1288" s="50">
        <v>1</v>
      </c>
      <c r="E1288" s="51">
        <v>30</v>
      </c>
      <c r="F1288" s="51"/>
      <c r="G1288" s="43"/>
      <c r="H1288" s="52">
        <f>PRODUCT(C1288:G1288)</f>
        <v>30</v>
      </c>
    </row>
    <row r="1289" spans="1:9" x14ac:dyDescent="0.3">
      <c r="A1289" s="49"/>
      <c r="B1289" s="53"/>
      <c r="C1289" s="50"/>
      <c r="D1289" s="50"/>
      <c r="E1289" s="51"/>
      <c r="F1289" s="12" t="s">
        <v>34</v>
      </c>
      <c r="G1289" s="13">
        <f>H1288</f>
        <v>30</v>
      </c>
      <c r="H1289" s="12" t="s">
        <v>393</v>
      </c>
    </row>
    <row r="1290" spans="1:9" x14ac:dyDescent="0.3">
      <c r="A1290" s="49">
        <v>62.1</v>
      </c>
      <c r="B1290" s="14" t="s">
        <v>676</v>
      </c>
      <c r="C1290" s="50"/>
      <c r="D1290" s="50"/>
      <c r="E1290" s="51"/>
      <c r="F1290" s="51"/>
      <c r="G1290" s="43"/>
      <c r="H1290" s="51"/>
    </row>
    <row r="1291" spans="1:9" x14ac:dyDescent="0.3">
      <c r="A1291" s="49"/>
      <c r="B1291" s="53" t="s">
        <v>677</v>
      </c>
      <c r="C1291" s="50">
        <v>1</v>
      </c>
      <c r="D1291" s="50">
        <v>2</v>
      </c>
      <c r="E1291" s="51"/>
      <c r="F1291" s="51"/>
      <c r="G1291" s="43"/>
      <c r="H1291" s="52">
        <f>PRODUCT(C1291:G1291)</f>
        <v>2</v>
      </c>
    </row>
    <row r="1292" spans="1:9" x14ac:dyDescent="0.3">
      <c r="A1292" s="49"/>
      <c r="B1292" s="53"/>
      <c r="C1292" s="50"/>
      <c r="D1292" s="50"/>
      <c r="E1292" s="51"/>
      <c r="F1292" s="12" t="s">
        <v>34</v>
      </c>
      <c r="G1292" s="13">
        <f>H1291</f>
        <v>2</v>
      </c>
      <c r="H1292" s="12" t="s">
        <v>4</v>
      </c>
    </row>
    <row r="1293" spans="1:9" x14ac:dyDescent="0.3">
      <c r="A1293" s="49"/>
      <c r="B1293" s="53"/>
      <c r="C1293" s="50"/>
      <c r="D1293" s="50"/>
      <c r="E1293" s="51"/>
      <c r="F1293" s="51"/>
      <c r="G1293" s="35"/>
      <c r="H1293" s="51"/>
    </row>
    <row r="1294" spans="1:9" x14ac:dyDescent="0.3">
      <c r="A1294" s="49">
        <v>62.2</v>
      </c>
      <c r="B1294" s="14" t="s">
        <v>678</v>
      </c>
      <c r="C1294" s="50"/>
      <c r="D1294" s="50"/>
      <c r="E1294" s="51"/>
      <c r="F1294" s="51"/>
      <c r="G1294" s="43"/>
      <c r="H1294" s="51"/>
    </row>
    <row r="1295" spans="1:9" x14ac:dyDescent="0.3">
      <c r="A1295" s="49"/>
      <c r="B1295" s="53" t="s">
        <v>677</v>
      </c>
      <c r="C1295" s="50">
        <v>1</v>
      </c>
      <c r="D1295" s="50">
        <v>2</v>
      </c>
      <c r="E1295" s="51"/>
      <c r="F1295" s="51"/>
      <c r="G1295" s="43"/>
      <c r="H1295" s="52">
        <f>PRODUCT(C1295:G1295)</f>
        <v>2</v>
      </c>
    </row>
    <row r="1296" spans="1:9" x14ac:dyDescent="0.3">
      <c r="A1296" s="49"/>
      <c r="B1296" s="53"/>
      <c r="C1296" s="50"/>
      <c r="D1296" s="50"/>
      <c r="E1296" s="51"/>
      <c r="F1296" s="12" t="s">
        <v>34</v>
      </c>
      <c r="G1296" s="13">
        <f>H1295</f>
        <v>2</v>
      </c>
      <c r="H1296" s="12" t="s">
        <v>4</v>
      </c>
    </row>
    <row r="1297" spans="1:9" x14ac:dyDescent="0.3">
      <c r="A1297" s="49"/>
      <c r="B1297" s="53"/>
      <c r="C1297" s="50"/>
      <c r="D1297" s="50"/>
      <c r="E1297" s="51"/>
      <c r="F1297" s="51"/>
      <c r="G1297" s="51"/>
      <c r="H1297" s="51"/>
    </row>
    <row r="1298" spans="1:9" x14ac:dyDescent="0.3">
      <c r="A1298" s="49">
        <v>56.1</v>
      </c>
      <c r="B1298" s="14" t="s">
        <v>778</v>
      </c>
      <c r="C1298" s="50">
        <v>1</v>
      </c>
      <c r="D1298" s="50">
        <v>1</v>
      </c>
      <c r="E1298" s="51"/>
      <c r="F1298" s="51"/>
      <c r="G1298" s="51"/>
      <c r="H1298" s="52">
        <f>PRODUCT(C1298:G1298)</f>
        <v>1</v>
      </c>
    </row>
    <row r="1299" spans="1:9" x14ac:dyDescent="0.3">
      <c r="A1299" s="49"/>
      <c r="B1299" s="53"/>
      <c r="C1299" s="50"/>
      <c r="D1299" s="50"/>
      <c r="E1299" s="51"/>
      <c r="F1299" s="12" t="s">
        <v>34</v>
      </c>
      <c r="G1299" s="13">
        <f>H1298</f>
        <v>1</v>
      </c>
      <c r="H1299" s="12" t="s">
        <v>468</v>
      </c>
    </row>
    <row r="1300" spans="1:9" x14ac:dyDescent="0.3">
      <c r="A1300" s="49">
        <v>56.2</v>
      </c>
      <c r="B1300" s="14" t="s">
        <v>750</v>
      </c>
      <c r="C1300" s="50">
        <v>1</v>
      </c>
      <c r="D1300" s="50">
        <v>1</v>
      </c>
      <c r="E1300" s="51"/>
      <c r="F1300" s="51"/>
      <c r="G1300" s="43"/>
      <c r="H1300" s="52">
        <f>PRODUCT(C1300:G1300)</f>
        <v>1</v>
      </c>
      <c r="I1300" s="25"/>
    </row>
    <row r="1301" spans="1:9" x14ac:dyDescent="0.3">
      <c r="A1301" s="49"/>
      <c r="B1301" s="53"/>
      <c r="C1301" s="50"/>
      <c r="D1301" s="50"/>
      <c r="E1301" s="51"/>
      <c r="F1301" s="12" t="s">
        <v>34</v>
      </c>
      <c r="G1301" s="13">
        <f>H1300</f>
        <v>1</v>
      </c>
      <c r="H1301" s="12" t="s">
        <v>468</v>
      </c>
    </row>
    <row r="1302" spans="1:9" ht="34.5" x14ac:dyDescent="0.3">
      <c r="A1302" s="49">
        <v>54.1</v>
      </c>
      <c r="B1302" s="14" t="s">
        <v>751</v>
      </c>
      <c r="C1302" s="50"/>
      <c r="D1302" s="50"/>
      <c r="E1302" s="51"/>
      <c r="F1302" s="51"/>
      <c r="G1302" s="43"/>
      <c r="H1302" s="51"/>
    </row>
    <row r="1303" spans="1:9" x14ac:dyDescent="0.3">
      <c r="A1303" s="49"/>
      <c r="B1303" s="53" t="s">
        <v>679</v>
      </c>
      <c r="C1303" s="50">
        <v>1</v>
      </c>
      <c r="D1303" s="50">
        <v>2</v>
      </c>
      <c r="E1303" s="51"/>
      <c r="F1303" s="51"/>
      <c r="G1303" s="51"/>
      <c r="H1303" s="52">
        <f>PRODUCT(C1303:G1303)</f>
        <v>2</v>
      </c>
    </row>
    <row r="1304" spans="1:9" s="48" customFormat="1" x14ac:dyDescent="0.3">
      <c r="A1304" s="49"/>
      <c r="B1304" s="53" t="s">
        <v>779</v>
      </c>
      <c r="C1304" s="50">
        <v>1</v>
      </c>
      <c r="D1304" s="50">
        <v>2</v>
      </c>
      <c r="E1304" s="51"/>
      <c r="F1304" s="51"/>
      <c r="G1304" s="51"/>
      <c r="H1304" s="52">
        <f>PRODUCT(C1304:G1304)</f>
        <v>2</v>
      </c>
    </row>
    <row r="1305" spans="1:9" s="48" customFormat="1" x14ac:dyDescent="0.3">
      <c r="A1305" s="49"/>
      <c r="B1305" s="53" t="s">
        <v>753</v>
      </c>
      <c r="C1305" s="50">
        <v>1</v>
      </c>
      <c r="D1305" s="50">
        <v>1</v>
      </c>
      <c r="E1305" s="51"/>
      <c r="F1305" s="51"/>
      <c r="G1305" s="51"/>
      <c r="H1305" s="52">
        <f>PRODUCT(C1305:G1305)</f>
        <v>1</v>
      </c>
    </row>
    <row r="1306" spans="1:9" x14ac:dyDescent="0.3">
      <c r="A1306" s="49"/>
      <c r="B1306" s="53"/>
      <c r="C1306" s="50"/>
      <c r="D1306" s="50"/>
      <c r="E1306" s="51"/>
      <c r="F1306" s="12" t="s">
        <v>34</v>
      </c>
      <c r="G1306" s="13">
        <f>I1306</f>
        <v>5</v>
      </c>
      <c r="H1306" s="12" t="s">
        <v>4</v>
      </c>
      <c r="I1306" s="10">
        <f>SUM(H1303:H1305)</f>
        <v>5</v>
      </c>
    </row>
    <row r="1307" spans="1:9" ht="34.5" x14ac:dyDescent="0.3">
      <c r="A1307" s="49">
        <v>54.2</v>
      </c>
      <c r="B1307" s="14" t="s">
        <v>752</v>
      </c>
      <c r="C1307" s="50"/>
      <c r="D1307" s="50"/>
      <c r="E1307" s="51"/>
      <c r="F1307" s="51"/>
      <c r="G1307" s="43"/>
      <c r="H1307" s="51"/>
    </row>
    <row r="1308" spans="1:9" x14ac:dyDescent="0.3">
      <c r="A1308" s="49"/>
      <c r="B1308" s="53" t="s">
        <v>595</v>
      </c>
      <c r="C1308" s="50">
        <v>1</v>
      </c>
      <c r="D1308" s="50">
        <v>1</v>
      </c>
      <c r="E1308" s="51"/>
      <c r="F1308" s="51"/>
      <c r="G1308" s="43"/>
      <c r="H1308" s="52">
        <f>PRODUCT(C1308:G1308)</f>
        <v>1</v>
      </c>
    </row>
    <row r="1309" spans="1:9" x14ac:dyDescent="0.3">
      <c r="A1309" s="49"/>
      <c r="B1309" s="53" t="s">
        <v>596</v>
      </c>
      <c r="C1309" s="50">
        <v>1</v>
      </c>
      <c r="D1309" s="50">
        <v>1</v>
      </c>
      <c r="E1309" s="51"/>
      <c r="F1309" s="51"/>
      <c r="G1309" s="43"/>
      <c r="H1309" s="52">
        <f>PRODUCT(C1309:G1309)</f>
        <v>1</v>
      </c>
    </row>
    <row r="1310" spans="1:9" x14ac:dyDescent="0.3">
      <c r="A1310" s="49"/>
      <c r="B1310" s="53"/>
      <c r="C1310" s="50"/>
      <c r="D1310" s="50"/>
      <c r="E1310" s="51"/>
      <c r="F1310" s="51"/>
      <c r="G1310" s="43"/>
      <c r="H1310" s="49">
        <f>SUM(H1308:H1309)</f>
        <v>2</v>
      </c>
      <c r="I1310" s="10">
        <f>SUM(H1308:H1309)</f>
        <v>2</v>
      </c>
    </row>
    <row r="1311" spans="1:9" x14ac:dyDescent="0.3">
      <c r="A1311" s="49"/>
      <c r="B1311" s="53"/>
      <c r="C1311" s="50"/>
      <c r="D1311" s="50"/>
      <c r="E1311" s="51"/>
      <c r="F1311" s="12" t="s">
        <v>34</v>
      </c>
      <c r="G1311" s="13">
        <f>I1310</f>
        <v>2</v>
      </c>
      <c r="H1311" s="12" t="s">
        <v>4</v>
      </c>
    </row>
    <row r="1312" spans="1:9" s="48" customFormat="1" x14ac:dyDescent="0.3">
      <c r="A1312" s="49"/>
      <c r="B1312" s="53"/>
      <c r="C1312" s="50"/>
      <c r="D1312" s="50"/>
      <c r="E1312" s="51"/>
      <c r="F1312" s="12"/>
      <c r="G1312" s="13"/>
      <c r="H1312" s="12"/>
    </row>
    <row r="1313" spans="1:9" s="25" customFormat="1" x14ac:dyDescent="0.3">
      <c r="A1313" s="40">
        <v>45</v>
      </c>
      <c r="B1313" s="14" t="s">
        <v>789</v>
      </c>
      <c r="C1313" s="39"/>
      <c r="D1313" s="39"/>
      <c r="E1313" s="49"/>
      <c r="F1313" s="49"/>
      <c r="G1313" s="49"/>
      <c r="H1313" s="49"/>
    </row>
    <row r="1314" spans="1:9" s="48" customFormat="1" x14ac:dyDescent="0.3">
      <c r="A1314" s="40"/>
      <c r="B1314" s="53" t="s">
        <v>788</v>
      </c>
      <c r="C1314" s="50">
        <v>1</v>
      </c>
      <c r="D1314" s="50">
        <v>1</v>
      </c>
      <c r="E1314" s="51">
        <v>40.04</v>
      </c>
      <c r="F1314" s="51"/>
      <c r="G1314" s="51">
        <v>1.5</v>
      </c>
      <c r="H1314" s="52">
        <f>PRODUCT(C1314:G1314)</f>
        <v>60.06</v>
      </c>
    </row>
    <row r="1315" spans="1:9" s="48" customFormat="1" x14ac:dyDescent="0.3">
      <c r="A1315" s="40"/>
      <c r="B1315" s="53" t="s">
        <v>790</v>
      </c>
      <c r="C1315" s="50">
        <v>-1</v>
      </c>
      <c r="D1315" s="50">
        <v>1</v>
      </c>
      <c r="E1315" s="51">
        <v>2.86</v>
      </c>
      <c r="F1315" s="51"/>
      <c r="G1315" s="51">
        <v>1.5</v>
      </c>
      <c r="H1315" s="52">
        <f t="shared" ref="H1315:H1316" si="71">PRODUCT(C1315:G1315)</f>
        <v>-4.29</v>
      </c>
    </row>
    <row r="1316" spans="1:9" s="48" customFormat="1" x14ac:dyDescent="0.3">
      <c r="A1316" s="40"/>
      <c r="B1316" s="53" t="s">
        <v>791</v>
      </c>
      <c r="C1316" s="50">
        <v>-1</v>
      </c>
      <c r="D1316" s="50">
        <v>1</v>
      </c>
      <c r="E1316" s="51">
        <v>1.46</v>
      </c>
      <c r="F1316" s="51"/>
      <c r="G1316" s="51">
        <v>1.5</v>
      </c>
      <c r="H1316" s="52">
        <f t="shared" si="71"/>
        <v>-2.19</v>
      </c>
    </row>
    <row r="1317" spans="1:9" s="48" customFormat="1" x14ac:dyDescent="0.3">
      <c r="A1317" s="40"/>
      <c r="B1317" s="53"/>
      <c r="C1317" s="50"/>
      <c r="D1317" s="50"/>
      <c r="E1317" s="51"/>
      <c r="F1317" s="51"/>
      <c r="G1317" s="51"/>
      <c r="H1317" s="52">
        <v>0.02</v>
      </c>
    </row>
    <row r="1318" spans="1:9" s="48" customFormat="1" x14ac:dyDescent="0.3">
      <c r="A1318" s="40"/>
      <c r="B1318" s="53"/>
      <c r="C1318" s="50"/>
      <c r="D1318" s="50"/>
      <c r="E1318" s="51"/>
      <c r="F1318" s="51"/>
      <c r="G1318" s="51"/>
      <c r="H1318" s="49">
        <f>SUM(H1314:H1317)</f>
        <v>53.600000000000009</v>
      </c>
      <c r="I1318" s="25"/>
    </row>
    <row r="1319" spans="1:9" s="48" customFormat="1" x14ac:dyDescent="0.3">
      <c r="A1319" s="40"/>
      <c r="B1319" s="53"/>
      <c r="C1319" s="50"/>
      <c r="D1319" s="50"/>
      <c r="E1319" s="51"/>
      <c r="F1319" s="12" t="s">
        <v>34</v>
      </c>
      <c r="G1319" s="13">
        <f>H1318</f>
        <v>53.600000000000009</v>
      </c>
      <c r="H1319" s="12" t="s">
        <v>797</v>
      </c>
      <c r="I1319" s="25"/>
    </row>
    <row r="1320" spans="1:9" s="25" customFormat="1" ht="31.5" x14ac:dyDescent="0.3">
      <c r="A1320" s="15">
        <v>35.1</v>
      </c>
      <c r="B1320" s="60" t="s">
        <v>798</v>
      </c>
      <c r="C1320" s="39"/>
      <c r="D1320" s="39"/>
      <c r="E1320" s="49"/>
      <c r="F1320" s="49"/>
      <c r="G1320" s="49"/>
      <c r="H1320" s="49"/>
    </row>
    <row r="1321" spans="1:9" s="48" customFormat="1" x14ac:dyDescent="0.3">
      <c r="A1321" s="40"/>
      <c r="B1321" s="61" t="s">
        <v>799</v>
      </c>
      <c r="C1321" s="50">
        <v>1</v>
      </c>
      <c r="D1321" s="50">
        <v>1</v>
      </c>
      <c r="E1321" s="51">
        <v>5.5</v>
      </c>
      <c r="F1321" s="51"/>
      <c r="G1321" s="51">
        <v>1</v>
      </c>
      <c r="H1321" s="52">
        <f>PRODUCT(C1321:G1321)</f>
        <v>5.5</v>
      </c>
    </row>
    <row r="1322" spans="1:9" s="48" customFormat="1" x14ac:dyDescent="0.3">
      <c r="A1322" s="40"/>
      <c r="B1322" s="61" t="s">
        <v>800</v>
      </c>
      <c r="C1322" s="50">
        <v>1</v>
      </c>
      <c r="D1322" s="50">
        <v>1</v>
      </c>
      <c r="E1322" s="51">
        <v>1.2</v>
      </c>
      <c r="F1322" s="51"/>
      <c r="G1322" s="51">
        <v>1.55</v>
      </c>
      <c r="H1322" s="52">
        <f t="shared" ref="H1322" si="72">PRODUCT(C1322:G1322)</f>
        <v>1.8599999999999999</v>
      </c>
    </row>
    <row r="1323" spans="1:9" s="48" customFormat="1" x14ac:dyDescent="0.3">
      <c r="A1323" s="40"/>
      <c r="B1323" s="66" t="s">
        <v>563</v>
      </c>
      <c r="C1323" s="50"/>
      <c r="D1323" s="50"/>
      <c r="E1323" s="51"/>
      <c r="F1323" s="51"/>
      <c r="G1323" s="51"/>
      <c r="H1323" s="52">
        <v>0.04</v>
      </c>
    </row>
    <row r="1324" spans="1:9" s="48" customFormat="1" x14ac:dyDescent="0.3">
      <c r="A1324" s="40"/>
      <c r="B1324" s="53"/>
      <c r="C1324" s="50"/>
      <c r="D1324" s="50"/>
      <c r="E1324" s="51"/>
      <c r="F1324" s="51"/>
      <c r="G1324" s="51"/>
      <c r="H1324" s="49">
        <f>SUM(H1321:H1323)</f>
        <v>7.3999999999999995</v>
      </c>
      <c r="I1324" s="25"/>
    </row>
    <row r="1325" spans="1:9" s="48" customFormat="1" x14ac:dyDescent="0.3">
      <c r="A1325" s="40"/>
      <c r="B1325" s="53"/>
      <c r="C1325" s="50"/>
      <c r="D1325" s="50"/>
      <c r="E1325" s="51"/>
      <c r="F1325" s="12" t="s">
        <v>34</v>
      </c>
      <c r="G1325" s="13">
        <f>H1324</f>
        <v>7.3999999999999995</v>
      </c>
      <c r="H1325" s="12" t="s">
        <v>797</v>
      </c>
      <c r="I1325" s="25"/>
    </row>
    <row r="1326" spans="1:9" s="48" customFormat="1" x14ac:dyDescent="0.3">
      <c r="A1326" s="67">
        <v>71.2</v>
      </c>
      <c r="B1326" s="66" t="s">
        <v>792</v>
      </c>
      <c r="C1326" s="68"/>
      <c r="D1326" s="68"/>
      <c r="E1326" s="68"/>
      <c r="F1326" s="67"/>
      <c r="G1326" s="67"/>
      <c r="H1326" s="67"/>
      <c r="I1326" s="57"/>
    </row>
    <row r="1327" spans="1:9" s="48" customFormat="1" x14ac:dyDescent="0.3">
      <c r="A1327" s="67"/>
      <c r="B1327" s="66" t="s">
        <v>796</v>
      </c>
      <c r="C1327" s="68">
        <v>1</v>
      </c>
      <c r="D1327" s="68" t="s">
        <v>407</v>
      </c>
      <c r="E1327" s="68">
        <v>2</v>
      </c>
      <c r="F1327" s="67"/>
      <c r="G1327" s="67"/>
      <c r="H1327" s="52">
        <f>PRODUCT(C1327:G1327)</f>
        <v>2</v>
      </c>
      <c r="I1327" s="57"/>
    </row>
    <row r="1328" spans="1:9" s="48" customFormat="1" x14ac:dyDescent="0.3">
      <c r="A1328" s="67"/>
      <c r="B1328" s="66"/>
      <c r="C1328" s="68"/>
      <c r="D1328" s="68"/>
      <c r="E1328" s="68"/>
      <c r="F1328" s="67"/>
      <c r="G1328" s="67"/>
      <c r="H1328" s="49">
        <f>SUM(H1327)</f>
        <v>2</v>
      </c>
      <c r="I1328" s="57"/>
    </row>
    <row r="1329" spans="1:10" s="48" customFormat="1" x14ac:dyDescent="0.3">
      <c r="A1329" s="67"/>
      <c r="B1329" s="66"/>
      <c r="C1329" s="68"/>
      <c r="D1329" s="68"/>
      <c r="E1329" s="68"/>
      <c r="F1329" s="67" t="s">
        <v>34</v>
      </c>
      <c r="G1329" s="13">
        <f>H1328</f>
        <v>2</v>
      </c>
      <c r="H1329" s="48" t="s">
        <v>793</v>
      </c>
      <c r="I1329" s="57"/>
    </row>
    <row r="1330" spans="1:10" s="48" customFormat="1" x14ac:dyDescent="0.3">
      <c r="A1330" s="49">
        <v>383.1</v>
      </c>
      <c r="B1330" s="66" t="s">
        <v>794</v>
      </c>
      <c r="C1330" s="50"/>
      <c r="D1330" s="50"/>
      <c r="E1330" s="51"/>
      <c r="F1330" s="51"/>
      <c r="G1330" s="51"/>
      <c r="H1330" s="51"/>
    </row>
    <row r="1331" spans="1:10" s="48" customFormat="1" x14ac:dyDescent="0.3">
      <c r="A1331" s="49"/>
      <c r="B1331" s="53" t="s">
        <v>484</v>
      </c>
      <c r="C1331" s="50"/>
      <c r="D1331" s="50"/>
      <c r="E1331" s="51"/>
      <c r="F1331" s="51"/>
      <c r="G1331" s="51"/>
      <c r="H1331" s="51"/>
    </row>
    <row r="1332" spans="1:10" s="48" customFormat="1" x14ac:dyDescent="0.3">
      <c r="A1332" s="49"/>
      <c r="B1332" s="53" t="s">
        <v>485</v>
      </c>
      <c r="C1332" s="50">
        <v>1</v>
      </c>
      <c r="D1332" s="50">
        <v>1</v>
      </c>
      <c r="E1332" s="51">
        <v>2.4500000000000002</v>
      </c>
      <c r="F1332" s="51"/>
      <c r="G1332" s="51"/>
      <c r="H1332" s="52">
        <f>PRODUCT(C1332:G1332)</f>
        <v>2.4500000000000002</v>
      </c>
    </row>
    <row r="1333" spans="1:10" s="48" customFormat="1" x14ac:dyDescent="0.3">
      <c r="A1333" s="49"/>
      <c r="B1333" s="53" t="s">
        <v>486</v>
      </c>
      <c r="C1333" s="50">
        <v>1</v>
      </c>
      <c r="D1333" s="50">
        <v>1</v>
      </c>
      <c r="E1333" s="51">
        <v>2.09</v>
      </c>
      <c r="F1333" s="51"/>
      <c r="G1333" s="51"/>
      <c r="H1333" s="52">
        <f>PRODUCT(C1333:G1333)</f>
        <v>2.09</v>
      </c>
    </row>
    <row r="1334" spans="1:10" s="48" customFormat="1" x14ac:dyDescent="0.3">
      <c r="A1334" s="49"/>
      <c r="B1334" s="53" t="s">
        <v>49</v>
      </c>
      <c r="C1334" s="50"/>
      <c r="D1334" s="50"/>
      <c r="E1334" s="51"/>
      <c r="F1334" s="9"/>
      <c r="G1334" s="9"/>
      <c r="H1334" s="9">
        <f>I1335-I1334</f>
        <v>5.9999999999999609E-2</v>
      </c>
      <c r="I1334" s="10">
        <f>SUM(H1332:H1333)</f>
        <v>4.54</v>
      </c>
    </row>
    <row r="1335" spans="1:10" s="48" customFormat="1" x14ac:dyDescent="0.3">
      <c r="A1335" s="49"/>
      <c r="B1335" s="53"/>
      <c r="C1335" s="50"/>
      <c r="D1335" s="50"/>
      <c r="E1335" s="51"/>
      <c r="F1335" s="9"/>
      <c r="G1335" s="9"/>
      <c r="H1335" s="11">
        <f>+I1335</f>
        <v>4.5999999999999996</v>
      </c>
      <c r="I1335" s="10">
        <f>ROUNDUP(I1334,1)</f>
        <v>4.5999999999999996</v>
      </c>
    </row>
    <row r="1336" spans="1:10" s="48" customFormat="1" x14ac:dyDescent="0.3">
      <c r="A1336" s="49"/>
      <c r="B1336" s="53"/>
      <c r="C1336" s="50"/>
      <c r="D1336" s="50"/>
      <c r="E1336" s="51"/>
      <c r="F1336" s="12" t="s">
        <v>34</v>
      </c>
      <c r="G1336" s="13">
        <f>H1335</f>
        <v>4.5999999999999996</v>
      </c>
      <c r="H1336" s="12" t="s">
        <v>795</v>
      </c>
      <c r="I1336" s="10"/>
    </row>
    <row r="1337" spans="1:10" s="48" customFormat="1" x14ac:dyDescent="0.3">
      <c r="A1337" s="49" t="s">
        <v>599</v>
      </c>
      <c r="B1337" s="14" t="s">
        <v>600</v>
      </c>
      <c r="C1337" s="50"/>
      <c r="D1337" s="50"/>
      <c r="E1337" s="51"/>
      <c r="F1337" s="51"/>
      <c r="G1337" s="51"/>
      <c r="H1337" s="51"/>
    </row>
    <row r="1338" spans="1:10" s="6" customFormat="1" x14ac:dyDescent="0.25">
      <c r="A1338" s="63"/>
      <c r="B1338" s="30" t="s">
        <v>601</v>
      </c>
      <c r="C1338" s="69">
        <f>G217</f>
        <v>27.900000000000002</v>
      </c>
      <c r="D1338" s="70"/>
      <c r="E1338" s="5" t="s">
        <v>407</v>
      </c>
      <c r="F1338" s="62"/>
      <c r="G1338" s="5">
        <v>120</v>
      </c>
      <c r="H1338" s="52">
        <f>G1338*C1338</f>
        <v>3348.0000000000005</v>
      </c>
      <c r="I1338" s="59">
        <f t="shared" ref="I1338:I1343" si="73">H1338/1000</f>
        <v>3.3480000000000003</v>
      </c>
      <c r="J1338" s="6">
        <f>I1338*19</f>
        <v>63.612000000000009</v>
      </c>
    </row>
    <row r="1339" spans="1:10" s="6" customFormat="1" x14ac:dyDescent="0.25">
      <c r="A1339" s="63"/>
      <c r="B1339" s="30" t="s">
        <v>602</v>
      </c>
      <c r="C1339" s="62"/>
      <c r="D1339" s="62"/>
      <c r="E1339" s="5"/>
      <c r="F1339" s="62"/>
      <c r="G1339" s="5"/>
      <c r="H1339" s="52"/>
      <c r="I1339" s="59">
        <f t="shared" si="73"/>
        <v>0</v>
      </c>
    </row>
    <row r="1340" spans="1:10" s="6" customFormat="1" x14ac:dyDescent="0.25">
      <c r="A1340" s="63"/>
      <c r="B1340" s="30" t="s">
        <v>603</v>
      </c>
      <c r="C1340" s="69">
        <f>G310</f>
        <v>21</v>
      </c>
      <c r="D1340" s="70"/>
      <c r="E1340" s="5" t="s">
        <v>407</v>
      </c>
      <c r="F1340" s="62"/>
      <c r="G1340" s="5">
        <v>120</v>
      </c>
      <c r="H1340" s="52">
        <f>G1340*C1340</f>
        <v>2520</v>
      </c>
      <c r="I1340" s="59">
        <f t="shared" si="73"/>
        <v>2.52</v>
      </c>
    </row>
    <row r="1341" spans="1:10" s="6" customFormat="1" x14ac:dyDescent="0.25">
      <c r="A1341" s="63"/>
      <c r="B1341" s="30" t="s">
        <v>604</v>
      </c>
      <c r="C1341" s="69">
        <f>G332</f>
        <v>6.6</v>
      </c>
      <c r="D1341" s="70"/>
      <c r="E1341" s="5" t="s">
        <v>407</v>
      </c>
      <c r="F1341" s="62"/>
      <c r="G1341" s="5">
        <v>120</v>
      </c>
      <c r="H1341" s="52">
        <f>G1341*C1341</f>
        <v>792</v>
      </c>
      <c r="I1341" s="59">
        <f t="shared" si="73"/>
        <v>0.79200000000000004</v>
      </c>
    </row>
    <row r="1342" spans="1:10" s="6" customFormat="1" x14ac:dyDescent="0.25">
      <c r="A1342" s="63"/>
      <c r="B1342" s="30" t="s">
        <v>802</v>
      </c>
      <c r="C1342" s="69">
        <v>10.199999999999999</v>
      </c>
      <c r="D1342" s="70"/>
      <c r="E1342" s="5" t="s">
        <v>407</v>
      </c>
      <c r="F1342" s="62">
        <v>0.02</v>
      </c>
      <c r="G1342" s="5">
        <v>120</v>
      </c>
      <c r="H1342" s="52">
        <f>F1342*G1342*C1342</f>
        <v>24.479999999999997</v>
      </c>
      <c r="I1342" s="59">
        <f t="shared" si="73"/>
        <v>2.4479999999999998E-2</v>
      </c>
    </row>
    <row r="1343" spans="1:10" s="6" customFormat="1" x14ac:dyDescent="0.25">
      <c r="A1343" s="63"/>
      <c r="B1343" s="30" t="s">
        <v>801</v>
      </c>
      <c r="C1343" s="69">
        <v>3.8</v>
      </c>
      <c r="D1343" s="70"/>
      <c r="E1343" s="5" t="s">
        <v>407</v>
      </c>
      <c r="F1343" s="62">
        <v>0.04</v>
      </c>
      <c r="G1343" s="5">
        <v>120</v>
      </c>
      <c r="H1343" s="52">
        <f>F1343*G1343*C1343</f>
        <v>18.239999999999998</v>
      </c>
      <c r="I1343" s="59">
        <f t="shared" si="73"/>
        <v>1.8239999999999999E-2</v>
      </c>
    </row>
    <row r="1344" spans="1:10" s="6" customFormat="1" x14ac:dyDescent="0.25">
      <c r="A1344" s="63"/>
      <c r="B1344" s="30"/>
      <c r="C1344" s="62"/>
      <c r="D1344" s="62"/>
      <c r="E1344" s="5"/>
      <c r="F1344" s="5"/>
      <c r="G1344" s="5"/>
      <c r="H1344" s="41">
        <f>SUM(H1338:H1343)</f>
        <v>6702.7199999999993</v>
      </c>
      <c r="I1344" s="21"/>
      <c r="J1344" s="59"/>
    </row>
    <row r="1345" spans="1:8" s="6" customFormat="1" x14ac:dyDescent="0.25">
      <c r="A1345" s="63"/>
      <c r="B1345" s="30"/>
      <c r="C1345" s="62"/>
      <c r="D1345" s="62"/>
      <c r="E1345" s="5"/>
      <c r="F1345" s="46" t="s">
        <v>34</v>
      </c>
      <c r="G1345" s="58">
        <f>H1344/1000</f>
        <v>6.7027199999999993</v>
      </c>
      <c r="H1345" s="41" t="s">
        <v>605</v>
      </c>
    </row>
    <row r="1346" spans="1:8" x14ac:dyDescent="0.3">
      <c r="E1346" s="48"/>
      <c r="F1346" s="48"/>
      <c r="G1346" s="48"/>
      <c r="H1346" s="48"/>
    </row>
  </sheetData>
  <mergeCells count="13">
    <mergeCell ref="C1343:D1343"/>
    <mergeCell ref="A2:H2"/>
    <mergeCell ref="A3:H3"/>
    <mergeCell ref="A4:H4"/>
    <mergeCell ref="C5:D5"/>
    <mergeCell ref="A246:H246"/>
    <mergeCell ref="A247:H247"/>
    <mergeCell ref="A248:H248"/>
    <mergeCell ref="C1338:D1338"/>
    <mergeCell ref="C1340:D1340"/>
    <mergeCell ref="C1341:D1341"/>
    <mergeCell ref="C1342:D1342"/>
    <mergeCell ref="F218:H218"/>
  </mergeCells>
  <printOptions horizontalCentered="1"/>
  <pageMargins left="0.5" right="0.5" top="0.5" bottom="0.5" header="0.3" footer="0.3"/>
  <pageSetup paperSize="9" orientation="portrait" verticalDpi="1200" r:id="rId1"/>
  <headerFooter>
    <oddFooter>&amp;C&amp;"-,Regular"&amp;8Page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SFO</vt:lpstr>
      <vt:lpstr>SFO!Print_Area</vt:lpstr>
      <vt:lpstr>SFO!Print_Titles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LENOVO</cp:lastModifiedBy>
  <cp:lastPrinted>2022-09-29T11:53:26Z</cp:lastPrinted>
  <dcterms:created xsi:type="dcterms:W3CDTF">2020-10-26T12:09:58Z</dcterms:created>
  <dcterms:modified xsi:type="dcterms:W3CDTF">2022-09-29T11:53:39Z</dcterms:modified>
</cp:coreProperties>
</file>