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xr:revisionPtr revIDLastSave="0" documentId="8_{D6B82076-4BEF-9C4E-96DA-AF2718E6FDD1}" xr6:coauthVersionLast="47" xr6:coauthVersionMax="47" xr10:uidLastSave="{00000000-0000-0000-0000-000000000000}"/>
  <bookViews>
    <workbookView xWindow="360" yWindow="120" windowWidth="16215" windowHeight="5640" firstSheet="20" activeTab="20" xr2:uid="{00000000-000D-0000-FFFF-FFFF00000000}"/>
  </bookViews>
  <sheets>
    <sheet name="Detailed" sheetId="1" state="hidden" r:id="rId1"/>
    <sheet name="abstract" sheetId="4" state="hidden" r:id="rId2"/>
    <sheet name="dATA" sheetId="2" state="hidden" r:id="rId3"/>
    <sheet name="Sheet3" sheetId="3" state="hidden" r:id="rId4"/>
    <sheet name=" xata" sheetId="5" state="hidden" r:id="rId5"/>
    <sheet name=" leada" sheetId="7" state="hidden" r:id="rId6"/>
    <sheet name=" Detiled 1" sheetId="8" state="hidden" r:id="rId7"/>
    <sheet name=" abs 1" sheetId="9" state="hidden" r:id="rId8"/>
    <sheet name=" Data" sheetId="10" state="hidden" r:id="rId9"/>
    <sheet name="Sheet1" sheetId="11" state="hidden" r:id="rId10"/>
    <sheet name=" det" sheetId="12" state="hidden" r:id="rId11"/>
    <sheet name=" Dat" sheetId="13" state="hidden" r:id="rId12"/>
    <sheet name=" Lead" sheetId="15" state="hidden" r:id="rId13"/>
    <sheet name=" abs " sheetId="14" state="hidden" r:id="rId14"/>
    <sheet name="Scheme pudur Exp.," sheetId="18" state="hidden" r:id="rId15"/>
    <sheet name="STORM WATER DETAIL" sheetId="17" state="hidden" r:id="rId16"/>
    <sheet name=" Dpo Sump Bill" sheetId="16" state="hidden" r:id="rId17"/>
    <sheet name="Sheet4" sheetId="19" state="hidden" r:id="rId18"/>
    <sheet name="Sheet1 (2)" sheetId="20" state="hidden" r:id="rId19"/>
    <sheet name="Sheet2" sheetId="21" state="hidden" r:id="rId20"/>
    <sheet name="Det" sheetId="22" r:id="rId21"/>
    <sheet name=" abs  (2)" sheetId="23" r:id="rId22"/>
    <sheet name="Lead" sheetId="24" r:id="rId23"/>
    <sheet name="DATA (2)" sheetId="25" r:id="rId24"/>
  </sheets>
  <externalReferences>
    <externalReference r:id="rId25"/>
  </externalReferences>
  <definedNames>
    <definedName name="ahfk" localSheetId="21">#REF!</definedName>
    <definedName name="ahfk" localSheetId="23">#REF!</definedName>
    <definedName name="ahfk" localSheetId="20">#REF!</definedName>
    <definedName name="ahfk" localSheetId="22">#REF!</definedName>
    <definedName name="ahfk">#REF!</definedName>
    <definedName name="electri" localSheetId="21">#REF!</definedName>
    <definedName name="electri" localSheetId="23">#REF!</definedName>
    <definedName name="electri" localSheetId="20">#REF!</definedName>
    <definedName name="electri" localSheetId="22">#REF!</definedName>
    <definedName name="electri">#REF!</definedName>
    <definedName name="fhd" localSheetId="21">#REF!</definedName>
    <definedName name="fhd" localSheetId="23">#REF!</definedName>
    <definedName name="fhd" localSheetId="20">#REF!</definedName>
    <definedName name="fhd" localSheetId="22">#REF!</definedName>
    <definedName name="fhd">#REF!</definedName>
    <definedName name="hia" localSheetId="21">#REF!</definedName>
    <definedName name="hia" localSheetId="23">#REF!</definedName>
    <definedName name="hia" localSheetId="20">#REF!</definedName>
    <definedName name="hia" localSheetId="22">#REF!</definedName>
    <definedName name="hia">#REF!</definedName>
    <definedName name="ins" localSheetId="21">#REF!</definedName>
    <definedName name="ins" localSheetId="23">#REF!</definedName>
    <definedName name="ins" localSheetId="20">#REF!</definedName>
    <definedName name="ins" localSheetId="22">#REF!</definedName>
    <definedName name="ins">#REF!</definedName>
    <definedName name="k404." localSheetId="21">#REF!</definedName>
    <definedName name="k404." localSheetId="23">#REF!</definedName>
    <definedName name="k404." localSheetId="20">#REF!</definedName>
    <definedName name="k404." localSheetId="22">#REF!</definedName>
    <definedName name="k404.">#REF!</definedName>
    <definedName name="pc" localSheetId="21">#REF!</definedName>
    <definedName name="pc" localSheetId="23">#REF!</definedName>
    <definedName name="pc" localSheetId="20">#REF!</definedName>
    <definedName name="pc" localSheetId="22">#REF!</definedName>
    <definedName name="pc">#REF!</definedName>
    <definedName name="print" localSheetId="21">#REF!</definedName>
    <definedName name="print" localSheetId="23">#REF!</definedName>
    <definedName name="print" localSheetId="20">#REF!</definedName>
    <definedName name="print" localSheetId="22">#REF!</definedName>
    <definedName name="print">#REF!</definedName>
    <definedName name="_xlnm.Print_Area" localSheetId="12">' Lead'!$A$1:$J$54</definedName>
    <definedName name="_xlnm.Print_Area" localSheetId="22">#REF!</definedName>
    <definedName name="_xlnm.Print_Area" localSheetId="14">'Scheme pudur Exp.,'!$A$1:$L$116</definedName>
    <definedName name="_xlnm.Print_Area" localSheetId="18">'Sheet1 (2)'!$A$1:$O$51</definedName>
    <definedName name="_xlnm.Print_Area" localSheetId="15">'STORM WATER DETAIL'!$A$1:$J$26</definedName>
    <definedName name="_xlnm.Print_Area">#REF!</definedName>
    <definedName name="PRINT_AREA_MI" localSheetId="21">#REF!</definedName>
    <definedName name="PRINT_AREA_MI" localSheetId="23">#REF!</definedName>
    <definedName name="PRINT_AREA_MI" localSheetId="20">#REF!</definedName>
    <definedName name="PRINT_AREA_MI" localSheetId="22">#REF!</definedName>
    <definedName name="PRINT_AREA_MI">#REF!</definedName>
    <definedName name="_xlnm.Print_Titles" localSheetId="22">#REF!</definedName>
    <definedName name="_xlnm.Print_Titles" localSheetId="14">'Scheme pudur Exp.,'!$4:$4</definedName>
    <definedName name="_xlnm.Print_Titles" localSheetId="15">'STORM WATER DETAIL'!$3:$4</definedName>
    <definedName name="_xlnm.Print_Titles">#REF!</definedName>
    <definedName name="PRINT_TITLES_MI" localSheetId="21">#REF!</definedName>
    <definedName name="PRINT_TITLES_MI" localSheetId="23">#REF!</definedName>
    <definedName name="PRINT_TITLES_MI" localSheetId="20">#REF!</definedName>
    <definedName name="PRINT_TITLES_MI" localSheetId="22">#REF!</definedName>
    <definedName name="PRINT_TITLES_MI">#REF!</definedName>
    <definedName name="QQE" localSheetId="21">#REF!</definedName>
    <definedName name="QQE" localSheetId="23">#REF!</definedName>
    <definedName name="QQE" localSheetId="20">#REF!</definedName>
    <definedName name="QQE" localSheetId="22">#REF!</definedName>
    <definedName name="QQE">#REF!</definedName>
    <definedName name="QWE" localSheetId="21">#REF!</definedName>
    <definedName name="QWE" localSheetId="23">#REF!</definedName>
    <definedName name="QWE" localSheetId="20">#REF!</definedName>
    <definedName name="QWE" localSheetId="22">#REF!</definedName>
    <definedName name="Q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3" i="23" l="1"/>
  <c r="I304" i="22"/>
  <c r="H305" i="22"/>
  <c r="B33" i="23"/>
  <c r="F33" i="23"/>
  <c r="F11" i="23"/>
  <c r="C29" i="23"/>
  <c r="I295" i="22"/>
  <c r="H296" i="22"/>
  <c r="B29" i="23"/>
  <c r="F29" i="23"/>
  <c r="K295" i="22"/>
  <c r="K296" i="22"/>
  <c r="F203" i="25"/>
  <c r="C31" i="23"/>
  <c r="C28" i="23"/>
  <c r="C27" i="23"/>
  <c r="C25" i="23"/>
  <c r="C23" i="23"/>
  <c r="C22" i="23"/>
  <c r="C21" i="23"/>
  <c r="C20" i="23"/>
  <c r="C19" i="23"/>
  <c r="C18" i="23"/>
  <c r="C17" i="23"/>
  <c r="C16" i="23"/>
  <c r="C14" i="23"/>
  <c r="C13" i="23"/>
  <c r="C12" i="23"/>
  <c r="C11" i="23"/>
  <c r="C9" i="23"/>
  <c r="C7" i="23"/>
  <c r="C5" i="23"/>
  <c r="A2" i="23"/>
  <c r="A25" i="23"/>
  <c r="A27" i="23"/>
  <c r="A28" i="23"/>
  <c r="A17" i="23"/>
  <c r="A18" i="23"/>
  <c r="A19" i="23"/>
  <c r="A20" i="23"/>
  <c r="A21" i="23"/>
  <c r="I299" i="22"/>
  <c r="I300" i="22"/>
  <c r="B31" i="23"/>
  <c r="F31" i="23"/>
  <c r="I291" i="22"/>
  <c r="I292" i="22"/>
  <c r="H293" i="22"/>
  <c r="B28" i="23"/>
  <c r="F28" i="23"/>
  <c r="I287" i="22"/>
  <c r="I288" i="22"/>
  <c r="H289" i="22"/>
  <c r="B27" i="23"/>
  <c r="F27" i="23"/>
  <c r="I283" i="22"/>
  <c r="I284" i="22"/>
  <c r="H285" i="22"/>
  <c r="B25" i="23"/>
  <c r="F25" i="23"/>
  <c r="I279" i="22"/>
  <c r="I280" i="22"/>
  <c r="H281" i="22"/>
  <c r="B23" i="23"/>
  <c r="F23" i="23"/>
  <c r="I275" i="22"/>
  <c r="I276" i="22"/>
  <c r="H277" i="22"/>
  <c r="B22" i="23"/>
  <c r="F22" i="23"/>
  <c r="I270" i="22"/>
  <c r="I271" i="22"/>
  <c r="H272" i="22"/>
  <c r="B21" i="23"/>
  <c r="F21" i="23"/>
  <c r="I243" i="22"/>
  <c r="I242" i="22"/>
  <c r="I241" i="22"/>
  <c r="I240" i="22"/>
  <c r="I232" i="22"/>
  <c r="I233" i="22"/>
  <c r="I234" i="22"/>
  <c r="I235" i="22"/>
  <c r="I236" i="22"/>
  <c r="I237" i="22"/>
  <c r="I238" i="22"/>
  <c r="I239" i="22"/>
  <c r="I231" i="22"/>
  <c r="I39" i="22"/>
  <c r="I38" i="22"/>
  <c r="I37" i="22"/>
  <c r="I36" i="22"/>
  <c r="I35" i="22"/>
  <c r="I34" i="22"/>
  <c r="I33" i="22"/>
  <c r="I32" i="22"/>
  <c r="I31" i="22"/>
  <c r="I30" i="22"/>
  <c r="I12" i="22"/>
  <c r="I13" i="22"/>
  <c r="I14" i="22"/>
  <c r="I15" i="22"/>
  <c r="I16" i="22"/>
  <c r="I17" i="22"/>
  <c r="I18" i="22"/>
  <c r="I19" i="22"/>
  <c r="I20" i="22"/>
  <c r="I21" i="22"/>
  <c r="I22" i="22"/>
  <c r="K216" i="22"/>
  <c r="L216" i="22"/>
  <c r="K213" i="22"/>
  <c r="L213" i="22"/>
  <c r="K212" i="22"/>
  <c r="I208" i="22"/>
  <c r="I227" i="22"/>
  <c r="I141" i="22"/>
  <c r="J90" i="22"/>
  <c r="K90" i="22"/>
  <c r="I140" i="22"/>
  <c r="I139" i="22"/>
  <c r="I138" i="22"/>
  <c r="I137" i="22"/>
  <c r="K86" i="22"/>
  <c r="L86" i="22"/>
  <c r="K57" i="22"/>
  <c r="K58" i="22"/>
  <c r="K120" i="22"/>
  <c r="K121" i="22"/>
  <c r="I136" i="22"/>
  <c r="I135" i="22"/>
  <c r="I134" i="22"/>
  <c r="I133" i="22"/>
  <c r="I132" i="22"/>
  <c r="K125" i="22"/>
  <c r="L125" i="22"/>
  <c r="K152" i="22"/>
  <c r="L152" i="22"/>
  <c r="K81" i="22"/>
  <c r="L81" i="22"/>
  <c r="I131" i="22"/>
  <c r="I130" i="22"/>
  <c r="I129" i="22"/>
  <c r="K78" i="22"/>
  <c r="L78" i="22"/>
  <c r="I128" i="22"/>
  <c r="K77" i="22"/>
  <c r="L77" i="22"/>
  <c r="I127" i="22"/>
  <c r="I126" i="22"/>
  <c r="I125" i="22"/>
  <c r="I124" i="22"/>
  <c r="K73" i="22"/>
  <c r="L73" i="22"/>
  <c r="I123" i="22"/>
  <c r="K72" i="22"/>
  <c r="I122" i="22"/>
  <c r="K71" i="22"/>
  <c r="I121" i="22"/>
  <c r="K70" i="22"/>
  <c r="I120" i="22"/>
  <c r="I119" i="22"/>
  <c r="I118" i="22"/>
  <c r="I165" i="22"/>
  <c r="I164" i="22"/>
  <c r="I163" i="22"/>
  <c r="I162" i="22"/>
  <c r="I161" i="22"/>
  <c r="I160" i="22"/>
  <c r="I159" i="22"/>
  <c r="I158" i="22"/>
  <c r="I157" i="22"/>
  <c r="I156" i="22"/>
  <c r="I155" i="22"/>
  <c r="I154" i="22"/>
  <c r="I153" i="22"/>
  <c r="I152" i="22"/>
  <c r="I151" i="22"/>
  <c r="I150" i="22"/>
  <c r="I149" i="22"/>
  <c r="I148" i="22"/>
  <c r="I147" i="22"/>
  <c r="I146" i="22"/>
  <c r="I145" i="22"/>
  <c r="I144" i="22"/>
  <c r="I143" i="22"/>
  <c r="I142" i="22"/>
  <c r="I226" i="22"/>
  <c r="I225" i="22"/>
  <c r="I223" i="22"/>
  <c r="I222" i="22"/>
  <c r="I221" i="22"/>
  <c r="I220" i="22"/>
  <c r="I219" i="22"/>
  <c r="I218" i="22"/>
  <c r="I217" i="22"/>
  <c r="I216" i="22"/>
  <c r="I215" i="22"/>
  <c r="I214" i="22"/>
  <c r="I213" i="22"/>
  <c r="I212" i="22"/>
  <c r="I211" i="22"/>
  <c r="I210" i="22"/>
  <c r="I209" i="22"/>
  <c r="I207" i="22"/>
  <c r="I206" i="22"/>
  <c r="I205" i="22"/>
  <c r="I204" i="22"/>
  <c r="I203" i="22"/>
  <c r="I202" i="22"/>
  <c r="I201" i="22"/>
  <c r="I200" i="22"/>
  <c r="I199" i="22"/>
  <c r="I109" i="22"/>
  <c r="I110" i="22"/>
  <c r="I111" i="22"/>
  <c r="I112" i="22"/>
  <c r="I113" i="22"/>
  <c r="I114" i="22"/>
  <c r="I115" i="22"/>
  <c r="I116" i="22"/>
  <c r="I117"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224" i="22"/>
  <c r="I108" i="22"/>
  <c r="I48" i="22"/>
  <c r="I47" i="22"/>
  <c r="I29" i="22"/>
  <c r="I7" i="22"/>
  <c r="I28" i="22"/>
  <c r="I27" i="22"/>
  <c r="I26" i="22"/>
  <c r="I11" i="22"/>
  <c r="I265" i="22"/>
  <c r="I266" i="22"/>
  <c r="I263" i="22"/>
  <c r="I264" i="22"/>
  <c r="I262" i="22"/>
  <c r="I261" i="22"/>
  <c r="I260" i="22"/>
  <c r="I252" i="22"/>
  <c r="I253" i="22"/>
  <c r="I254" i="22"/>
  <c r="I255" i="22"/>
  <c r="I256" i="22"/>
  <c r="I257" i="22"/>
  <c r="I258" i="22"/>
  <c r="I259" i="22"/>
  <c r="I251" i="22"/>
  <c r="I247" i="22"/>
  <c r="I248" i="22"/>
  <c r="I72" i="22"/>
  <c r="I104" i="22"/>
  <c r="I103" i="22"/>
  <c r="I102" i="22"/>
  <c r="I101" i="22"/>
  <c r="I100" i="22"/>
  <c r="I99" i="22"/>
  <c r="I93" i="22"/>
  <c r="I94" i="22"/>
  <c r="I95" i="22"/>
  <c r="I96" i="22"/>
  <c r="I97" i="22"/>
  <c r="I98" i="22"/>
  <c r="I91" i="22"/>
  <c r="I90" i="22"/>
  <c r="I92" i="22"/>
  <c r="I89" i="22"/>
  <c r="I88" i="22"/>
  <c r="I87" i="22"/>
  <c r="I86" i="22"/>
  <c r="I66" i="22"/>
  <c r="I57" i="22"/>
  <c r="I58" i="22"/>
  <c r="I59" i="22"/>
  <c r="I60" i="22"/>
  <c r="I61" i="22"/>
  <c r="I62" i="22"/>
  <c r="I63" i="22"/>
  <c r="I64" i="22"/>
  <c r="I65" i="22"/>
  <c r="I67" i="22"/>
  <c r="I68" i="22"/>
  <c r="I69" i="22"/>
  <c r="I70" i="22"/>
  <c r="I71" i="22"/>
  <c r="I73" i="22"/>
  <c r="I74" i="22"/>
  <c r="I75" i="22"/>
  <c r="I76" i="22"/>
  <c r="I77" i="22"/>
  <c r="I78" i="22"/>
  <c r="I79" i="22"/>
  <c r="I80" i="22"/>
  <c r="I81" i="22"/>
  <c r="I82" i="22"/>
  <c r="I83" i="22"/>
  <c r="I84" i="22"/>
  <c r="I85" i="22"/>
  <c r="I56" i="22"/>
  <c r="I53" i="22"/>
  <c r="H54" i="22"/>
  <c r="B14" i="23"/>
  <c r="F14" i="23"/>
  <c r="I44" i="22"/>
  <c r="H45" i="22"/>
  <c r="B12" i="23"/>
  <c r="F12" i="23"/>
  <c r="I6" i="22"/>
  <c r="I8" i="22"/>
  <c r="H9" i="22"/>
  <c r="B5" i="23"/>
  <c r="F5" i="23"/>
  <c r="I244" i="22"/>
  <c r="H245" i="22"/>
  <c r="B18" i="23"/>
  <c r="F18" i="23"/>
  <c r="I40" i="22"/>
  <c r="H41" i="22"/>
  <c r="B9" i="23"/>
  <c r="F9" i="23"/>
  <c r="I23" i="22"/>
  <c r="H24" i="22"/>
  <c r="B7" i="23"/>
  <c r="F7" i="23"/>
  <c r="I49" i="22"/>
  <c r="H50" i="22"/>
  <c r="B13" i="23"/>
  <c r="F13" i="23"/>
  <c r="I105" i="22"/>
  <c r="H106" i="22"/>
  <c r="B16" i="23"/>
  <c r="F16" i="23"/>
  <c r="I228" i="22"/>
  <c r="H229" i="22"/>
  <c r="B17" i="23"/>
  <c r="F17" i="23"/>
  <c r="H249" i="22"/>
  <c r="B19" i="23"/>
  <c r="F19" i="23"/>
  <c r="I267" i="22"/>
  <c r="H268" i="22"/>
  <c r="B20" i="23"/>
  <c r="F20" i="23"/>
  <c r="F35" i="23"/>
  <c r="F179" i="12"/>
  <c r="K177" i="12"/>
  <c r="K173" i="12"/>
  <c r="K174" i="12"/>
  <c r="K175" i="12"/>
  <c r="K172" i="12"/>
  <c r="K171" i="12"/>
  <c r="K169" i="12"/>
  <c r="K168" i="12"/>
  <c r="K170" i="12"/>
  <c r="K11" i="12"/>
  <c r="F36" i="23"/>
  <c r="F37" i="23"/>
  <c r="I11" i="12"/>
  <c r="I12" i="12"/>
  <c r="I13" i="12"/>
  <c r="I10" i="12"/>
  <c r="I20" i="12"/>
  <c r="H21" i="12"/>
  <c r="B9" i="14"/>
  <c r="D9" i="14"/>
  <c r="F9" i="14"/>
  <c r="I23" i="12"/>
  <c r="H24" i="12"/>
  <c r="B10" i="14"/>
  <c r="D10" i="14"/>
  <c r="F10" i="14"/>
  <c r="I31" i="12"/>
  <c r="H32" i="12"/>
  <c r="B12" i="14"/>
  <c r="D12" i="14"/>
  <c r="F12" i="14"/>
  <c r="I34" i="12"/>
  <c r="I35" i="12"/>
  <c r="I36" i="12"/>
  <c r="I37" i="12"/>
  <c r="H38" i="12"/>
  <c r="B13" i="14"/>
  <c r="D13" i="14"/>
  <c r="F13" i="14"/>
  <c r="I49" i="12"/>
  <c r="I50" i="12"/>
  <c r="H51" i="12"/>
  <c r="B15" i="14"/>
  <c r="D15" i="14"/>
  <c r="F15" i="14"/>
  <c r="I53" i="12"/>
  <c r="I54" i="12"/>
  <c r="I55" i="12"/>
  <c r="I56" i="12"/>
  <c r="H57" i="12"/>
  <c r="B16" i="14"/>
  <c r="D16" i="14"/>
  <c r="F16" i="14"/>
  <c r="I59" i="12"/>
  <c r="I60" i="12"/>
  <c r="I61" i="12"/>
  <c r="I62" i="12"/>
  <c r="H63" i="12"/>
  <c r="B17" i="14"/>
  <c r="D17" i="14"/>
  <c r="F17" i="14"/>
  <c r="I66" i="12"/>
  <c r="I67" i="12"/>
  <c r="I68" i="12"/>
  <c r="I69" i="12"/>
  <c r="H70" i="12"/>
  <c r="B18" i="14"/>
  <c r="D18" i="14"/>
  <c r="F18" i="14"/>
  <c r="I72" i="12"/>
  <c r="I73" i="12"/>
  <c r="I74" i="12"/>
  <c r="H75" i="12"/>
  <c r="B19" i="14"/>
  <c r="D19" i="14"/>
  <c r="F19" i="14"/>
  <c r="D24" i="14"/>
  <c r="F24" i="14"/>
  <c r="I110" i="12"/>
  <c r="H111" i="12"/>
  <c r="B25" i="14"/>
  <c r="D25" i="14"/>
  <c r="F25" i="14"/>
  <c r="D26" i="14"/>
  <c r="F26" i="14"/>
  <c r="I118" i="12"/>
  <c r="I119" i="12"/>
  <c r="I120" i="12"/>
  <c r="H121" i="12"/>
  <c r="B27" i="14"/>
  <c r="D27" i="14"/>
  <c r="F27" i="14"/>
  <c r="I122" i="12"/>
  <c r="H123" i="12"/>
  <c r="B28" i="14"/>
  <c r="D28" i="14"/>
  <c r="F28" i="14"/>
  <c r="I126" i="12"/>
  <c r="I127" i="12"/>
  <c r="I128" i="12"/>
  <c r="H129" i="12"/>
  <c r="B29" i="14"/>
  <c r="F29" i="14"/>
  <c r="I135" i="12"/>
  <c r="B32" i="14"/>
  <c r="F32" i="14"/>
  <c r="I138" i="12"/>
  <c r="B34" i="14"/>
  <c r="F34" i="14"/>
  <c r="I141" i="12"/>
  <c r="B36" i="14"/>
  <c r="F36" i="14"/>
  <c r="I144" i="12"/>
  <c r="B38" i="14"/>
  <c r="F38" i="14"/>
  <c r="I147" i="12"/>
  <c r="B40" i="14"/>
  <c r="F40" i="14"/>
  <c r="I150" i="12"/>
  <c r="B43" i="14"/>
  <c r="F43" i="14"/>
  <c r="I152" i="12"/>
  <c r="B45" i="14"/>
  <c r="F45" i="14"/>
  <c r="I154" i="12"/>
  <c r="B47" i="14"/>
  <c r="F47" i="14"/>
  <c r="I156" i="12"/>
  <c r="B49" i="14"/>
  <c r="F49" i="14"/>
  <c r="I158" i="12"/>
  <c r="B51" i="14"/>
  <c r="F51" i="14"/>
  <c r="I160" i="12"/>
  <c r="B53" i="14"/>
  <c r="F53" i="14"/>
  <c r="I162" i="12"/>
  <c r="B55" i="14"/>
  <c r="F55" i="14"/>
  <c r="I164" i="12"/>
  <c r="B57" i="14"/>
  <c r="F57" i="14"/>
  <c r="F38" i="23"/>
  <c r="F40" i="23"/>
  <c r="I14" i="12"/>
  <c r="F7" i="21"/>
  <c r="F6" i="21"/>
  <c r="F5" i="21"/>
  <c r="F4" i="21"/>
  <c r="F39" i="23"/>
  <c r="F41" i="23"/>
  <c r="F8" i="21"/>
  <c r="F106" i="18"/>
  <c r="K106" i="18"/>
  <c r="G110" i="18"/>
  <c r="F38" i="20"/>
  <c r="H39" i="20"/>
  <c r="H40" i="20"/>
  <c r="H38" i="20"/>
  <c r="F46" i="20"/>
  <c r="G46" i="20"/>
  <c r="G41" i="20"/>
  <c r="G33" i="20"/>
  <c r="G14" i="20"/>
  <c r="G34" i="20"/>
  <c r="G37" i="20"/>
  <c r="G47" i="20"/>
  <c r="G106" i="18"/>
  <c r="G108" i="18"/>
  <c r="H106" i="18"/>
  <c r="H108" i="18"/>
  <c r="F112" i="18"/>
  <c r="G114" i="18"/>
  <c r="F41" i="20"/>
  <c r="F33" i="20"/>
  <c r="F14" i="20"/>
  <c r="F34" i="20"/>
  <c r="F37" i="20"/>
  <c r="F47" i="20"/>
  <c r="F50" i="20"/>
  <c r="M4" i="18"/>
  <c r="H36" i="20"/>
  <c r="H35" i="20"/>
  <c r="H17" i="20"/>
  <c r="H18" i="20"/>
  <c r="H19" i="20"/>
  <c r="H20" i="20"/>
  <c r="H21" i="20"/>
  <c r="H22" i="20"/>
  <c r="H23" i="20"/>
  <c r="H24" i="20"/>
  <c r="H25" i="20"/>
  <c r="H26" i="20"/>
  <c r="H27" i="20"/>
  <c r="H28" i="20"/>
  <c r="H29" i="20"/>
  <c r="H30" i="20"/>
  <c r="H31" i="20"/>
  <c r="H32" i="20"/>
  <c r="C33" i="20"/>
  <c r="L71" i="18"/>
  <c r="M72" i="18"/>
  <c r="L69" i="18"/>
  <c r="M71" i="18"/>
  <c r="M76" i="18"/>
  <c r="L67" i="18"/>
  <c r="M67" i="18"/>
  <c r="M70" i="18"/>
  <c r="L63" i="18"/>
  <c r="M63" i="18"/>
  <c r="M65" i="18"/>
  <c r="L53" i="18"/>
  <c r="M55" i="18"/>
  <c r="M56" i="18"/>
  <c r="H12" i="20"/>
  <c r="C50" i="20"/>
  <c r="C46" i="20"/>
  <c r="H45" i="20"/>
  <c r="H44" i="20"/>
  <c r="H43" i="20"/>
  <c r="H42" i="20"/>
  <c r="H41" i="20"/>
  <c r="H46" i="20"/>
  <c r="H16" i="20"/>
  <c r="H33" i="20"/>
  <c r="H13" i="20"/>
  <c r="H14" i="20"/>
  <c r="H34" i="20"/>
  <c r="H37" i="20"/>
  <c r="H47" i="20"/>
  <c r="C13" i="20"/>
  <c r="C14" i="20"/>
  <c r="C34" i="20"/>
  <c r="C37" i="20"/>
  <c r="C38" i="20"/>
  <c r="G50" i="20"/>
  <c r="C40" i="20"/>
  <c r="C41" i="20"/>
  <c r="C47" i="20"/>
  <c r="H50" i="20"/>
  <c r="D51" i="20"/>
  <c r="E51" i="20"/>
  <c r="B2" i="19"/>
  <c r="B3" i="19"/>
  <c r="B4" i="19"/>
  <c r="B7" i="19"/>
  <c r="B8" i="19"/>
  <c r="C8" i="19"/>
  <c r="J112" i="18"/>
  <c r="J113" i="18"/>
  <c r="F108" i="18"/>
  <c r="I106" i="18"/>
  <c r="I108" i="18"/>
  <c r="K108" i="18"/>
  <c r="E106" i="18"/>
  <c r="E110" i="18"/>
  <c r="J106" i="18"/>
  <c r="J110" i="18"/>
  <c r="B105" i="18"/>
  <c r="B103" i="18"/>
  <c r="B98" i="18"/>
  <c r="B99" i="18"/>
  <c r="B100" i="18"/>
  <c r="B101" i="18"/>
  <c r="B96" i="18"/>
  <c r="B94" i="18"/>
  <c r="B92" i="18"/>
  <c r="B82" i="18"/>
  <c r="B83" i="18"/>
  <c r="B84" i="18"/>
  <c r="B80" i="18"/>
  <c r="B68" i="18"/>
  <c r="B66" i="18"/>
  <c r="D56" i="18"/>
  <c r="D57" i="18"/>
  <c r="J108" i="18"/>
  <c r="B41" i="18"/>
  <c r="B31" i="18"/>
  <c r="B9" i="19"/>
  <c r="B10" i="19"/>
  <c r="M112" i="18"/>
  <c r="M107" i="18"/>
  <c r="L107" i="18"/>
  <c r="M105" i="18"/>
  <c r="L105" i="18"/>
  <c r="M104" i="18"/>
  <c r="L104" i="18"/>
  <c r="L103" i="18"/>
  <c r="L102" i="18"/>
  <c r="L101" i="18"/>
  <c r="M100" i="18"/>
  <c r="L100" i="18"/>
  <c r="L99" i="18"/>
  <c r="L98" i="18"/>
  <c r="L97" i="18"/>
  <c r="L96" i="18"/>
  <c r="L95" i="18"/>
  <c r="L94" i="18"/>
  <c r="L93" i="18"/>
  <c r="L92" i="18"/>
  <c r="L91" i="18"/>
  <c r="L90" i="18"/>
  <c r="L89" i="18"/>
  <c r="L88" i="18"/>
  <c r="L87" i="18"/>
  <c r="L86" i="18"/>
  <c r="L85" i="18"/>
  <c r="M84" i="18"/>
  <c r="L84" i="18"/>
  <c r="L83" i="18"/>
  <c r="L82" i="18"/>
  <c r="L81" i="18"/>
  <c r="L80" i="18"/>
  <c r="L79" i="18"/>
  <c r="L78" i="18"/>
  <c r="L77" i="18"/>
  <c r="L76" i="18"/>
  <c r="L75" i="18"/>
  <c r="L74" i="18"/>
  <c r="L73" i="18"/>
  <c r="L72" i="18"/>
  <c r="L70" i="18"/>
  <c r="L68"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4" i="18"/>
  <c r="L55" i="18"/>
  <c r="L56" i="18"/>
  <c r="L57" i="18"/>
  <c r="L58" i="18"/>
  <c r="L59" i="18"/>
  <c r="L60" i="18"/>
  <c r="L61" i="18"/>
  <c r="L62" i="18"/>
  <c r="L64" i="18"/>
  <c r="L65" i="18"/>
  <c r="L66" i="18"/>
  <c r="L106" i="18"/>
  <c r="L108" i="18"/>
  <c r="K111" i="18"/>
  <c r="N49" i="18"/>
  <c r="M21" i="18"/>
  <c r="C1" i="19"/>
  <c r="M80" i="18"/>
  <c r="M102" i="18"/>
  <c r="M106" i="18"/>
  <c r="M108" i="18"/>
  <c r="M53" i="18"/>
  <c r="M31" i="18"/>
  <c r="K120" i="18"/>
  <c r="K121" i="18"/>
  <c r="M101" i="18"/>
  <c r="E108" i="18"/>
  <c r="M109" i="18"/>
  <c r="D59" i="14"/>
  <c r="H182" i="12"/>
  <c r="I176" i="12"/>
  <c r="D173" i="12"/>
  <c r="C173" i="12"/>
  <c r="G170" i="12"/>
  <c r="G173" i="12"/>
  <c r="E170" i="12"/>
  <c r="E173" i="12"/>
  <c r="B170" i="12"/>
  <c r="B173" i="12"/>
  <c r="B176" i="12"/>
  <c r="I167" i="12"/>
  <c r="H168" i="12"/>
  <c r="B59" i="14"/>
  <c r="F59" i="14"/>
  <c r="H22" i="17"/>
  <c r="F16" i="17"/>
  <c r="I16" i="17"/>
  <c r="I17" i="17"/>
  <c r="F13" i="17"/>
  <c r="F19" i="17"/>
  <c r="D13" i="17"/>
  <c r="C13" i="17"/>
  <c r="E10" i="17"/>
  <c r="F10" i="17"/>
  <c r="G10" i="17"/>
  <c r="I10" i="17"/>
  <c r="I11" i="17"/>
  <c r="G13" i="17"/>
  <c r="E13" i="17"/>
  <c r="B10" i="17"/>
  <c r="B13" i="17"/>
  <c r="B16" i="17"/>
  <c r="I7" i="17"/>
  <c r="I8" i="17"/>
  <c r="M110" i="18"/>
  <c r="I170" i="12"/>
  <c r="H171" i="12"/>
  <c r="I179" i="12"/>
  <c r="H180" i="12"/>
  <c r="J180" i="12"/>
  <c r="F185" i="12"/>
  <c r="I185" i="12"/>
  <c r="H186" i="12"/>
  <c r="F182" i="12"/>
  <c r="I182" i="12"/>
  <c r="H183" i="12"/>
  <c r="I173" i="12"/>
  <c r="H174" i="12"/>
  <c r="I19" i="17"/>
  <c r="I20" i="17"/>
  <c r="F25" i="17"/>
  <c r="I25" i="17"/>
  <c r="I26" i="17"/>
  <c r="F22" i="17"/>
  <c r="I22" i="17"/>
  <c r="I23" i="17"/>
  <c r="I13" i="17"/>
  <c r="I14" i="17"/>
  <c r="C40" i="14"/>
  <c r="C57" i="14"/>
  <c r="C55" i="14"/>
  <c r="C53" i="14"/>
  <c r="C51" i="14"/>
  <c r="C49" i="14"/>
  <c r="C47" i="14"/>
  <c r="C45" i="14"/>
  <c r="C43" i="14"/>
  <c r="C42" i="14"/>
  <c r="C38" i="14"/>
  <c r="C36" i="14"/>
  <c r="C34" i="14"/>
  <c r="C32" i="14"/>
  <c r="C31" i="14"/>
  <c r="A2" i="14"/>
  <c r="K7" i="12"/>
  <c r="K9" i="12"/>
  <c r="C5" i="14"/>
  <c r="I92" i="12"/>
  <c r="I100" i="12"/>
  <c r="I44" i="12"/>
  <c r="I42" i="12"/>
  <c r="I43" i="12"/>
  <c r="I45" i="12"/>
  <c r="I6" i="12"/>
  <c r="H7" i="12"/>
  <c r="B5" i="14"/>
  <c r="F5" i="14"/>
  <c r="D30" i="14"/>
  <c r="D21" i="14"/>
  <c r="I108" i="12"/>
  <c r="H109" i="12"/>
  <c r="D23" i="14"/>
  <c r="D22" i="14"/>
  <c r="D20" i="14"/>
  <c r="I77" i="12"/>
  <c r="I78" i="12"/>
  <c r="I79" i="12"/>
  <c r="I80" i="12"/>
  <c r="I81" i="12"/>
  <c r="I82" i="12"/>
  <c r="I83" i="12"/>
  <c r="I84" i="12"/>
  <c r="I85" i="12"/>
  <c r="I86" i="12"/>
  <c r="H87" i="12"/>
  <c r="B20" i="14"/>
  <c r="F20" i="14"/>
  <c r="D14" i="14"/>
  <c r="D11" i="14"/>
  <c r="D8" i="14"/>
  <c r="D7" i="14"/>
  <c r="I27" i="12"/>
  <c r="I90" i="12"/>
  <c r="I95" i="12"/>
  <c r="I94" i="12"/>
  <c r="I114" i="12"/>
  <c r="I113" i="12"/>
  <c r="I98" i="12"/>
  <c r="I97" i="12"/>
  <c r="I96" i="12"/>
  <c r="I89" i="12"/>
  <c r="I91" i="12"/>
  <c r="H92" i="12"/>
  <c r="B21" i="14"/>
  <c r="F21" i="14"/>
  <c r="I41" i="12"/>
  <c r="I46" i="12"/>
  <c r="F26" i="12"/>
  <c r="I26" i="12"/>
  <c r="F17" i="12"/>
  <c r="I17" i="12"/>
  <c r="H18" i="12"/>
  <c r="B8" i="14"/>
  <c r="F8" i="14"/>
  <c r="A21" i="14"/>
  <c r="A22" i="14"/>
  <c r="A23" i="14"/>
  <c r="A24" i="14"/>
  <c r="A25" i="14"/>
  <c r="A26" i="14"/>
  <c r="A14" i="14"/>
  <c r="A15" i="14"/>
  <c r="A16" i="14"/>
  <c r="A17" i="14"/>
  <c r="A18" i="14"/>
  <c r="C11" i="14"/>
  <c r="C8" i="14"/>
  <c r="E809" i="1"/>
  <c r="E783" i="1"/>
  <c r="E781" i="1"/>
  <c r="E778" i="1"/>
  <c r="E771" i="1"/>
  <c r="E764" i="1"/>
  <c r="E763" i="1"/>
  <c r="E762" i="1"/>
  <c r="E757" i="1"/>
  <c r="E691" i="1"/>
  <c r="E606" i="1"/>
  <c r="E604" i="1"/>
  <c r="E601" i="1"/>
  <c r="E594" i="1"/>
  <c r="E587" i="1"/>
  <c r="E586" i="1"/>
  <c r="E585" i="1"/>
  <c r="E580" i="1"/>
  <c r="E514" i="1"/>
  <c r="E466" i="1"/>
  <c r="J323" i="1"/>
  <c r="H261" i="1"/>
  <c r="E239" i="1"/>
  <c r="H239" i="1"/>
  <c r="H233" i="1"/>
  <c r="H238" i="1"/>
  <c r="H230" i="1"/>
  <c r="H237" i="1"/>
  <c r="H240" i="1"/>
  <c r="H241" i="1"/>
  <c r="H242" i="1"/>
  <c r="E154" i="1"/>
  <c r="E152" i="1"/>
  <c r="E149" i="1"/>
  <c r="E142" i="1"/>
  <c r="E135" i="1"/>
  <c r="E134" i="1"/>
  <c r="E133" i="1"/>
  <c r="E128" i="1"/>
  <c r="E62" i="1"/>
  <c r="E12" i="1"/>
  <c r="H171" i="1"/>
  <c r="H170" i="1"/>
  <c r="D64" i="4"/>
  <c r="D56" i="4"/>
  <c r="D46" i="4"/>
  <c r="C25" i="4"/>
  <c r="D9" i="9"/>
  <c r="D7" i="9"/>
  <c r="D5" i="9"/>
  <c r="H30" i="8"/>
  <c r="H29" i="8"/>
  <c r="H26" i="8"/>
  <c r="H27" i="8"/>
  <c r="B11" i="9"/>
  <c r="F11" i="9"/>
  <c r="H23" i="8"/>
  <c r="H24" i="8"/>
  <c r="B9" i="9"/>
  <c r="H20" i="8"/>
  <c r="H21" i="8"/>
  <c r="B7" i="9"/>
  <c r="H16" i="8"/>
  <c r="H15" i="8"/>
  <c r="H14" i="8"/>
  <c r="H13" i="8"/>
  <c r="H12" i="8"/>
  <c r="H11" i="8"/>
  <c r="H9" i="8"/>
  <c r="H8" i="8"/>
  <c r="H7" i="8"/>
  <c r="D41" i="4"/>
  <c r="D48" i="4"/>
  <c r="D58" i="4"/>
  <c r="D60" i="4"/>
  <c r="D54" i="4"/>
  <c r="D52" i="4"/>
  <c r="D50" i="4"/>
  <c r="D44" i="4"/>
  <c r="D39" i="4"/>
  <c r="D37" i="4"/>
  <c r="D34" i="4"/>
  <c r="D32" i="4"/>
  <c r="D29" i="4"/>
  <c r="D27" i="4"/>
  <c r="D25" i="4"/>
  <c r="D23" i="4"/>
  <c r="D21" i="4"/>
  <c r="D19" i="4"/>
  <c r="D17" i="4"/>
  <c r="C60" i="4"/>
  <c r="C58" i="4"/>
  <c r="C56" i="4"/>
  <c r="B60" i="4"/>
  <c r="B34" i="4"/>
  <c r="C54" i="4"/>
  <c r="C52" i="4"/>
  <c r="C50" i="4"/>
  <c r="C48" i="4"/>
  <c r="C46" i="4"/>
  <c r="C44" i="4"/>
  <c r="C43" i="4"/>
  <c r="C41" i="4"/>
  <c r="C39" i="4"/>
  <c r="C37" i="4"/>
  <c r="C36" i="4"/>
  <c r="C34" i="4"/>
  <c r="C32" i="4"/>
  <c r="C31" i="4"/>
  <c r="C29" i="4"/>
  <c r="C27" i="4"/>
  <c r="C23" i="4"/>
  <c r="C21" i="4"/>
  <c r="C19" i="4"/>
  <c r="C16" i="4"/>
  <c r="C5" i="4"/>
  <c r="A2" i="4"/>
  <c r="B41" i="4"/>
  <c r="B10" i="4"/>
  <c r="F10" i="4"/>
  <c r="H17" i="8"/>
  <c r="H18" i="8"/>
  <c r="B5" i="9"/>
  <c r="F5" i="9"/>
  <c r="H31" i="8"/>
  <c r="H32" i="8"/>
  <c r="B13" i="9"/>
  <c r="F13" i="9"/>
  <c r="F7" i="9"/>
  <c r="F9" i="9"/>
  <c r="B62" i="4"/>
  <c r="F62" i="4"/>
  <c r="B66" i="4"/>
  <c r="F66" i="4"/>
  <c r="B68" i="4"/>
  <c r="F68" i="4"/>
  <c r="B70" i="4"/>
  <c r="F70" i="4"/>
  <c r="B56" i="4"/>
  <c r="F56" i="4"/>
  <c r="B64" i="4"/>
  <c r="F64" i="4"/>
  <c r="B58" i="4"/>
  <c r="F58" i="4"/>
  <c r="B8" i="4"/>
  <c r="F8" i="4"/>
  <c r="F41" i="4"/>
  <c r="F60" i="4"/>
  <c r="F34" i="4"/>
  <c r="B23" i="4"/>
  <c r="F23" i="4"/>
  <c r="B25" i="4"/>
  <c r="F25" i="4"/>
  <c r="B17" i="4"/>
  <c r="F17" i="4"/>
  <c r="B52" i="4"/>
  <c r="F52" i="4"/>
  <c r="B54" i="4"/>
  <c r="F54" i="4"/>
  <c r="B50" i="4"/>
  <c r="F50" i="4"/>
  <c r="B6" i="4"/>
  <c r="F6" i="4"/>
  <c r="B48" i="4"/>
  <c r="F48" i="4"/>
  <c r="B27" i="4"/>
  <c r="F27" i="4"/>
  <c r="B19" i="4"/>
  <c r="F19" i="4"/>
  <c r="B14" i="4"/>
  <c r="F14" i="4"/>
  <c r="B32" i="4"/>
  <c r="F32" i="4"/>
  <c r="B39" i="4"/>
  <c r="F39" i="4"/>
  <c r="B37" i="4"/>
  <c r="F37" i="4"/>
  <c r="B44" i="4"/>
  <c r="F44" i="4"/>
  <c r="B29" i="4"/>
  <c r="F29" i="4"/>
  <c r="B12" i="4"/>
  <c r="F12" i="4"/>
  <c r="B21" i="4"/>
  <c r="F21" i="4"/>
  <c r="F15" i="9"/>
  <c r="F17" i="9"/>
  <c r="B46" i="4"/>
  <c r="F46" i="4"/>
  <c r="F71" i="4"/>
  <c r="F16" i="9"/>
  <c r="F18" i="9"/>
  <c r="F20" i="9"/>
  <c r="F73" i="4"/>
  <c r="F72" i="4"/>
  <c r="F19" i="9"/>
  <c r="F21" i="9"/>
  <c r="F22" i="9"/>
  <c r="F74" i="4"/>
  <c r="F76" i="4"/>
  <c r="F75" i="4"/>
  <c r="F77" i="4"/>
  <c r="F78" i="4"/>
  <c r="H47" i="12"/>
  <c r="B14" i="14"/>
  <c r="F14" i="14"/>
  <c r="I115" i="12"/>
  <c r="I99" i="12"/>
  <c r="H100" i="12"/>
  <c r="G104" i="12"/>
  <c r="I104" i="12"/>
  <c r="H29" i="12"/>
  <c r="H15" i="12"/>
  <c r="B7" i="14"/>
  <c r="F7" i="14"/>
  <c r="J15" i="12"/>
  <c r="B11" i="14"/>
  <c r="F11" i="14"/>
  <c r="B22" i="14"/>
  <c r="F22" i="14"/>
  <c r="H116" i="12"/>
  <c r="I103" i="12"/>
  <c r="I105" i="12"/>
  <c r="H106" i="12"/>
  <c r="H107" i="12"/>
  <c r="I131" i="12"/>
  <c r="H132" i="12"/>
  <c r="B23" i="14"/>
  <c r="F23" i="14"/>
  <c r="B30" i="14"/>
  <c r="F30" i="14"/>
  <c r="F60" i="14"/>
  <c r="F61" i="14"/>
  <c r="F62" i="14"/>
  <c r="F63" i="14"/>
  <c r="F65" i="14"/>
  <c r="K65" i="14"/>
  <c r="F64" i="14"/>
  <c r="F66" i="14"/>
</calcChain>
</file>

<file path=xl/sharedStrings.xml><?xml version="1.0" encoding="utf-8"?>
<sst xmlns="http://schemas.openxmlformats.org/spreadsheetml/2006/main" count="6466" uniqueCount="1701">
  <si>
    <t>Sl.No</t>
  </si>
  <si>
    <t>Description of Work</t>
  </si>
  <si>
    <t>Nos</t>
  </si>
  <si>
    <t>L</t>
  </si>
  <si>
    <t>B</t>
  </si>
  <si>
    <t>D</t>
  </si>
  <si>
    <t>Contents</t>
  </si>
  <si>
    <t>DETAILED ESTIMATE</t>
  </si>
  <si>
    <t xml:space="preserve"> </t>
  </si>
  <si>
    <t>Say</t>
  </si>
  <si>
    <t>Sqm</t>
  </si>
  <si>
    <t>No</t>
  </si>
  <si>
    <t>Rmt</t>
  </si>
  <si>
    <t>ABSTRACT</t>
  </si>
  <si>
    <t>Qty</t>
  </si>
  <si>
    <t>Rate</t>
  </si>
  <si>
    <t>Per</t>
  </si>
  <si>
    <t>Total</t>
  </si>
  <si>
    <t>EARTH WORK EXCAVATION  for open foundationEXCLUDING REFILLING</t>
  </si>
  <si>
    <t>CUM</t>
  </si>
  <si>
    <t>EARTH WORK EXCAVATION IN SS20B</t>
  </si>
  <si>
    <t xml:space="preserve"> 1/3REFILLING CHARGES</t>
  </si>
  <si>
    <t>L.S</t>
  </si>
  <si>
    <t>SUNDRIES</t>
  </si>
  <si>
    <t>-</t>
  </si>
  <si>
    <t>TOTAL FOR 10 CUM</t>
  </si>
  <si>
    <t>RATE PER CUM EXCLUDING REFILLING</t>
  </si>
  <si>
    <t>0 TO 2M</t>
  </si>
  <si>
    <t>2 TO 3M</t>
  </si>
  <si>
    <t>2.1</t>
  </si>
  <si>
    <t>*</t>
  </si>
  <si>
    <t>FILLING IN FOUNDATION AND</t>
  </si>
  <si>
    <t>BASEMENT  WITH  FILLING SAND</t>
  </si>
  <si>
    <t>COST OF FILLINGSAND</t>
  </si>
  <si>
    <t>LABOUR CHARGES FOR FILLING</t>
  </si>
  <si>
    <t>TOTAL FOR 1.0 CUM</t>
  </si>
  <si>
    <t>3.1</t>
  </si>
  <si>
    <t>CEMENT CONCRETE(1:5:10) USING</t>
  </si>
  <si>
    <t>40mm HBSTONE METEL</t>
  </si>
  <si>
    <t xml:space="preserve">  H.B.STONEJELLY 40mm</t>
  </si>
  <si>
    <t>CEMENT MORTAR(1:5)</t>
  </si>
  <si>
    <t>NO.</t>
  </si>
  <si>
    <t>MASON II</t>
  </si>
  <si>
    <t>MAZDOOR I</t>
  </si>
  <si>
    <t>MAZDOOR II</t>
  </si>
  <si>
    <t>RATE PER CUM</t>
  </si>
  <si>
    <t>=</t>
  </si>
  <si>
    <t>3.2</t>
  </si>
  <si>
    <t>CEMENT CONCRETE PCC (1:2:4) USING</t>
  </si>
  <si>
    <t>20mm HBSTONE METEL</t>
  </si>
  <si>
    <t xml:space="preserve">  H.B.STONEJELLY 20mm</t>
  </si>
  <si>
    <t>CEMENT MORTAR(1:2)</t>
  </si>
  <si>
    <t>FINISHING TOP OF ROOF WITH</t>
  </si>
  <si>
    <t>ONE  COURSE OF PRESSED TILES</t>
  </si>
  <si>
    <t>OVER A BED OF C.M(1:3),</t>
  </si>
  <si>
    <t>12mmTHICK MIXED WITH WATER PROOF COMPOUND</t>
  </si>
  <si>
    <t>AT 2% BY WEIGHT OF CEMENT</t>
  </si>
  <si>
    <t>NOS</t>
  </si>
  <si>
    <t>1000 Nos</t>
  </si>
  <si>
    <t>C.M(1:3)</t>
  </si>
  <si>
    <t>SQM</t>
  </si>
  <si>
    <t>POINTING WITH C.M(1:3)</t>
  </si>
  <si>
    <t>Kg</t>
  </si>
  <si>
    <t>WPC</t>
  </si>
  <si>
    <t>NO</t>
  </si>
  <si>
    <t>MASON I</t>
  </si>
  <si>
    <t>TOTAL FOR 10 SQM</t>
  </si>
  <si>
    <t>RATE PER SQM</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</si>
  <si>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</si>
  <si>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</si>
  <si>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</si>
  <si>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</si>
  <si>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</si>
  <si>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</si>
  <si>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</si>
  <si>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</si>
  <si>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</si>
  <si>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</si>
  <si>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TOTAL FOR ONE NUMBER</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</si>
  <si>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</si>
  <si>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</si>
  <si>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</si>
  <si>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</si>
  <si>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</si>
  <si>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</si>
  <si>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</si>
  <si>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33.</t>
  </si>
  <si>
    <t>PLASTERING C.M(1:5) 12mmTHICK</t>
  </si>
  <si>
    <t>PAINTING TWO COATS OVER NEW           (as per PWD Standard Data)</t>
  </si>
  <si>
    <t xml:space="preserve">PLASTERED SURFACE WITH </t>
  </si>
  <si>
    <t>OBD</t>
  </si>
  <si>
    <t xml:space="preserve">PAINTER I </t>
  </si>
  <si>
    <t>SUNDRIES FOR BRUSHES,ETC</t>
  </si>
  <si>
    <t>PAINTING ONE COATS OVER OLD</t>
  </si>
  <si>
    <t>WOOD WORKS WITH IIND CLASS</t>
  </si>
  <si>
    <t>SYNTHETIC ENAMEL PAINT</t>
  </si>
  <si>
    <t>Lit</t>
  </si>
  <si>
    <t>READY MIXED IIND CLASS PAINT</t>
  </si>
  <si>
    <t>nos</t>
  </si>
  <si>
    <t xml:space="preserve">SUNDRIES </t>
  </si>
  <si>
    <t>LS</t>
  </si>
  <si>
    <t>IRON WORKS WITH IIND CLASS</t>
  </si>
  <si>
    <t>***</t>
  </si>
  <si>
    <t>ELECTRICAL ARRANGEMENT:- BOARD APPROVED RATES</t>
  </si>
  <si>
    <t>================================================</t>
  </si>
  <si>
    <t>WIRING WITH 1.5SQMM COPPER WIRE  CONCEALED</t>
  </si>
  <si>
    <t>64.a.</t>
  </si>
  <si>
    <t>TYPE FOR LIGHT POINT WITH CEILING ROSE</t>
  </si>
  <si>
    <t>64.b</t>
  </si>
  <si>
    <t>---DO---FOR LIGHT POINT WITH BATTERN HODER</t>
  </si>
  <si>
    <t>64.c</t>
  </si>
  <si>
    <t xml:space="preserve"> ---DO---FOR CALLING BELL POINT </t>
  </si>
  <si>
    <t xml:space="preserve"> ---DO---FOR FAN POINT </t>
  </si>
  <si>
    <t xml:space="preserve"> ---DO---FOR STAIR CASE LIGHT POINT </t>
  </si>
  <si>
    <t xml:space="preserve"> --DO--FOR 5AMP 5PIN PLUG AT SWITCH BOARD</t>
  </si>
  <si>
    <t xml:space="preserve"> --DO--FOR 5AMP 5PIN PLUG AT CONVENTENT PLACE</t>
  </si>
  <si>
    <t xml:space="preserve"> --DO--FOR 15AMP POWER PLUG</t>
  </si>
  <si>
    <t>70.1</t>
  </si>
  <si>
    <t>S/F OF BULK HEAD FITTING</t>
  </si>
  <si>
    <t>70.2</t>
  </si>
  <si>
    <t>S/F OF SLIM TUBELIGHT FITTING WITH ELECTRONICS BALLAST.</t>
  </si>
  <si>
    <t>70.3</t>
  </si>
  <si>
    <t>S/F OF 40W/60W BULB</t>
  </si>
  <si>
    <t>70.4</t>
  </si>
  <si>
    <t>S/F OF PLASTIC SHADE</t>
  </si>
  <si>
    <t>S/F OF DOUBLE POLE MAIN SWITCH</t>
  </si>
  <si>
    <t>S/F of Fibre Fan Hook</t>
  </si>
  <si>
    <t>73.1</t>
  </si>
  <si>
    <t>S/F OF 6 WAY D.B</t>
  </si>
  <si>
    <t>73.2</t>
  </si>
  <si>
    <t>S/F OF 4 WAY D.B</t>
  </si>
  <si>
    <t>LABOUR CHARGE FOR FIXING FAN</t>
  </si>
  <si>
    <t>75(a)</t>
  </si>
  <si>
    <t>SUPPLY AND DELIVERY OF FAN 48"SWEEP with ordinary regulator.</t>
  </si>
  <si>
    <t>75(b)</t>
  </si>
  <si>
    <t>SUPPLY AND DELIVERY OF FAN 42"SWEEP</t>
  </si>
  <si>
    <t>SUPPLY AND FIXING EXSAUST FAN 300MM SWEEP</t>
  </si>
  <si>
    <t>S/F OF 8SWG G.I WIRE</t>
  </si>
  <si>
    <t>RUN OF MAIN WITH 2NO OF 1.50sq.mm WIRE</t>
  </si>
  <si>
    <t xml:space="preserve">RUN OF 2 WIRES OF 4 SQMM WITH CONTINUOUS EARTHING BY MEANS OF 2.5SQMM FOR A/C </t>
  </si>
  <si>
    <t>SUPPLYING AND FIXING OF A/C METAL CLAD</t>
  </si>
  <si>
    <t>SUPPLYING AND FIXING OF TV/TELEPHONE LINE SOCKET</t>
  </si>
  <si>
    <t>EARTHING STATION AS PER ISI</t>
  </si>
  <si>
    <t>S/F OF 375mmX300mmX20mmT.W.PLANK FOR S.C.</t>
  </si>
  <si>
    <t>S/F OF METRE CUPBOARD</t>
  </si>
  <si>
    <t>S/F OF STREET LIGHTS.</t>
  </si>
  <si>
    <t>PROVIDING ELCB WITH MCB IN MS BOX</t>
  </si>
  <si>
    <t>S &amp; F of Exsaust Fan 225mm dia</t>
  </si>
  <si>
    <t>M.S. Angle</t>
  </si>
  <si>
    <t xml:space="preserve"> Rmt</t>
  </si>
  <si>
    <t>1 Rmt</t>
  </si>
  <si>
    <t>Bag</t>
  </si>
  <si>
    <t>Cement</t>
  </si>
  <si>
    <t>90 Rmt</t>
  </si>
  <si>
    <t>Labour charges</t>
  </si>
  <si>
    <t>Sundries</t>
  </si>
  <si>
    <t>Total for 10 Points</t>
  </si>
  <si>
    <t>Rate for 1 Point</t>
  </si>
  <si>
    <t>Tube light -  Patty type</t>
  </si>
  <si>
    <t>Labour charges (as per Data 22 )</t>
  </si>
  <si>
    <t xml:space="preserve">Rate for each </t>
  </si>
  <si>
    <t>36 W CFL Street light Fittings (single)</t>
  </si>
  <si>
    <t>Rate for Each</t>
  </si>
  <si>
    <t>Compact Fluoresent Lamp (CFL)</t>
  </si>
  <si>
    <t>a. 14W for Bath &amp; WC</t>
  </si>
  <si>
    <t>Each</t>
  </si>
  <si>
    <t>b. 18W for Bulkhead fittings</t>
  </si>
  <si>
    <t>Supply of ceiling fan 1200mm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</si>
  <si>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</si>
  <si>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</si>
  <si>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</si>
  <si>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</si>
  <si>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</si>
  <si>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</si>
  <si>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</si>
  <si>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</si>
  <si>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</si>
  <si>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</si>
  <si>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</si>
  <si>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</si>
  <si>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</si>
  <si>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</si>
  <si>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</si>
  <si>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</si>
  <si>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</si>
  <si>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</si>
  <si>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</si>
  <si>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</si>
  <si>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</si>
  <si>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</si>
  <si>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</si>
  <si>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</si>
  <si>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 xml:space="preserve"> 50MM DIA PVC PIPE ABOVE G.L:-</t>
  </si>
  <si>
    <t xml:space="preserve">COST OF 50MM DIA PVC PIPE </t>
  </si>
  <si>
    <t>Vertified tile flooring IVORY</t>
  </si>
  <si>
    <t>d448</t>
  </si>
  <si>
    <t>COST OF Vertified TILES  qtn</t>
  </si>
  <si>
    <t>CEMENT</t>
  </si>
  <si>
    <t>M.T</t>
  </si>
  <si>
    <t>Grout joint filler</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</si>
  <si>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</si>
  <si>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</si>
  <si>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</si>
  <si>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</si>
  <si>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</si>
  <si>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</si>
  <si>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</si>
  <si>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</si>
  <si>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</si>
  <si>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</si>
  <si>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</si>
  <si>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LABOUR FOR LAYING &amp; POINTING</t>
  </si>
  <si>
    <t>Plastic Emulsion PAINT</t>
  </si>
  <si>
    <t>LIT</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</si>
  <si>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</si>
  <si>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</si>
  <si>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</si>
  <si>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</si>
  <si>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</si>
  <si>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</si>
  <si>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</si>
  <si>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</si>
  <si>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</si>
  <si>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</si>
  <si>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</si>
  <si>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</si>
  <si>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</si>
  <si>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</si>
  <si>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EACH</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</si>
  <si>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</si>
  <si>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</si>
  <si>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</si>
  <si>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</si>
  <si>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</si>
  <si>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</si>
  <si>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</si>
  <si>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</si>
  <si>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</si>
  <si>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</si>
  <si>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</si>
  <si>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</si>
  <si>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</si>
  <si>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</si>
  <si>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</si>
  <si>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</si>
  <si>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</si>
  <si>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</si>
  <si>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STGST - 6%</t>
  </si>
  <si>
    <t>CGST - 6%</t>
  </si>
  <si>
    <t>Labour Welfare Fund @ 1%</t>
  </si>
  <si>
    <t>Supervision Charges @ 7.5%</t>
  </si>
  <si>
    <t>SUB TOTAL - I</t>
  </si>
  <si>
    <t>SUB TOTAL - II</t>
  </si>
  <si>
    <t>TOTAL</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</si>
  <si>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</si>
  <si>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</si>
  <si>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</si>
  <si>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PVC rigid conduit pipe 19 mm / 20mm heavy duty with ISI mark</t>
  </si>
  <si>
    <t>Rate for 1 point</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</si>
  <si>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</si>
  <si>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</si>
  <si>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</si>
  <si>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</si>
  <si>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</si>
  <si>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SLACKED SHELL LIME</t>
  </si>
  <si>
    <t>SUNDRIES FOR BRUSH ETC</t>
  </si>
  <si>
    <t>TOTAL FOR 100 SQM</t>
  </si>
  <si>
    <t>Deduct rate for "P" &amp; "S" trap</t>
  </si>
  <si>
    <t xml:space="preserve">Add rate for PVC SWR "P" &amp; "S" trap </t>
  </si>
  <si>
    <t>Grout ( qtn)</t>
  </si>
  <si>
    <t>Dismantling, Clearing away and carefully stacking the materials for re use for any thickness of walls.</t>
  </si>
  <si>
    <t>Cum</t>
  </si>
  <si>
    <t>PAINTING TWO COATS OVER NEW</t>
  </si>
  <si>
    <t>50.2</t>
  </si>
  <si>
    <t>**</t>
  </si>
  <si>
    <t>PRECAST Plain cement concrete P.C.C</t>
  </si>
  <si>
    <t>KERB STONE 450x300x150mm</t>
  </si>
  <si>
    <t>C.C. 1:3:6 using 20mm HBS</t>
  </si>
  <si>
    <t xml:space="preserve"> 'including Transporting charges</t>
  </si>
  <si>
    <t>Total for 9 m</t>
  </si>
  <si>
    <t>Rate per M</t>
  </si>
  <si>
    <t>51.</t>
  </si>
  <si>
    <t>PVC WATER TANK OF 700 LITRE CAPACITY p64 /207</t>
  </si>
  <si>
    <t>Ex. free board with ISI mark</t>
  </si>
  <si>
    <t>Tamil Nadu Police Housing Corparation Ltd.</t>
  </si>
  <si>
    <t>==========================================================</t>
  </si>
  <si>
    <t>PLACE:-</t>
  </si>
  <si>
    <t xml:space="preserve">  </t>
  </si>
  <si>
    <t>SL.NO</t>
  </si>
  <si>
    <t>DESCRIPTION OF MATERIALS</t>
  </si>
  <si>
    <t>UNIT</t>
  </si>
  <si>
    <t>SOURCE</t>
  </si>
  <si>
    <t xml:space="preserve">COST OF </t>
  </si>
  <si>
    <t>LEAD</t>
  </si>
  <si>
    <t xml:space="preserve">Add 10% </t>
  </si>
  <si>
    <t>UN LO-</t>
  </si>
  <si>
    <t>MATERIAL</t>
  </si>
  <si>
    <t>LABOUR RATE</t>
  </si>
  <si>
    <t>Lead</t>
  </si>
  <si>
    <t>CHARGE</t>
  </si>
  <si>
    <t>for quarry at</t>
  </si>
  <si>
    <t>ADING</t>
  </si>
  <si>
    <t>COST @ SITE</t>
  </si>
  <si>
    <t xml:space="preserve">Thuvakudi </t>
  </si>
  <si>
    <t>1.</t>
  </si>
  <si>
    <t>CUM.</t>
  </si>
  <si>
    <t>Thattaparai</t>
  </si>
  <si>
    <t>MASON-I Brick / Stone work</t>
  </si>
  <si>
    <t>2.</t>
  </si>
  <si>
    <t>MASON-II Brick / Stone work</t>
  </si>
  <si>
    <t>3.</t>
  </si>
  <si>
    <t>HARD BROKEN STONE JELLY 3mm To 10mm p-18</t>
  </si>
  <si>
    <t>MAZDOOR-I</t>
  </si>
  <si>
    <t>4.</t>
  </si>
  <si>
    <t>HARD BROKEN STONE JELLY 10mm</t>
  </si>
  <si>
    <t>MAZDOOR-II</t>
  </si>
  <si>
    <t>5.</t>
  </si>
  <si>
    <t>HARD BROKEN STONE JELLY 12mm</t>
  </si>
  <si>
    <t>PAINTER-I</t>
  </si>
  <si>
    <t>6.</t>
  </si>
  <si>
    <t>HARD BROKEN STONE JELLY 20mm</t>
  </si>
  <si>
    <t>PAINTER-II</t>
  </si>
  <si>
    <t>7.</t>
  </si>
  <si>
    <t>HARD BROKEN STONE JELLY 40mm</t>
  </si>
  <si>
    <t>PLUMBER-I</t>
  </si>
  <si>
    <t>8.</t>
  </si>
  <si>
    <t>PLUMBER-II</t>
  </si>
  <si>
    <t>9.</t>
  </si>
  <si>
    <t>FITTER-I</t>
  </si>
  <si>
    <t>10.</t>
  </si>
  <si>
    <t>1000nos.</t>
  </si>
  <si>
    <t>Mukkani</t>
  </si>
  <si>
    <t>FITTER-II</t>
  </si>
  <si>
    <t>11.</t>
  </si>
  <si>
    <t>CARPENTER-I</t>
  </si>
  <si>
    <t>12.</t>
  </si>
  <si>
    <t>BRICK JELLY 20mmGAUGE</t>
  </si>
  <si>
    <t>CARPENTER-II</t>
  </si>
  <si>
    <t>13.</t>
  </si>
  <si>
    <t>Local</t>
  </si>
  <si>
    <t>STONE CUTTER-I</t>
  </si>
  <si>
    <t>14.</t>
  </si>
  <si>
    <t>STONE CUTTER-II</t>
  </si>
  <si>
    <t>15.</t>
  </si>
  <si>
    <t>FLOOR POLISHER</t>
  </si>
  <si>
    <t>16.</t>
  </si>
  <si>
    <t>local</t>
  </si>
  <si>
    <t>17.</t>
  </si>
  <si>
    <t>C.W. PLANK UPTO 40mmTHICK UPTO 30 Cm WIDTH</t>
  </si>
  <si>
    <t>18.</t>
  </si>
  <si>
    <t>Vibrat-charges(P.C.C) sl.102</t>
  </si>
  <si>
    <t>19.</t>
  </si>
  <si>
    <t>20.</t>
  </si>
  <si>
    <t>21.</t>
  </si>
  <si>
    <t>22.</t>
  </si>
  <si>
    <t>23.</t>
  </si>
  <si>
    <t>CEMENT (supply at site)</t>
  </si>
  <si>
    <t>24.</t>
  </si>
  <si>
    <t>R.T.S. / M.S upto 16mm</t>
  </si>
  <si>
    <t>25.</t>
  </si>
  <si>
    <t>M.S./ R.T.S above 16mm</t>
  </si>
  <si>
    <t>26.</t>
  </si>
  <si>
    <t>Country BricksKiln Burnt  SIZE 22x11x5Cm</t>
  </si>
  <si>
    <t>27.</t>
  </si>
  <si>
    <t>HBSJ 11.2mm IRC metal (High W ay SR16-17)</t>
  </si>
  <si>
    <t>28.</t>
  </si>
  <si>
    <t>HBSJ 37.5mm to 26.5mm IRC metal</t>
  </si>
  <si>
    <t>29.</t>
  </si>
  <si>
    <t>HBSJ 63mm to 45mm IRC metal</t>
  </si>
  <si>
    <t>30.</t>
  </si>
  <si>
    <t>Perurani</t>
  </si>
  <si>
    <t>Pudukottai</t>
  </si>
  <si>
    <t>CERTIFIED THAT THE LEAD PARTICULARS FURNISHED HERE ARE FOUND CORRECT UPTO BEST OF MY KNOWLEDGE</t>
  </si>
  <si>
    <t>J.E / A.E</t>
  </si>
  <si>
    <t>A.E.E</t>
  </si>
  <si>
    <t>Data 2019 - 2020</t>
  </si>
  <si>
    <t>PRESSED TILES 23X23X2cm P-15</t>
  </si>
  <si>
    <t>OBD p-50 sl.129</t>
  </si>
  <si>
    <t>Thorouh scrapping (p-31 slno.112)</t>
  </si>
  <si>
    <t>Thorouh scrapping (p-31 slno.357 d)</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</si>
  <si>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</si>
  <si>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</si>
  <si>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19 mm PVC rigid bends</t>
  </si>
  <si>
    <t>Tw Plugs (p 91 p J e)</t>
  </si>
  <si>
    <t>1000 nos</t>
  </si>
  <si>
    <t>19 mm PVC rigid tees</t>
  </si>
  <si>
    <t xml:space="preserve">PVC joint box ( Part- I ,p 128  6b) </t>
  </si>
  <si>
    <t>Dozen</t>
  </si>
  <si>
    <t xml:space="preserve">Hylem sheet 3 mm thick with lamination </t>
  </si>
  <si>
    <t>5 amps flush type switch</t>
  </si>
  <si>
    <t>Ceiling rose</t>
  </si>
  <si>
    <t>Gross</t>
  </si>
  <si>
    <t>Brass screws 40mm p 130 L 1c</t>
  </si>
  <si>
    <t>19 mm MS clamp</t>
  </si>
  <si>
    <t>TW switch  box  100 x 100 x 75 mm p 129 jd</t>
  </si>
  <si>
    <t>TW junction  box  150 x 100 x 75 mm p-129 j c</t>
  </si>
  <si>
    <t>3 mm thick laminated Hylem sheet (10X0.1X0.1)</t>
  </si>
  <si>
    <t>1.5 sqmm copper PVC insulated unsheathed single core cable for continuous earth connection</t>
  </si>
  <si>
    <t>Litre</t>
  </si>
  <si>
    <t>Paint SEP p-44 it-117</t>
  </si>
  <si>
    <t>Points</t>
  </si>
  <si>
    <t>Sundries 1% on materials</t>
  </si>
  <si>
    <t>CFL Tube light fittings with Lamp p-112  14- item k/ lower end</t>
  </si>
  <si>
    <t>1200mm A.C ceiling fan (without regulator)( Part- B 1 a p-115</t>
  </si>
  <si>
    <t>Cost of electronic regulator( Part- B 1 d p-116</t>
  </si>
  <si>
    <t>15mm dia half turn CP tap</t>
  </si>
  <si>
    <t>Sub-Data</t>
  </si>
  <si>
    <t>Labour charge</t>
  </si>
  <si>
    <t>Fitter I class</t>
  </si>
  <si>
    <t xml:space="preserve">Nos </t>
  </si>
  <si>
    <t>Mazdoor I</t>
  </si>
  <si>
    <t>gram</t>
  </si>
  <si>
    <t>Shellac p-54/156</t>
  </si>
  <si>
    <t>100 gms</t>
  </si>
  <si>
    <t>Thread ball p-54/158</t>
  </si>
  <si>
    <t>Total/1 No</t>
  </si>
  <si>
    <t>Main Data</t>
  </si>
  <si>
    <t>Long body</t>
  </si>
  <si>
    <t>short body</t>
  </si>
  <si>
    <t>Cost of Tap</t>
  </si>
  <si>
    <t>Labour</t>
  </si>
  <si>
    <t>Plastic Emulsion PAINT two coat for old wall</t>
  </si>
  <si>
    <t>Painter I</t>
  </si>
  <si>
    <t>Thorouh scrapping p28/108</t>
  </si>
  <si>
    <t>ls</t>
  </si>
  <si>
    <t>5 A 5 pin non - inter locking switch and plug ( flush type ) part - c (I a) + part - d (I a)( Rs. 188.90/12 + 23.50) p-117 +122 part d a</t>
  </si>
  <si>
    <t>15 Amps 3 pin flush type plug socket Part-D1 b p-122</t>
  </si>
  <si>
    <t>WHITE WASHING TWO COAT</t>
  </si>
  <si>
    <t>4' tube light fitting with \electronic ballast p-111 it-20 c</t>
  </si>
  <si>
    <t>slim tube light 36 w P-110 4 c</t>
  </si>
  <si>
    <t xml:space="preserve">Thoothukudi </t>
  </si>
  <si>
    <t>2019-2020</t>
  </si>
  <si>
    <t>ROUGH STONE sl.38  p18</t>
  </si>
  <si>
    <t>BOND STONE sl.57 p18</t>
  </si>
  <si>
    <t>Crushed Stone SAND FOR MORTAR sl.98/58C p20</t>
  </si>
  <si>
    <t>Padmanabamangalam</t>
  </si>
  <si>
    <t>Crushed Stone SAND FOR FILLING</t>
  </si>
  <si>
    <t>Kiln Burnt Country Bricks  SIZE 22x11x7Cm p-16 it-5a</t>
  </si>
  <si>
    <t>BRICK JELLY 40mmGAUGE p-17 it-17 a</t>
  </si>
  <si>
    <t>MACHINE PRESSED TILES 23x 23x 2 Cm p-17 It-20</t>
  </si>
  <si>
    <t>SLACKED SHELL LIME sl.106 p20</t>
  </si>
  <si>
    <t>SLACKED &amp;SREENED LIME STONE sl107/67</t>
  </si>
  <si>
    <t>C.W SCANTLING UPTO 4M LONG p-21 it-127</t>
  </si>
  <si>
    <t>Mortar mix charges manual  sl.165(Ann3 p-34)</t>
  </si>
  <si>
    <t>Vibrat-charges(R.C.C) sl.103/2 p30</t>
  </si>
  <si>
    <t>T.W SCANTLING 2M TO 3M LONG 112/73 p-21</t>
  </si>
  <si>
    <t>T.W.SCANTLING BELOW 2M LONG 113/74 p-21</t>
  </si>
  <si>
    <t>Sand filling charges sl.75 p-28</t>
  </si>
  <si>
    <t>T.W.PLANKS 15TO30cm WIDTH &amp; 12to25mm Thick it-119 p-21</t>
  </si>
  <si>
    <t>Earth filling charges sl.76 p-28</t>
  </si>
  <si>
    <t>Country BricksKiln Burnt of SIZE 22x11x5Cm (7c)p-16</t>
  </si>
  <si>
    <t>E.W.  61/62 p-27</t>
  </si>
  <si>
    <t>MOSAIC TILES GRAY 25X25X2cm.it-30 p-17</t>
  </si>
  <si>
    <t>L.C.T.W.Door- 144/2 p-32</t>
  </si>
  <si>
    <t>L.C.marine doors-145/3 p-32</t>
  </si>
  <si>
    <t>TW glazed window 149/8 p-33</t>
  </si>
  <si>
    <t>Wrought&amp;putup 143/1 p-32</t>
  </si>
  <si>
    <t>Ventilator 153/14 p-33</t>
  </si>
  <si>
    <t>Meter- Cupboard Weldmesh 158/23 p-34</t>
  </si>
  <si>
    <t>E.W (SDR) 62/67 p-27</t>
  </si>
  <si>
    <t>FITTER-II (Pipe &amp; Bar Bend) 69/20a p-14</t>
  </si>
  <si>
    <t xml:space="preserve"> Gravel p20  92/57</t>
  </si>
  <si>
    <t>FITTER-I (Pipe &amp; Bar Bend) 19/20 p-12</t>
  </si>
  <si>
    <t xml:space="preserve"> Well Gravel p20  It93/57a</t>
  </si>
  <si>
    <t>E.W  loose soil p-26 SS20B/55/50</t>
  </si>
  <si>
    <t>Chamber Burnt Bricks of size 23x11.2x7Cm p16/4b</t>
  </si>
  <si>
    <t>Chamber Burnt Bricks  of size 23x11.4x7.5Cmp16 /3a</t>
  </si>
  <si>
    <t>Stone dust p20 96-58a</t>
  </si>
  <si>
    <t>6mmto 10mm HBG metal p-19 it-83+84/2</t>
  </si>
  <si>
    <t>Fly Ash Bricks  it-3A/8a p-16</t>
  </si>
  <si>
    <t>a. Dismantling and Removal of Brick Work.</t>
  </si>
  <si>
    <t xml:space="preserve"> C. Dismantling Pressed Tiles</t>
  </si>
  <si>
    <t xml:space="preserve"> d . Dismantling Ceramic Tiles</t>
  </si>
  <si>
    <t xml:space="preserve">Scraping the old plastered Surface </t>
  </si>
  <si>
    <t>sqm</t>
  </si>
  <si>
    <t>MT</t>
  </si>
  <si>
    <t>b. Dismantling the RCC Concrete.</t>
  </si>
  <si>
    <t>In foundation and basement</t>
  </si>
  <si>
    <t xml:space="preserve">cum </t>
  </si>
  <si>
    <t>cum</t>
  </si>
  <si>
    <t>rmt</t>
  </si>
  <si>
    <t>Mt</t>
  </si>
  <si>
    <t xml:space="preserve">sqm </t>
  </si>
  <si>
    <t>MASON-I Brick / Stone work p12 /29</t>
  </si>
  <si>
    <t>MASON-II Brick / Stone work p14/72</t>
  </si>
  <si>
    <t>MAZDOOR-I p14/74</t>
  </si>
  <si>
    <t>MAZDOOR-II p15/101</t>
  </si>
  <si>
    <t>PAINTER-I p12/36</t>
  </si>
  <si>
    <t>PAINTER-II p14/78</t>
  </si>
  <si>
    <t>PLUMBER-I p12/38</t>
  </si>
  <si>
    <t>SAND FOR MORTAR sl.100  p20</t>
  </si>
  <si>
    <t>PLUMBER-II p14/79</t>
  </si>
  <si>
    <t>SAND FOR FILLING</t>
  </si>
  <si>
    <t>FITTER-I  p12/18</t>
  </si>
  <si>
    <t>FITTER-II p13/68</t>
  </si>
  <si>
    <t>CARPENTER-I p12/16</t>
  </si>
  <si>
    <t>CARPENTER-II p13/64</t>
  </si>
  <si>
    <t>STONE CUTTER-I p12/41</t>
  </si>
  <si>
    <t>STONE CUTTER-II p14/83</t>
  </si>
  <si>
    <t>FLOOR POLISHER p12/20</t>
  </si>
  <si>
    <t>LIFT CHARGES FOR B.W IN G.F  * it-94 p-29</t>
  </si>
  <si>
    <t>LIFT CHARGES FOR B.W IN F.F  *</t>
  </si>
  <si>
    <t>LIFT CHARGES FOR B.W IN S.F  *</t>
  </si>
  <si>
    <t>LIFT CHARGES FOR CONCRETE IN G.F  *it-92 p-29</t>
  </si>
  <si>
    <t>LIFT CHARGES FOR CONCRETE IN F.F  *</t>
  </si>
  <si>
    <t>LIFT CHARGES FOR CONCRETE IN S.F  *</t>
  </si>
  <si>
    <t>JE / AE</t>
  </si>
  <si>
    <t>AEE</t>
  </si>
  <si>
    <t>EE</t>
  </si>
  <si>
    <t>TAMIL NADU POLICE HOUSING CORPORATION</t>
  </si>
  <si>
    <t>======================================</t>
  </si>
  <si>
    <t>QTY</t>
  </si>
  <si>
    <t>COST OF MATERIALS</t>
  </si>
  <si>
    <t>RATE</t>
  </si>
  <si>
    <t>PER</t>
  </si>
  <si>
    <t>AMOUNT</t>
  </si>
  <si>
    <t>CEMENT MORTAR(1:1.5)</t>
  </si>
  <si>
    <t>SAND</t>
  </si>
  <si>
    <t>MIXING OF MORTAR</t>
  </si>
  <si>
    <t>TOTAL FOR 1 CUM</t>
  </si>
  <si>
    <t>CEMENT MORTAR(1:3)</t>
  </si>
  <si>
    <t>CEMENT MORTAR(1:4)</t>
  </si>
  <si>
    <t>CEMENT MORTAR(1:6)</t>
  </si>
  <si>
    <t>CEMENT MORTAR(1:7)</t>
  </si>
  <si>
    <t>CEMENT MORTAR(1:8)</t>
  </si>
  <si>
    <t xml:space="preserve">B.W IN C.M(1:5) using fly ash  bricks </t>
  </si>
  <si>
    <t>Bricks of size 23x11x7 cm</t>
  </si>
  <si>
    <t>NOS.</t>
  </si>
  <si>
    <t xml:space="preserve"> 1000NO.</t>
  </si>
  <si>
    <t>TOTAL FOR 2.83168 CUM</t>
  </si>
  <si>
    <t>G.F</t>
  </si>
  <si>
    <t>F.F</t>
  </si>
  <si>
    <t>S.F</t>
  </si>
  <si>
    <t>T.F</t>
  </si>
  <si>
    <t>Forth floor</t>
  </si>
  <si>
    <t>PLASTERING C.M(1:4) 12mmTHICK</t>
  </si>
  <si>
    <t>35.</t>
  </si>
  <si>
    <t>PLASTERING C.M(1:3) 10mmTHICK</t>
  </si>
  <si>
    <t>PLASTERING C.M(1:3)12mmTHICK</t>
  </si>
  <si>
    <t>MIXEDWITH WATER PROOF COMPOUND</t>
  </si>
  <si>
    <t xml:space="preserve">  2Kg/10 SQM</t>
  </si>
  <si>
    <t>WATER PROOF COMPOUNDS</t>
  </si>
  <si>
    <t>FINISHING THE TOP OF FLOORING</t>
  </si>
  <si>
    <t>WITH C.M(1:3)20mm THICK</t>
  </si>
  <si>
    <t xml:space="preserve"> (NO SAND)USING GRANITECHIPS</t>
  </si>
  <si>
    <t xml:space="preserve">STONE JELLY 3mm to 10mm </t>
  </si>
  <si>
    <t>MAZDOOR  I</t>
  </si>
  <si>
    <t>OF 10mm&amp;BELOW (ELLISPATTERN)</t>
  </si>
  <si>
    <t>WITH C.M(1:4)20mm THICK</t>
  </si>
  <si>
    <t>40.</t>
  </si>
  <si>
    <t>Plastic Emulsion PAINT  (LMR item 113) p-50 132( First qty</t>
  </si>
  <si>
    <t>Primer     (LMR item 112) p44</t>
  </si>
  <si>
    <t>PAINTING TWO COATS OVER NEW             (as per CER-112/2007-08)</t>
  </si>
  <si>
    <t>OVER THE PRIMER COAT OF</t>
  </si>
  <si>
    <t>APPROVED CEMENT PAINT FOR NEW</t>
  </si>
  <si>
    <t>PLASTERED SURFACES</t>
  </si>
  <si>
    <t>Primer coat using white cement</t>
  </si>
  <si>
    <t>PAINTER I</t>
  </si>
  <si>
    <t>43.</t>
  </si>
  <si>
    <t>SUPPLYING AND FABRICATING AND</t>
  </si>
  <si>
    <t>PLACING R.T.S RODS/MS RODS upto 16mm dia(without cement  slurry)</t>
  </si>
  <si>
    <t>QUTL</t>
  </si>
  <si>
    <t>R.T.S RODS/M.S.RODS UPTO 16MM DIA</t>
  </si>
  <si>
    <t>BINDING WIRE</t>
  </si>
  <si>
    <t>FITTER I</t>
  </si>
  <si>
    <t>TOTTAL FOR 1 QTL</t>
  </si>
  <si>
    <t>14.II</t>
  </si>
  <si>
    <t xml:space="preserve">standardised concrete mix M20 </t>
  </si>
  <si>
    <t>TOTAL FOR 0.743 SQM</t>
  </si>
  <si>
    <t>RATE PER SQM (Foundation and basement)</t>
  </si>
  <si>
    <t xml:space="preserve"> P.C.C,R.C.C SLAB OF40mm THICK using standardised concrete mix of M20 grade</t>
  </si>
  <si>
    <t>|</t>
  </si>
  <si>
    <t>WHITE WASHING THREE COAT</t>
  </si>
  <si>
    <t>SUNDRIES FOR BRUSH,BLUE,GUM ETC</t>
  </si>
  <si>
    <t xml:space="preserve">Supplying and Delivery of  3.5 core 70 sqmm Pvc armaulated LTUG cable </t>
  </si>
  <si>
    <t xml:space="preserve">Laying of Ug Cable Below Ground level Including earthwork excavation </t>
  </si>
  <si>
    <t>Supplying and Fixing Of cable cland suitable for 3.5 core of 70 sqmm</t>
  </si>
  <si>
    <t>Supplying and Fixing Of Altug Gripping (aluminium lug)</t>
  </si>
  <si>
    <t>Laying of U.G. Cable below Ground Level</t>
  </si>
  <si>
    <t>SAND FOR MORTAR sl.98  p20</t>
  </si>
  <si>
    <t>Bricks p16/ 3a</t>
  </si>
  <si>
    <t>Total for 90 Rmt</t>
  </si>
  <si>
    <t>Rate for 1 Rmt</t>
  </si>
  <si>
    <t>Labour Charges</t>
  </si>
  <si>
    <t>Electrician Maistry</t>
  </si>
  <si>
    <t>Wiremen Grade I</t>
  </si>
  <si>
    <t>Helper</t>
  </si>
  <si>
    <t>DATA   - 44</t>
  </si>
  <si>
    <t>Fixing of UG cables on Walls / Ceiling</t>
  </si>
  <si>
    <t>Charges for conveying and fixing of UG cables of sizes 4 to 25 Sqmm of 2, 3,3.5 and 4 core with necessary MS clamps, brass screws including cost of all materials redoing the dismantled portion, etc., all complete.</t>
  </si>
  <si>
    <t>M.S. Clamps/ Saddles 32mm (It- 3d p-131 ,part-L )</t>
  </si>
  <si>
    <t>Brass screws  ( 40 mm x 6 no) P130  Part-L 1-c</t>
  </si>
  <si>
    <t>TW plugs 1 1/2x 1'x2"( part-J 1-e P-129  )</t>
  </si>
  <si>
    <t>Sundries for redoing on dismantled portion,etc.,</t>
  </si>
  <si>
    <t>Total for 90 Rmts</t>
  </si>
  <si>
    <t>For 1 Rmt</t>
  </si>
  <si>
    <t xml:space="preserve">Labour charges </t>
  </si>
  <si>
    <t>Mason Ist class</t>
  </si>
  <si>
    <t>Wiremen Grade II</t>
  </si>
  <si>
    <t>Total for 1 day</t>
  </si>
  <si>
    <t>For 2 day</t>
  </si>
  <si>
    <t>Charges for conveying and layind=g of U.G.Cable below ground level including earth work excavation and refilling and providing sand cushion, brick layer protection, etc., all complete for UG cable of sizes 4 to 25 mm and 2'/3/31/2/4 core</t>
  </si>
  <si>
    <t>Name of Work : Special Repair Works to AR Administrative Building at miller puram  in Thoothukudi District.</t>
  </si>
  <si>
    <t xml:space="preserve">Amount </t>
  </si>
  <si>
    <t>Run Off 2 wires Of 4 Sqmm (open wiring)</t>
  </si>
  <si>
    <t>2 X 4 Sq mm in fully concealed PVC conduit (open wiring)</t>
  </si>
  <si>
    <t xml:space="preserve">Total as per Data No. </t>
  </si>
  <si>
    <t>Add 180 mt 4 Sqmm copper PVC insulated unsheathed S.C. cable p-86 2c</t>
  </si>
  <si>
    <t>Deduct 1.5 Sqmm copper PVC insulated unsheathed S.C. cable</t>
  </si>
  <si>
    <t>Total for 90 metres</t>
  </si>
  <si>
    <t>G.floor</t>
  </si>
  <si>
    <t>Main Db to Corridor Mcb 1</t>
  </si>
  <si>
    <t>Main Db to corridor Mcb 2</t>
  </si>
  <si>
    <t xml:space="preserve">Main Db to Corridor Mcb 3 </t>
  </si>
  <si>
    <t>Run Off 4 Wires of 4 Sqmm (open Wiring)</t>
  </si>
  <si>
    <t>4 X 6 Sq mm in fully concealed PVC conduit (open wiring)</t>
  </si>
  <si>
    <t>Add 180 mt 6  Sqmm copper PVC insulated unsheathed S.C. cable part E-2 -e p-124</t>
  </si>
  <si>
    <t>4 X 4 Sq mm in fully concealed PVC conduit (open wiring)</t>
  </si>
  <si>
    <t>Add 180 mt 4  Sqmm copper PVC insulated unsheathed S.C. cable part E-2 -e p-124</t>
  </si>
  <si>
    <t>Run off 4 wires Of 6 Sqmm (open Wiring )</t>
  </si>
  <si>
    <t xml:space="preserve">G.floor Lobby main To Canteen </t>
  </si>
  <si>
    <t xml:space="preserve">F.floor </t>
  </si>
  <si>
    <t>Main Db To Corridor Mcb 1</t>
  </si>
  <si>
    <t>Main Db To Corridor Mcb 2</t>
  </si>
  <si>
    <t>Main Db To Corridor mcb 3</t>
  </si>
  <si>
    <t xml:space="preserve">Mcb 1 to A.C Point </t>
  </si>
  <si>
    <t>Mcb 3 to A.C Point</t>
  </si>
  <si>
    <t>Mcb 2 to A.C point</t>
  </si>
  <si>
    <t xml:space="preserve">G.floor Lobby main To F.floor Main Db </t>
  </si>
  <si>
    <t xml:space="preserve">Supplying and Fixing of 63 amps  4 Pole Change Over Switch </t>
  </si>
  <si>
    <t xml:space="preserve">Supplying and Fixing of 3 Phase 4 Way Distribution Board </t>
  </si>
  <si>
    <t>G.f Lobby</t>
  </si>
  <si>
    <t>F.floor Corridor</t>
  </si>
  <si>
    <t>G.floor Corridor</t>
  </si>
  <si>
    <t>Run off mains with 2 wires of 6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</si>
  <si>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</si>
  <si>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Pwd Sr P 134 (20-21)</t>
  </si>
  <si>
    <t>Pwd Sr P 120 (20-21)</t>
  </si>
  <si>
    <t>Data</t>
  </si>
  <si>
    <t>Thoothukudi</t>
  </si>
  <si>
    <t>2021-2022</t>
  </si>
  <si>
    <t>Vadakku Ilandankulam</t>
  </si>
  <si>
    <t>Ottapidaram</t>
  </si>
  <si>
    <t>Scrapping door, wood p31 /112</t>
  </si>
  <si>
    <t>Scrapping Structural steel work p31 /114</t>
  </si>
  <si>
    <t>SCRAPING THE OLD PLASTER SURFACE * p30/108/338</t>
  </si>
  <si>
    <t>WASHING PLASTERED AREA WITH SOAP&amp;SODA WATER *p30/109/339</t>
  </si>
  <si>
    <t>Scrapping iron work p31 /115</t>
  </si>
  <si>
    <t>Clean removal of Cement plaster</t>
  </si>
  <si>
    <t>Labour wrought and put up in position Flush shutters Single leaf shutter</t>
  </si>
  <si>
    <t>Double leave shutters</t>
  </si>
  <si>
    <t>34.</t>
  </si>
  <si>
    <t>c</t>
  </si>
  <si>
    <t>38.1.</t>
  </si>
  <si>
    <t>CEMENT PAINTING TWO COATS</t>
  </si>
  <si>
    <t>RATE PER M.T</t>
  </si>
  <si>
    <t>Earth work excavation and refilling(96.60+96.60)+(33.60/3) P- 27/28</t>
  </si>
  <si>
    <t>Sr p 23 (21-22)</t>
  </si>
  <si>
    <t>Sr p 22 (21-22)</t>
  </si>
  <si>
    <t>Sr p 26 (21-22)</t>
  </si>
  <si>
    <t xml:space="preserve">Laying testing Commisioning of thec 1.1 Kv grade 3.5 core 70 Sqmm </t>
  </si>
  <si>
    <t>Sr p 25 (21-22)</t>
  </si>
  <si>
    <t>Name of Work : Special Repair Works to Police Station at Cherakulam in Thoothukudi District.</t>
  </si>
  <si>
    <t>Front Portico Roof Slab</t>
  </si>
  <si>
    <t xml:space="preserve">Hall Portion Extension Slab </t>
  </si>
  <si>
    <t>Hall Portion</t>
  </si>
  <si>
    <t>Skirting Tiles</t>
  </si>
  <si>
    <t>Location / PS Limit and District</t>
  </si>
  <si>
    <t>Ins</t>
  </si>
  <si>
    <t>SI</t>
  </si>
  <si>
    <t>HC</t>
  </si>
  <si>
    <t>PC</t>
  </si>
  <si>
    <t>No. of Quarters</t>
  </si>
  <si>
    <t>Whether they can be occupied with some repairs.</t>
  </si>
  <si>
    <t>Remarks</t>
  </si>
  <si>
    <t>LIST OF UNOCCUPIED QUARTERS</t>
  </si>
  <si>
    <t>Srivaikundam / Alwarthirunagari Old Quarters</t>
  </si>
  <si>
    <t>Vilathikulam / Vilathikulam Old Quarters</t>
  </si>
  <si>
    <t>Un occupied Condition of the quarters structurally</t>
  </si>
  <si>
    <t>Dilapidated Condition</t>
  </si>
  <si>
    <t>Vilathikulam/ Kadalkudi</t>
  </si>
  <si>
    <t>Vilathikulam / Kulathur</t>
  </si>
  <si>
    <t>Thoothukudi / Murappanadu</t>
  </si>
  <si>
    <t>.</t>
  </si>
  <si>
    <t xml:space="preserve">Circle Ins </t>
  </si>
  <si>
    <t>Over Roof Entire Span</t>
  </si>
  <si>
    <t>Skirting for the above</t>
  </si>
  <si>
    <t>A/F Toilet Portion</t>
  </si>
  <si>
    <t>D/F Hall Portion</t>
  </si>
  <si>
    <t>Brick Work in CM 1:6, using Country Bricks.</t>
  </si>
  <si>
    <t>Front Side Portico Pillar</t>
  </si>
  <si>
    <t>a) In Ground Floor</t>
  </si>
  <si>
    <t>Portico Slab</t>
  </si>
  <si>
    <t>Hall Projection Slab</t>
  </si>
  <si>
    <t>P.C.C. 1:2:4</t>
  </si>
  <si>
    <t>Circle Ins Room Ceiling</t>
  </si>
  <si>
    <t>Providing Form Work and Centering</t>
  </si>
  <si>
    <t>Portico Projection Slab bottom</t>
  </si>
  <si>
    <t>b) Grade Beam, Roof Slab</t>
  </si>
  <si>
    <t>Side Alaround</t>
  </si>
  <si>
    <t>Circle Ins Inner Ceiling</t>
  </si>
  <si>
    <t>a) Thourgh Scrapping</t>
  </si>
  <si>
    <t>Outer Alaround</t>
  </si>
  <si>
    <t>A/f Hall Portion</t>
  </si>
  <si>
    <t>Parapet top portion</t>
  </si>
  <si>
    <t>Parapet Top Portion in Hall Area</t>
  </si>
  <si>
    <t>Parapet Inner</t>
  </si>
  <si>
    <t>Parapet Inner in Hall Portion</t>
  </si>
  <si>
    <t>A/F Elevation Side Projection</t>
  </si>
  <si>
    <t>D/F Window (W)</t>
  </si>
  <si>
    <t>D/F Window (W1)</t>
  </si>
  <si>
    <t>D/F Ventilator (V1)</t>
  </si>
  <si>
    <t>D/F Ventilator (V2)</t>
  </si>
  <si>
    <t>D/F Ventilator (V3)</t>
  </si>
  <si>
    <t>D/F Ventilator (V4)</t>
  </si>
  <si>
    <t>D/F Ventilator (V5)</t>
  </si>
  <si>
    <t>D/F CG</t>
  </si>
  <si>
    <t>A/F Jams</t>
  </si>
  <si>
    <t>A/F Jams for Window (W1)</t>
  </si>
  <si>
    <t>A/F Jams for Window (W)</t>
  </si>
  <si>
    <t>A/F Ventilator (V1)</t>
  </si>
  <si>
    <t>A/F Ventilator (V2)</t>
  </si>
  <si>
    <t>A/F Ventilator (V3)</t>
  </si>
  <si>
    <t>A/F Ventilator (V4)</t>
  </si>
  <si>
    <t>A/F Ventilator (V5)</t>
  </si>
  <si>
    <t>A/F Jally Jams (J)</t>
  </si>
  <si>
    <t>A/F Jally Jams (J1)</t>
  </si>
  <si>
    <t>Sunshade for  Window (W)</t>
  </si>
  <si>
    <t>Sunshade for Window (W1)</t>
  </si>
  <si>
    <t xml:space="preserve">Sunshade Side </t>
  </si>
  <si>
    <t>A/F Door Jams CG</t>
  </si>
  <si>
    <t>Inner Portion</t>
  </si>
  <si>
    <t>Hall</t>
  </si>
  <si>
    <t>D/F Door(D1)</t>
  </si>
  <si>
    <t>D/F Door (D2)</t>
  </si>
  <si>
    <t>D/F Open (O)</t>
  </si>
  <si>
    <t>Reception</t>
  </si>
  <si>
    <t>D/F Door(D3)</t>
  </si>
  <si>
    <t>Sub Inspector</t>
  </si>
  <si>
    <t>A/F Door Jams (D1)</t>
  </si>
  <si>
    <t>A/F Jams Open (O)</t>
  </si>
  <si>
    <t>A/F Window Jams (W1)</t>
  </si>
  <si>
    <t>Sub Inspector Toilet</t>
  </si>
  <si>
    <t>Store</t>
  </si>
  <si>
    <t>A/F Jams D3</t>
  </si>
  <si>
    <t>Circle Inspector</t>
  </si>
  <si>
    <t>Circle Inspector Toilet</t>
  </si>
  <si>
    <t>A/f Ventilator Jams</t>
  </si>
  <si>
    <t>Writer Room</t>
  </si>
  <si>
    <t>Circle Crime</t>
  </si>
  <si>
    <t>D/F Toilet Door (D3)</t>
  </si>
  <si>
    <t>Circle Crime Toilet Portion</t>
  </si>
  <si>
    <t>Circle Writer Room</t>
  </si>
  <si>
    <t>Lockup ( Women)</t>
  </si>
  <si>
    <t>A/F Bath Partition</t>
  </si>
  <si>
    <t>Partition Wall</t>
  </si>
  <si>
    <t>D/F Door (D1)</t>
  </si>
  <si>
    <t>D/F Door (D4)</t>
  </si>
  <si>
    <t>Lockup ( Men)</t>
  </si>
  <si>
    <t>Partition Wall Top</t>
  </si>
  <si>
    <t>Property Room</t>
  </si>
  <si>
    <t>Interrogation Room</t>
  </si>
  <si>
    <t>A/F Door Jams (D2)</t>
  </si>
  <si>
    <t>A/F Window Jams (W)</t>
  </si>
  <si>
    <t>SI Crime</t>
  </si>
  <si>
    <t>Arms Room</t>
  </si>
  <si>
    <t>D/F Ventilator (V21)</t>
  </si>
  <si>
    <t>A/F Ventilator Jams (V2)</t>
  </si>
  <si>
    <t>Rest Room</t>
  </si>
  <si>
    <t>Rest Room Toilet</t>
  </si>
  <si>
    <t>A/F Partition Wall</t>
  </si>
  <si>
    <t>D/F Open O1</t>
  </si>
  <si>
    <t>D/F Door D3</t>
  </si>
  <si>
    <t>A/F Open Jams O1</t>
  </si>
  <si>
    <t>A/F Ventilator V3 Jams</t>
  </si>
  <si>
    <t>Hall Portion Skirting outer Alaround</t>
  </si>
  <si>
    <t xml:space="preserve">Providing standardised concrete Mix m 20 Grade </t>
  </si>
  <si>
    <t xml:space="preserve">a) In ground floor </t>
  </si>
  <si>
    <t xml:space="preserve">b) In first floor </t>
  </si>
  <si>
    <t xml:space="preserve">Supplying and fabricating placing on Mild steel rods </t>
  </si>
  <si>
    <t>qty vide item no 5 (a)</t>
  </si>
  <si>
    <t>Qty vide item no 5 (b)</t>
  </si>
  <si>
    <t xml:space="preserve">Brick work In Cm 1:5, Using kiln Burnt country bricks </t>
  </si>
  <si>
    <t xml:space="preserve">In foundation and basement </t>
  </si>
  <si>
    <t xml:space="preserve">For Chamber portion </t>
  </si>
  <si>
    <t xml:space="preserve">For Entrance Steps Ist Footing </t>
  </si>
  <si>
    <t>Iind footing</t>
  </si>
  <si>
    <t>III rd Footing</t>
  </si>
  <si>
    <t xml:space="preserve">Earth work Excavation for foundation in all soils and sub soils </t>
  </si>
  <si>
    <t>For entrance steps</t>
  </si>
  <si>
    <t xml:space="preserve">P.C.C 1:5:10, using 40 mm HBS jally for foundation and basement </t>
  </si>
  <si>
    <t xml:space="preserve">For entrance steps </t>
  </si>
  <si>
    <t xml:space="preserve">Brick parttion walls in cm 1:4, 110 mm Tk Using kiln Burnt country Bricks </t>
  </si>
  <si>
    <t xml:space="preserve">a) In  Foundation and basement </t>
  </si>
  <si>
    <t xml:space="preserve">For Drain wall </t>
  </si>
  <si>
    <t xml:space="preserve">for Plinth protection </t>
  </si>
  <si>
    <t>Providing cool roof ceramic tiles in c.m 1:3</t>
  </si>
  <si>
    <t>For plinth protection Both end sides</t>
  </si>
  <si>
    <t xml:space="preserve">Supplying and laying of fybre mixed Precaust slab 50 mm thick </t>
  </si>
  <si>
    <t xml:space="preserve">SupplyIng  and laying Precaust Slab 40 mm Thick </t>
  </si>
  <si>
    <t xml:space="preserve">a) In foundation and basement </t>
  </si>
  <si>
    <t>For chamber</t>
  </si>
  <si>
    <t xml:space="preserve">Septic tank inlet </t>
  </si>
  <si>
    <t xml:space="preserve">a) 110 mm dia </t>
  </si>
  <si>
    <t xml:space="preserve">a) 110 mm dia Pipe </t>
  </si>
  <si>
    <t xml:space="preserve">Rest room toilet vertical </t>
  </si>
  <si>
    <t>Cross G.floor</t>
  </si>
  <si>
    <t>Lock Up Men Vertical</t>
  </si>
  <si>
    <t>Coss g.floor</t>
  </si>
  <si>
    <t xml:space="preserve">b) 75 mm dia swr pipe </t>
  </si>
  <si>
    <t>Cross g.floor</t>
  </si>
  <si>
    <t>Supplying and Fixing  Upvc non Pressure Pipe The following Dia (Sn8)</t>
  </si>
  <si>
    <t xml:space="preserve">Supplying and fixing  the Following Swr Pipe </t>
  </si>
  <si>
    <t>Supplying and fixing the following Swr pipe For Rain water down fall pipe type a</t>
  </si>
  <si>
    <t xml:space="preserve">Outer Vertical </t>
  </si>
  <si>
    <t xml:space="preserve">Supplying and fixing Of CP Tap </t>
  </si>
  <si>
    <t xml:space="preserve">a) Long body Tap </t>
  </si>
  <si>
    <t xml:space="preserve">Rest room toilet </t>
  </si>
  <si>
    <t xml:space="preserve">Mens Lockup </t>
  </si>
  <si>
    <t>womens lockup</t>
  </si>
  <si>
    <t xml:space="preserve">b) Short body tap </t>
  </si>
  <si>
    <t xml:space="preserve">Supplying and fixing the follwing Astm pipe </t>
  </si>
  <si>
    <t xml:space="preserve">a) 32 Mm astm Pipe </t>
  </si>
  <si>
    <t xml:space="preserve">Oht Inlet vertical </t>
  </si>
  <si>
    <t>Cross</t>
  </si>
  <si>
    <t>Sump to Station</t>
  </si>
  <si>
    <t xml:space="preserve">b) 25 Mm Astm pipe </t>
  </si>
  <si>
    <t>parapet concelled</t>
  </si>
  <si>
    <t xml:space="preserve">Supplying and fixing of upvc Door shutter With frame </t>
  </si>
  <si>
    <t>Qty vide item no 13</t>
  </si>
  <si>
    <t>Circle Ins</t>
  </si>
  <si>
    <t xml:space="preserve">Sub ins </t>
  </si>
  <si>
    <t>Interrogation</t>
  </si>
  <si>
    <t>Circle crime Ins</t>
  </si>
  <si>
    <t>circle writter</t>
  </si>
  <si>
    <t>Writter</t>
  </si>
  <si>
    <t xml:space="preserve">Hall </t>
  </si>
  <si>
    <t>Sub ins</t>
  </si>
  <si>
    <t>Circle ins Crime</t>
  </si>
  <si>
    <t>Main to db</t>
  </si>
  <si>
    <t xml:space="preserve">Supplying and fixing of 15 amps power Plug </t>
  </si>
  <si>
    <t>Run off Main with 2 wires of 4 sqmm (open wiring)</t>
  </si>
  <si>
    <t>Run off Main with 2 Wires Of 2.5 sqmm (open wiring )</t>
  </si>
  <si>
    <t>Run off Main with 2 wires Of 1.5 sqmm (open wiring)</t>
  </si>
  <si>
    <t xml:space="preserve">Wiring with 1.5 sqmm   Multistrand flexibe Copper cable </t>
  </si>
  <si>
    <t xml:space="preserve">a) light point with ceiling rose </t>
  </si>
  <si>
    <t>Portico</t>
  </si>
  <si>
    <t>b) Light point without Ceiling rose</t>
  </si>
  <si>
    <t>Hall portion</t>
  </si>
  <si>
    <t xml:space="preserve">Circle ins </t>
  </si>
  <si>
    <t xml:space="preserve">sub ins </t>
  </si>
  <si>
    <t xml:space="preserve">Supply and delivery of 1200 mm sweep ceiling fan </t>
  </si>
  <si>
    <t>Wiring with 1.5 Sqmm Multi strand flexible Copper cable (open wiring)
Fan point</t>
  </si>
  <si>
    <t xml:space="preserve">Charges Of assembling and fixing of ceiling fan </t>
  </si>
  <si>
    <t xml:space="preserve">Supply and Fixing of 9 watts led Bulb </t>
  </si>
  <si>
    <t>Wiring with 1.5 sqmm Multistrand fire retardant Flexible copper cable 
5 Amps 5 Pin Plug switch Board itself (open wiring)</t>
  </si>
  <si>
    <t xml:space="preserve">Crime Ins </t>
  </si>
  <si>
    <t xml:space="preserve">Writter </t>
  </si>
  <si>
    <t>Wiring with 1.5 sqmm Multistrand fire retardant Flexible copper cable 
5 Amps 5 Pin Plug At Convenient Places (open wiring)</t>
  </si>
  <si>
    <t>Rest room</t>
  </si>
  <si>
    <t xml:space="preserve">Plastering in Cm 1:5, 12 Mm tick </t>
  </si>
  <si>
    <t xml:space="preserve">Front portico pillar </t>
  </si>
  <si>
    <t>Do Top Portion</t>
  </si>
  <si>
    <t xml:space="preserve">Supply and Fixing 12 Watts led Tube Light fittings </t>
  </si>
  <si>
    <t>For side portion I st footing</t>
  </si>
  <si>
    <t>For side portion IInd footing</t>
  </si>
  <si>
    <t>For side portion III rd  footing</t>
  </si>
  <si>
    <t>For Chamber Outer</t>
  </si>
  <si>
    <t>Do top portion</t>
  </si>
  <si>
    <t xml:space="preserve">Portico Slab top </t>
  </si>
  <si>
    <t>do side</t>
  </si>
  <si>
    <t>Hall Projection slab Top</t>
  </si>
  <si>
    <t>For Drain wall outer</t>
  </si>
  <si>
    <t>Do Top portion</t>
  </si>
  <si>
    <t>for plinth protection Al around outer</t>
  </si>
  <si>
    <t xml:space="preserve">Lockup Men </t>
  </si>
  <si>
    <t>LockUp women</t>
  </si>
  <si>
    <t>Drain portion</t>
  </si>
  <si>
    <t>Chamber portion</t>
  </si>
  <si>
    <t xml:space="preserve">Floor plastering in Cm 1:4, 20 mm thick </t>
  </si>
  <si>
    <t xml:space="preserve">Plastering in Cm 1:4. 12 Mm thick </t>
  </si>
  <si>
    <t xml:space="preserve">For Drain wall Inner </t>
  </si>
  <si>
    <t>Chamber inner</t>
  </si>
  <si>
    <t xml:space="preserve"> Special Ceiling plastering in cm 1:3, 10 mm Tk</t>
  </si>
  <si>
    <t>Portico slab</t>
  </si>
  <si>
    <t>Compound wall portion</t>
  </si>
  <si>
    <t xml:space="preserve">Painting Inner one Coat Primer Using white Cement </t>
  </si>
  <si>
    <t>A/f Loft Portion</t>
  </si>
  <si>
    <t>C/b side wall</t>
  </si>
  <si>
    <t>A/f c/b Portion</t>
  </si>
  <si>
    <t xml:space="preserve">For Compound Wall </t>
  </si>
  <si>
    <t xml:space="preserve">White Washing two coat For old wall </t>
  </si>
  <si>
    <t>Receiption</t>
  </si>
  <si>
    <t>Circle Ins toilets</t>
  </si>
  <si>
    <t>Sub ins toilet and store</t>
  </si>
  <si>
    <t>Circle writter</t>
  </si>
  <si>
    <t>Lockup women</t>
  </si>
  <si>
    <t>Property  room</t>
  </si>
  <si>
    <t xml:space="preserve">Lockup men </t>
  </si>
  <si>
    <t xml:space="preserve">Rest Room </t>
  </si>
  <si>
    <t>Rest room toilet</t>
  </si>
  <si>
    <t>Arms room</t>
  </si>
  <si>
    <t>Si Crime</t>
  </si>
  <si>
    <t>Interagation</t>
  </si>
  <si>
    <t>White Wsahing For three Coat Using Lime</t>
  </si>
  <si>
    <t xml:space="preserve">Painting two coat Obd </t>
  </si>
  <si>
    <t xml:space="preserve">painting Outer Emusion For old wall </t>
  </si>
  <si>
    <t xml:space="preserve">Painting Old iron work </t>
  </si>
  <si>
    <t>For window w1</t>
  </si>
  <si>
    <t>For window w</t>
  </si>
  <si>
    <t>Ventilator V1</t>
  </si>
  <si>
    <t>For Ventilator v2</t>
  </si>
  <si>
    <t>For Ventilator v3</t>
  </si>
  <si>
    <t>Ventilator V4</t>
  </si>
  <si>
    <t>Ventilator v5</t>
  </si>
  <si>
    <t>For main Door grill CG</t>
  </si>
  <si>
    <t>Rain water pipe</t>
  </si>
  <si>
    <t>Swr Pipe</t>
  </si>
  <si>
    <t xml:space="preserve">Painting Two Coat The new iron work </t>
  </si>
  <si>
    <t xml:space="preserve">painting two Coat old wood work </t>
  </si>
  <si>
    <t>Door D1</t>
  </si>
  <si>
    <t>Door D2</t>
  </si>
  <si>
    <t>Door D3</t>
  </si>
  <si>
    <t>Door D4</t>
  </si>
  <si>
    <t>Supplying and Fixing of Floor Ceramic Antiskid Tiles</t>
  </si>
  <si>
    <t xml:space="preserve">Toilet </t>
  </si>
  <si>
    <t>D/F IWC</t>
  </si>
  <si>
    <t>Circle Ins Crime</t>
  </si>
  <si>
    <t>Toilet</t>
  </si>
  <si>
    <t>Sub Ins</t>
  </si>
  <si>
    <t xml:space="preserve">Rear Side </t>
  </si>
  <si>
    <t>Bath</t>
  </si>
  <si>
    <t>WC</t>
  </si>
  <si>
    <t>Passage Portion</t>
  </si>
  <si>
    <t>Supplying and Fixing of Glazed Tiles</t>
  </si>
  <si>
    <t>D/F Door (D3)</t>
  </si>
  <si>
    <t>Passage Open</t>
  </si>
  <si>
    <t>TAMILNADU POLICE HOUSING CORPORATION LIMITED                                               TIRUNELVELI DIVISION</t>
  </si>
  <si>
    <t>ABSTRACT ESTIMATE</t>
  </si>
  <si>
    <t>Description of work</t>
  </si>
  <si>
    <t>Amount</t>
  </si>
  <si>
    <t xml:space="preserve">Earth work excavation for Open Foundation Excluding Refilling. </t>
  </si>
  <si>
    <t>S &amp; F 40mm gauage HBS jelly etc…</t>
  </si>
  <si>
    <t>S &amp; F 20mm gauage HBS jelly etc…</t>
  </si>
  <si>
    <t>PCC 1:2:4 Using 20mm gauage in F&amp; B</t>
  </si>
  <si>
    <t>Brick work C.M 1:5 in foundation and basement</t>
  </si>
  <si>
    <t xml:space="preserve">Brick partition wall in cm 1:4using country bricks 110mm tk </t>
  </si>
  <si>
    <t>Filling with  excavted  earth etc…</t>
  </si>
  <si>
    <t xml:space="preserve">40mm tk Precast Slab for Inlet &amp; Outlet chamber and manhole cover </t>
  </si>
  <si>
    <t>a.For Column footings,plinth beam,Grade beam,Raftbeam,Raft slab etc.,</t>
  </si>
  <si>
    <t>Plastering with C.M 1:5,12mm tk</t>
  </si>
  <si>
    <t>Floor plastering cm 1:4,20mm tk</t>
  </si>
  <si>
    <t>Plastering with cm 1:4,12mm tk</t>
  </si>
  <si>
    <t>Supplying &amp; fabricating placing in portion in MS/ RTS</t>
  </si>
  <si>
    <t>Stoneware Tee 100mm</t>
  </si>
  <si>
    <t>Supply and Laying Loose jointing S.W pipe 100 mm dia</t>
  </si>
  <si>
    <t>Ellis Pattern</t>
  </si>
  <si>
    <t xml:space="preserve">Supplying &amp; fixing 110mm dia PVC SWR pipe for ventilating shaft  of 3M length with cowl </t>
  </si>
  <si>
    <t>TAMILNADU POLICE HOUSING CORPORATION LIMITED                                                                           TIRUNELVELI DIVISION</t>
  </si>
  <si>
    <t>Sl.No.</t>
  </si>
  <si>
    <t>Nos.</t>
  </si>
  <si>
    <t>Length</t>
  </si>
  <si>
    <t>Breadth</t>
  </si>
  <si>
    <t>Depth</t>
  </si>
  <si>
    <t>a) 0 to 2m depth</t>
  </si>
  <si>
    <t>Septic tank</t>
  </si>
  <si>
    <t>x</t>
  </si>
  <si>
    <t>Inlet and Outlet Chamber</t>
  </si>
  <si>
    <t>Supplying &amp; filling with sand in layer 150mm</t>
  </si>
  <si>
    <t>For Trench</t>
  </si>
  <si>
    <t>P.C.C 1:5:10 using 40mm Jelly in foundation</t>
  </si>
  <si>
    <t>Septic tank Cover Slab</t>
  </si>
  <si>
    <t>D/F Manhole cover</t>
  </si>
  <si>
    <t>Baffle wall Beam</t>
  </si>
  <si>
    <t>Septic Tank</t>
  </si>
  <si>
    <t>First Footing</t>
  </si>
  <si>
    <t>Second Footing</t>
  </si>
  <si>
    <t>Third Footing</t>
  </si>
  <si>
    <t>For Innet &amp; outlet Chamber</t>
  </si>
  <si>
    <t>Baffle wall</t>
  </si>
  <si>
    <t xml:space="preserve">1st footing </t>
  </si>
  <si>
    <t xml:space="preserve">2nd footing </t>
  </si>
  <si>
    <t xml:space="preserve">3rd footing </t>
  </si>
  <si>
    <t>Manhole cover slab</t>
  </si>
  <si>
    <t>Inlet &amp; Outlet</t>
  </si>
  <si>
    <t xml:space="preserve">Cover slab </t>
  </si>
  <si>
    <t>D/F manhole</t>
  </si>
  <si>
    <t>Baffle wall beam</t>
  </si>
  <si>
    <t>Cover slab sides</t>
  </si>
  <si>
    <t>Manhole open side</t>
  </si>
  <si>
    <t xml:space="preserve">Outer 1st footing </t>
  </si>
  <si>
    <t xml:space="preserve">Outer 2nd footing </t>
  </si>
  <si>
    <t xml:space="preserve">Outer 3rd footing </t>
  </si>
  <si>
    <t>1st footing offset</t>
  </si>
  <si>
    <t xml:space="preserve"> 2nd footing offset</t>
  </si>
  <si>
    <t>Inlet and outlet outer</t>
  </si>
  <si>
    <t>Inlet and outlet top</t>
  </si>
  <si>
    <t xml:space="preserve">For inlet &amp; outlet </t>
  </si>
  <si>
    <t xml:space="preserve">For septic tank inner </t>
  </si>
  <si>
    <t xml:space="preserve">Baffle wall </t>
  </si>
  <si>
    <t>KG</t>
  </si>
  <si>
    <t>For septic tank</t>
  </si>
  <si>
    <t>D/F MH</t>
  </si>
  <si>
    <t>Standardised concrete Mix M30 Grade Concrete F &amp; B</t>
  </si>
  <si>
    <t xml:space="preserve">Brick work C.M 1:5 in foundation and basement Using fly ash bricks </t>
  </si>
  <si>
    <t>Providing formwork &amp; Centering</t>
  </si>
  <si>
    <t xml:space="preserve">b) Plain surface such as roof slab Etc </t>
  </si>
  <si>
    <t>Baffle wall top &amp;Bot</t>
  </si>
  <si>
    <t>As per Item No 7</t>
  </si>
  <si>
    <t>As Per item No 11</t>
  </si>
  <si>
    <t>kg/cum</t>
  </si>
  <si>
    <t xml:space="preserve">a) 110 mm Dia </t>
  </si>
  <si>
    <t xml:space="preserve">Supplying &amp; Laying The Following dia Sn8 Pipe upvc non pressure </t>
  </si>
  <si>
    <t xml:space="preserve">In Between Chamber </t>
  </si>
  <si>
    <t xml:space="preserve">Septic tank to Building </t>
  </si>
  <si>
    <t>Inlet &amp; Outlet Chamber Inner</t>
  </si>
  <si>
    <t xml:space="preserve">Building chamber </t>
  </si>
  <si>
    <t xml:space="preserve">For Building chamber </t>
  </si>
  <si>
    <t>Building chamber Outer</t>
  </si>
  <si>
    <t>Building Chamber Top</t>
  </si>
  <si>
    <t>Building Chamber Cover slab</t>
  </si>
  <si>
    <t xml:space="preserve">Building Chamber </t>
  </si>
  <si>
    <t>Inlet &amp; Outlet chamber</t>
  </si>
  <si>
    <t>Providing formwork &amp; Centering 
 a.For Column footings,plinth beam,Grade beam,Raftbeam,Raft slab etcb)Plain Surfaces such as roof Slab,etc</t>
  </si>
  <si>
    <t>b)Plain Surfaces such as roof Slab,etc</t>
  </si>
  <si>
    <t xml:space="preserve">Brick partition wall in cm 1:4using Fly ash  bricks 110mm tk </t>
  </si>
  <si>
    <t>Sub Total - I</t>
  </si>
  <si>
    <t>Sub Total - II</t>
  </si>
  <si>
    <t>Supervision charges @ 7.5 %</t>
  </si>
  <si>
    <t>Sub Total - III</t>
  </si>
  <si>
    <t>For sump</t>
  </si>
  <si>
    <t>From 1.25m to 2m width (1.25 times E.W)</t>
  </si>
  <si>
    <t>3.3</t>
  </si>
  <si>
    <t>20mm brick jelly</t>
  </si>
  <si>
    <t xml:space="preserve"> 20mmbrick jelly</t>
  </si>
  <si>
    <t>CEMENT CONCRETE(1:8:16) USING</t>
  </si>
  <si>
    <t>SUPLLYING AND FILLING WITH 40MM HBSJ</t>
  </si>
  <si>
    <t>COST OF 40mm HBSJ</t>
  </si>
  <si>
    <t>SUPLLYING AND FILLING WITH 20MM HBSJ</t>
  </si>
  <si>
    <t>COST OF 20mm HBSJ</t>
  </si>
  <si>
    <t>Mason II</t>
  </si>
  <si>
    <t>Maz I</t>
  </si>
  <si>
    <t>Maz II</t>
  </si>
  <si>
    <t>PARTITION WALL</t>
  </si>
  <si>
    <t>B.W IN C.M(1:4) using fly ash bricks of size 23x11.4x7.5Cm</t>
  </si>
  <si>
    <t>PARTITION WALL OF 110 mm thick</t>
  </si>
  <si>
    <t>PARATITION B.W IN C.M(1:4)</t>
  </si>
  <si>
    <t>Standardised concrete Mix M30 Grade Concrete</t>
  </si>
  <si>
    <t>Plasticiser /Super plasticiser @ 1% of cement</t>
  </si>
  <si>
    <t>Total for 10 cum</t>
  </si>
  <si>
    <t>for 1 cum</t>
  </si>
  <si>
    <t>Vibrating charges p-28 /103</t>
  </si>
  <si>
    <t>Sub Total</t>
  </si>
  <si>
    <t>Add for water charges &amp; other sundries (0.5 % of sub total</t>
  </si>
  <si>
    <t>Foundation &amp; Basement</t>
  </si>
  <si>
    <t>Fourth Floor</t>
  </si>
  <si>
    <t>20mm HBG Machine crushed stone jelly    (7730 Kg)</t>
  </si>
  <si>
    <t>10-12mm HBG Machine crushed stone jelly    (5156 Kg)</t>
  </si>
  <si>
    <t>Sand    (7670 Kg)</t>
  </si>
  <si>
    <t>61.2(a)</t>
  </si>
  <si>
    <t>SUPPLY AND FIXING OF 100mm</t>
  </si>
  <si>
    <t>DIA S.W.PIPE(LOOSE JOINTING)</t>
  </si>
  <si>
    <t xml:space="preserve"> 100mmDIA S.W.PIPE</t>
  </si>
  <si>
    <t>FITTER II</t>
  </si>
  <si>
    <t>TOTAL FOR 30RMT</t>
  </si>
  <si>
    <t>RATE PER  RMT</t>
  </si>
  <si>
    <t>62.1(a)</t>
  </si>
  <si>
    <t xml:space="preserve"> STONEWARE BEND</t>
  </si>
  <si>
    <t xml:space="preserve"> 100mmDIA S.W.BEND </t>
  </si>
  <si>
    <t>EXCAVATION,REFILLING,JOINTING</t>
  </si>
  <si>
    <t>AND CONCRETING</t>
  </si>
  <si>
    <t>SUPPLY AND FIXING OF 150mm</t>
  </si>
  <si>
    <t xml:space="preserve"> 150mmDIA S.W.BEND </t>
  </si>
  <si>
    <t>62.2.a.</t>
  </si>
  <si>
    <t xml:space="preserve"> STONEWARE TEE</t>
  </si>
  <si>
    <t xml:space="preserve"> 100mmDIA S.W.TEE </t>
  </si>
  <si>
    <t>Strutting to centering of R.C.C plain surface, 3.00m height wall.</t>
  </si>
  <si>
    <t>Casurina Props 10 to 13 m dia @ 75m c/c cost for 1 
operation 25.20/5=5.040 p-22 it-146/b</t>
  </si>
  <si>
    <t>Carpenter I class</t>
  </si>
  <si>
    <t>Mazdoor I class</t>
  </si>
  <si>
    <t>Add sundries</t>
  </si>
  <si>
    <t>Rate for 10 sqm</t>
  </si>
  <si>
    <t>Rate for 1 sqm, for 3m ht.</t>
  </si>
  <si>
    <t>Rate for 1 sqm, for 1m ht.</t>
  </si>
  <si>
    <t>18.1.a.</t>
  </si>
  <si>
    <t>Form work for Plinth beam, Grade beam, Raft beam</t>
  </si>
  <si>
    <t>Form work for Roof and lintels using M.S sheet</t>
  </si>
  <si>
    <t>Form work for Small quantity and column using M.S. sheet</t>
  </si>
  <si>
    <t>d.</t>
  </si>
  <si>
    <t>Form work for Vertical walls</t>
  </si>
  <si>
    <t>UPVC instead of Stone ware Pipe</t>
  </si>
  <si>
    <t>SUPPLYING AND  LAYING AND</t>
  </si>
  <si>
    <t>JOINTING SN8 UPVC PIPE AND SPECIALS</t>
  </si>
  <si>
    <t>BELOW G.L</t>
  </si>
  <si>
    <t>A</t>
  </si>
  <si>
    <t>110mm DIA  UPVC PIPE BELOW G.L</t>
  </si>
  <si>
    <t>E.W EXCLUDING REFILLING</t>
  </si>
  <si>
    <t>REFILLING CHARGE</t>
  </si>
  <si>
    <t>Cost of UPVC SN8 Pipe (TWAD SR 20-21 P-20 1.2 1)</t>
  </si>
  <si>
    <t>CONVEYING,LOWERING  ANDLAYING</t>
  </si>
  <si>
    <t>TO PROPER GRADEAND</t>
  </si>
  <si>
    <t>ALIGNMENT,JOINTING</t>
  </si>
  <si>
    <t>ETC BUT EXCLUDING  COST OF</t>
  </si>
  <si>
    <t>JOINTING MATERIALS. (TWAD SR 20-21 11-b)</t>
  </si>
  <si>
    <t>CUTTING CHARGES ( P-32/141)</t>
  </si>
  <si>
    <t>COST OF JOINTING  MATERIALS</t>
  </si>
  <si>
    <t>TOTAL FOR 30M</t>
  </si>
  <si>
    <t xml:space="preserve">Earth work excavation for Open Foundation Excluding Refilling. 
A)0 to 2 mt </t>
  </si>
  <si>
    <t>58.2</t>
  </si>
  <si>
    <t xml:space="preserve">Supplying &amp;fixing 110mm dia PVC </t>
  </si>
  <si>
    <t xml:space="preserve">SWR pipe for ventilating shaft </t>
  </si>
  <si>
    <t xml:space="preserve">of 3M length with cowl </t>
  </si>
  <si>
    <t>RM</t>
  </si>
  <si>
    <t>110mm dia PVC SWR pipe</t>
  </si>
  <si>
    <t>no</t>
  </si>
  <si>
    <t>110mm dia cowl</t>
  </si>
  <si>
    <t>Labour for fixing</t>
  </si>
  <si>
    <t>l.s</t>
  </si>
  <si>
    <t>Sundries for PVC solution etc.</t>
  </si>
  <si>
    <t>Rate for 1 no.</t>
  </si>
  <si>
    <t>13.1</t>
  </si>
  <si>
    <t xml:space="preserve">FILLING IN BASEMENT  WITH </t>
  </si>
  <si>
    <t>EXCAVATED EARTH</t>
  </si>
  <si>
    <t>AS  PER SR 85</t>
  </si>
  <si>
    <t xml:space="preserve">Applying One Coat Of anticorrossive Treatment for Steel reinforcement </t>
  </si>
  <si>
    <t>qty Vide Item no 16</t>
  </si>
  <si>
    <t>ANTI-CORROSIVE TREATMENT FOR STEEL</t>
  </si>
  <si>
    <t>FABRICATION  (RCC WORKS)</t>
  </si>
  <si>
    <t>/PROTEKLOL) CHEMICALS</t>
  </si>
  <si>
    <t>BRUSHES GLOVES ETC</t>
  </si>
  <si>
    <t>TRANSPORTING AND HANDLING</t>
  </si>
  <si>
    <t>PAINTERII</t>
  </si>
  <si>
    <t>SUNDRIES FOR BRUSHES,CLOTH ETC</t>
  </si>
  <si>
    <t>TOTTAL FOR 1 MT</t>
  </si>
  <si>
    <t>ANTI-CORROSIVE(COROLOK-CP ( qtn)</t>
  </si>
  <si>
    <r>
      <t xml:space="preserve"> P.C.C,R.C.C SLAB OF40mm THICK </t>
    </r>
    <r>
      <rPr>
        <b/>
        <sz val="11"/>
        <rFont val="Bookman Old Style"/>
        <family val="1"/>
      </rPr>
      <t>using standardised concrete mix of M30 grade</t>
    </r>
  </si>
  <si>
    <t>For dispersion work</t>
  </si>
  <si>
    <t>Dispersion trench</t>
  </si>
  <si>
    <t xml:space="preserve"> CGST @ 6 %</t>
  </si>
  <si>
    <t xml:space="preserve"> SGST @ 6 %</t>
  </si>
  <si>
    <t xml:space="preserve">Labour welfare fund @ 1 % </t>
  </si>
  <si>
    <t>Chamber  brick work</t>
  </si>
  <si>
    <t>Sq.mt</t>
  </si>
  <si>
    <t xml:space="preserve">P.C.C 1:8:16 , Broken Brick jally </t>
  </si>
  <si>
    <t>Dismantling and clearing stacking away the materials for the following items.B.W in CM under 3m height.</t>
  </si>
  <si>
    <t>PWD SR P-21/2021-22</t>
  </si>
  <si>
    <t>Supplying and fixing of the following  dia UPVC Pipes</t>
  </si>
  <si>
    <t>Sump Outer line</t>
  </si>
  <si>
    <t>Sump outer to inner line</t>
  </si>
  <si>
    <t>a. 40mm dia UPVC Pipe</t>
  </si>
  <si>
    <t>Pumping line</t>
  </si>
  <si>
    <t>b. 32mm dia UPVC Pipe</t>
  </si>
  <si>
    <t>c. 25mm dia UPVC Pipe</t>
  </si>
  <si>
    <t>Supplying and fixing of 110mm dia PVC Pipe.</t>
  </si>
  <si>
    <t>Outer Septic  tank line</t>
  </si>
  <si>
    <t>Pump room to motor line</t>
  </si>
  <si>
    <t>Supplying and fixing of the dia UPVC Specials.</t>
  </si>
  <si>
    <t>a. 40mm dia UPVC Elbow</t>
  </si>
  <si>
    <t>b. 40mm dia UPVC Tee</t>
  </si>
  <si>
    <t>c. 40mm dia UPVC union</t>
  </si>
  <si>
    <t>d. 32mm dia UPVC Tee</t>
  </si>
  <si>
    <t>g. 25mm dia UPVC Elbow</t>
  </si>
  <si>
    <t>h. 25mm dia UPVC Coupler</t>
  </si>
  <si>
    <t>Applying One Coat of anticorrossive treatment for steel Reinforcement.</t>
  </si>
  <si>
    <t>PWD SR P-106/2021-22</t>
  </si>
  <si>
    <t>PWD SR P-105/2021-22</t>
  </si>
  <si>
    <t>f.  32mm dia UPVC Coupler</t>
  </si>
  <si>
    <t>e. 32x25mm dia Reducer Tee</t>
  </si>
  <si>
    <t>Supplying and fixing of 3 core          4 sqmm  Submersible Flat type copper cable.</t>
  </si>
  <si>
    <t>PWD SR P-99/2021-22</t>
  </si>
  <si>
    <t>TWAD SR P-116/2021-22</t>
  </si>
  <si>
    <t>PWD SR P-107/2021-22</t>
  </si>
  <si>
    <t>PWD SR P-108/2021-22</t>
  </si>
  <si>
    <t>PWD SR P-109/2021-22</t>
  </si>
  <si>
    <t>STORM WATER DRAIN DETAILED</t>
  </si>
  <si>
    <t xml:space="preserve">Item </t>
  </si>
  <si>
    <t>Description   of works</t>
  </si>
  <si>
    <t>Measurements</t>
  </si>
  <si>
    <t xml:space="preserve">Total Qty </t>
  </si>
  <si>
    <t>D / H</t>
  </si>
  <si>
    <t>Earth  work excavation  and depositing  on bank with  initial  lead  of  10 m and  initial  lift  of  2 mts in all  classes  of  soil  and  sub  soils  etc  complete</t>
  </si>
  <si>
    <t>Storm water drain</t>
  </si>
  <si>
    <r>
      <t>m</t>
    </r>
    <r>
      <rPr>
        <b/>
        <vertAlign val="superscript"/>
        <sz val="13"/>
        <rFont val="Times New Roman"/>
        <family val="1"/>
      </rPr>
      <t>3</t>
    </r>
  </si>
  <si>
    <t>Supplying and filling of Sand filling</t>
  </si>
  <si>
    <t>Plain  cement  concrete 1:5:10  mix  using  40 mm HBG  metal  for  foundation   including  all  cost  and conveyance  of  materials  and  all  labour  charges etc ., complete .</t>
  </si>
  <si>
    <t>B.W in CM1:5  for foundation and basement</t>
  </si>
  <si>
    <t>Plastering  with c.m 1: 5 , 12 mm  thick  including all cost  and  conveyance  of  materials  and  all  labour charges  etc., complete</t>
  </si>
  <si>
    <t>Outer and Top</t>
  </si>
  <si>
    <r>
      <t>m</t>
    </r>
    <r>
      <rPr>
        <b/>
        <vertAlign val="superscript"/>
        <sz val="13"/>
        <rFont val="Times New Roman"/>
        <family val="1"/>
      </rPr>
      <t>2</t>
    </r>
  </si>
  <si>
    <t>Plastering in CM 1:4 - 12mm Tk</t>
  </si>
  <si>
    <t>Inner</t>
  </si>
  <si>
    <t>Plastering  with c.m 1: 4 , 20 mm  thick  including all cost  and  conveyance  of  materials  and  all  labour charges  etc., complete</t>
  </si>
  <si>
    <t>Bottom</t>
  </si>
  <si>
    <t>a. 0 to 2m depth</t>
  </si>
  <si>
    <t xml:space="preserve">Earth work excavation for Open Foundation Excluding Refilling for Drain
A)0 to 2 mt </t>
  </si>
  <si>
    <t>2.76 Lakhs</t>
  </si>
  <si>
    <t>TAMIL NADU POLICE HOUSING CORPORATION LIMITED, TIRUNELVELI DIVISION</t>
  </si>
  <si>
    <t>SCHEME EXPENDITURE DETAILS</t>
  </si>
  <si>
    <t>Name of Scheme:</t>
  </si>
  <si>
    <t>Sl.
No.</t>
  </si>
  <si>
    <t>Date</t>
  </si>
  <si>
    <t xml:space="preserve">Vr / JV.No. </t>
  </si>
  <si>
    <t>Name of Work</t>
  </si>
  <si>
    <t>Expr. for Main work</t>
  </si>
  <si>
    <t xml:space="preserve">Main work labour welfare fund </t>
  </si>
  <si>
    <t>Expr. for Contingencies</t>
  </si>
  <si>
    <t>Expr. for P.S Charges</t>
  </si>
  <si>
    <t>Expr. for Payment to Other Dept</t>
  </si>
  <si>
    <t>Expr. for Development Works</t>
  </si>
  <si>
    <t xml:space="preserve">Dev work @ Labour welfare fund </t>
  </si>
  <si>
    <t>Petty bill</t>
  </si>
  <si>
    <t>Main work</t>
  </si>
  <si>
    <t>welfare fund</t>
  </si>
  <si>
    <t>NMR Salary</t>
  </si>
  <si>
    <t>31.07.2018</t>
  </si>
  <si>
    <t>JV.No.375</t>
  </si>
  <si>
    <t>JV.No.376</t>
  </si>
  <si>
    <t>JV.No.1214</t>
  </si>
  <si>
    <t>28.06.2019</t>
  </si>
  <si>
    <t>23.09.2019</t>
  </si>
  <si>
    <t>UG cable</t>
  </si>
  <si>
    <t>JV.No.614</t>
  </si>
  <si>
    <t>JV.No.887</t>
  </si>
  <si>
    <t>JV.No.888</t>
  </si>
  <si>
    <t>JV.No.893</t>
  </si>
  <si>
    <t>Supervision charges @ 7.5%</t>
  </si>
  <si>
    <t xml:space="preserve">                             JE(i/c)</t>
  </si>
  <si>
    <t>AEE                                       DA</t>
  </si>
  <si>
    <t xml:space="preserve">         EXECUTIVE ENGINEER,
TNPHC LTD., TIRUNELVELI DIVISION.</t>
  </si>
  <si>
    <t>Construction of Second Floor in existing District Police Office (DPO) Building at Thoothukudi District.</t>
  </si>
  <si>
    <t>20.06.2016</t>
  </si>
  <si>
    <t>JV.No.366</t>
  </si>
  <si>
    <t>16.11.2016</t>
  </si>
  <si>
    <t>07.12.2016</t>
  </si>
  <si>
    <t>JV.No.1300</t>
  </si>
  <si>
    <t>08.12.2016</t>
  </si>
  <si>
    <t>JV.No.1302</t>
  </si>
  <si>
    <t>21.12.2016</t>
  </si>
  <si>
    <t>April 2016 to March 2017</t>
  </si>
  <si>
    <t>April 2017 to March 2018</t>
  </si>
  <si>
    <t>April 2018 to March 2019</t>
  </si>
  <si>
    <t>April 2019 to March 2020</t>
  </si>
  <si>
    <t>April 2021 to March 2022</t>
  </si>
  <si>
    <t>April 2020 to March 2021</t>
  </si>
  <si>
    <t>April 2022 to May 2022</t>
  </si>
  <si>
    <t>JV.No.1374</t>
  </si>
  <si>
    <t>JV.No.1375</t>
  </si>
  <si>
    <t>23.12.2016</t>
  </si>
  <si>
    <t>JV.No.1413</t>
  </si>
  <si>
    <t>JV.No.1414</t>
  </si>
  <si>
    <t>07.02.2017</t>
  </si>
  <si>
    <t>JV.No.1569</t>
  </si>
  <si>
    <t>Temporary Advance</t>
  </si>
  <si>
    <t>16.02.2017</t>
  </si>
  <si>
    <t>JV.No.1745</t>
  </si>
  <si>
    <t>JV.No.1746</t>
  </si>
  <si>
    <t>20.02.2017</t>
  </si>
  <si>
    <t>JV.No.1644</t>
  </si>
  <si>
    <t>08.03.2017</t>
  </si>
  <si>
    <t>JV.No.1721</t>
  </si>
  <si>
    <t>27.03.2017</t>
  </si>
  <si>
    <t>JV.No.2007</t>
  </si>
  <si>
    <t>JV.No.1855</t>
  </si>
  <si>
    <t>JV.No.1856</t>
  </si>
  <si>
    <t>11.04.2017</t>
  </si>
  <si>
    <t>04.05.2017</t>
  </si>
  <si>
    <t>JV.No.64</t>
  </si>
  <si>
    <t>JV.No.161</t>
  </si>
  <si>
    <t>31.05.2017</t>
  </si>
  <si>
    <t>JV.No.393</t>
  </si>
  <si>
    <t>Testing charges</t>
  </si>
  <si>
    <t>07.06.2017</t>
  </si>
  <si>
    <t>JV.No.420</t>
  </si>
  <si>
    <t>12.06.2017</t>
  </si>
  <si>
    <t>04.07.2017</t>
  </si>
  <si>
    <t>JV.No.382</t>
  </si>
  <si>
    <t>19.07.2017</t>
  </si>
  <si>
    <t>JV.No.741</t>
  </si>
  <si>
    <t>JV.No.743</t>
  </si>
  <si>
    <t>31.07.2017</t>
  </si>
  <si>
    <t>JV.No.731</t>
  </si>
  <si>
    <t>JV.No.732</t>
  </si>
  <si>
    <t>21.09.2017</t>
  </si>
  <si>
    <t>03.11.2017</t>
  </si>
  <si>
    <t>JV.No.1188</t>
  </si>
  <si>
    <t>JV.No.1260</t>
  </si>
  <si>
    <t>JV.No.1261</t>
  </si>
  <si>
    <t>30.01.2018</t>
  </si>
  <si>
    <t>JV.No.1922</t>
  </si>
  <si>
    <t>19.03.2018</t>
  </si>
  <si>
    <t>JV.No.1844</t>
  </si>
  <si>
    <t>JV.No.1845</t>
  </si>
  <si>
    <t>07.02.2018</t>
  </si>
  <si>
    <t>JV.No.1970</t>
  </si>
  <si>
    <t>28.02.2018</t>
  </si>
  <si>
    <t>JV.No.2092</t>
  </si>
  <si>
    <t>28.03.2018</t>
  </si>
  <si>
    <t>JV.No.2278</t>
  </si>
  <si>
    <t>30.04.2018</t>
  </si>
  <si>
    <t>JV.No.99</t>
  </si>
  <si>
    <t>15.05.2018</t>
  </si>
  <si>
    <t>JV.No.195</t>
  </si>
  <si>
    <t>21.06.2018</t>
  </si>
  <si>
    <t>JV.No.254</t>
  </si>
  <si>
    <t>JV.No.255</t>
  </si>
  <si>
    <t>04.07.2018</t>
  </si>
  <si>
    <t>JV.No.471</t>
  </si>
  <si>
    <t>Labour Registration</t>
  </si>
  <si>
    <t>24.08.2018</t>
  </si>
  <si>
    <t>JV.No.433</t>
  </si>
  <si>
    <t>JV.No.434</t>
  </si>
  <si>
    <t>Wall Panelling</t>
  </si>
  <si>
    <t>19.09.2018</t>
  </si>
  <si>
    <t>JV.No.831</t>
  </si>
  <si>
    <t>Water Test charges</t>
  </si>
  <si>
    <t>20.09.2018</t>
  </si>
  <si>
    <t>JV.No.857</t>
  </si>
  <si>
    <t>22.10.2018</t>
  </si>
  <si>
    <t>JV.No.626</t>
  </si>
  <si>
    <t>JV.No.627</t>
  </si>
  <si>
    <t>Cupboard arrangement</t>
  </si>
  <si>
    <t>25.10.2018</t>
  </si>
  <si>
    <t>JV.No.652</t>
  </si>
  <si>
    <t>JV.No.653</t>
  </si>
  <si>
    <t>JV.No.654</t>
  </si>
  <si>
    <t>JV.No.655</t>
  </si>
  <si>
    <t>Jungle Clearance</t>
  </si>
  <si>
    <t>Removal of Water Tank</t>
  </si>
  <si>
    <t>31.10.2018</t>
  </si>
  <si>
    <t>JV.No.723</t>
  </si>
  <si>
    <t>JV.No.724</t>
  </si>
  <si>
    <t>16.11.2018</t>
  </si>
  <si>
    <t>JV.No.806</t>
  </si>
  <si>
    <t>JV.No.807</t>
  </si>
  <si>
    <t>19.11.2018</t>
  </si>
  <si>
    <t>JV.No.1216</t>
  </si>
  <si>
    <t>30.11.2018</t>
  </si>
  <si>
    <t>JV.No.867</t>
  </si>
  <si>
    <t>JV.No.868</t>
  </si>
  <si>
    <t>False ceiling</t>
  </si>
  <si>
    <t>21.12.2018</t>
  </si>
  <si>
    <t>JV.No.968</t>
  </si>
  <si>
    <t>JV.No.969</t>
  </si>
  <si>
    <t>28.12.2018</t>
  </si>
  <si>
    <t>JV.No.980</t>
  </si>
  <si>
    <t>Additional Amenities</t>
  </si>
  <si>
    <t>JV.No.981</t>
  </si>
  <si>
    <t>29.01.2019</t>
  </si>
  <si>
    <t>JV.No.1093</t>
  </si>
  <si>
    <t>JV.No.1094</t>
  </si>
  <si>
    <t>31.01.2019</t>
  </si>
  <si>
    <t>JV.No.1161</t>
  </si>
  <si>
    <t>JV.No.1162</t>
  </si>
  <si>
    <t>15.03.2019</t>
  </si>
  <si>
    <t>JV.No.1407</t>
  </si>
  <si>
    <t>JV.No.1408</t>
  </si>
  <si>
    <t>22.03.2019</t>
  </si>
  <si>
    <t>JV.No.1854</t>
  </si>
  <si>
    <t>EB Charges</t>
  </si>
  <si>
    <t>29.03.2019</t>
  </si>
  <si>
    <t>JV.No.1507</t>
  </si>
  <si>
    <t>JV.No.1508</t>
  </si>
  <si>
    <t>13.05.2019</t>
  </si>
  <si>
    <t>JV.No.105</t>
  </si>
  <si>
    <t>JV.No.106</t>
  </si>
  <si>
    <t>JV.No.107</t>
  </si>
  <si>
    <t>JV.No.108</t>
  </si>
  <si>
    <t>JV.No.291</t>
  </si>
  <si>
    <t>JV.No.292</t>
  </si>
  <si>
    <t>JV.No.293</t>
  </si>
  <si>
    <t>JV.No.294</t>
  </si>
  <si>
    <t>Expansion Joint</t>
  </si>
  <si>
    <t>Stainless steel</t>
  </si>
  <si>
    <t>JV.No.295</t>
  </si>
  <si>
    <t>JV.No.296</t>
  </si>
  <si>
    <t xml:space="preserve">Speaker and LCD </t>
  </si>
  <si>
    <t>22.07.2019</t>
  </si>
  <si>
    <t>JV.No.380</t>
  </si>
  <si>
    <t>JV.No.381</t>
  </si>
  <si>
    <t>27.08.2019</t>
  </si>
  <si>
    <t>JV.No.501</t>
  </si>
  <si>
    <t>JV.No.502</t>
  </si>
  <si>
    <t>JV.No.611</t>
  </si>
  <si>
    <t>JV.No.612</t>
  </si>
  <si>
    <t>Numbering and Lettering</t>
  </si>
  <si>
    <t>30.09.2019</t>
  </si>
  <si>
    <t>JV.No.632</t>
  </si>
  <si>
    <t>Panel board</t>
  </si>
  <si>
    <t>JV.No.633</t>
  </si>
  <si>
    <t>JV.No.661</t>
  </si>
  <si>
    <t>JV.No.662</t>
  </si>
  <si>
    <t>JV.No.663</t>
  </si>
  <si>
    <t>28.01.2022</t>
  </si>
  <si>
    <t>JV.No.892</t>
  </si>
  <si>
    <t>Sump Arrangements</t>
  </si>
  <si>
    <t>26.05.2022</t>
  </si>
  <si>
    <t>JV.No.132</t>
  </si>
  <si>
    <t>JV.No.133</t>
  </si>
  <si>
    <t>EWS Arrangemens</t>
  </si>
  <si>
    <t>1161\3382</t>
  </si>
  <si>
    <t xml:space="preserve"> FORM W.C.79</t>
  </si>
  <si>
    <t>(See Para 350)</t>
  </si>
  <si>
    <t>STATEMENT OF FINANCAL STOCK TAKING</t>
  </si>
  <si>
    <t xml:space="preserve">NAME OF WORK </t>
  </si>
  <si>
    <t>:</t>
  </si>
  <si>
    <t>NAME OF ACCOUNT</t>
  </si>
  <si>
    <t>PERIOD</t>
  </si>
  <si>
    <t>s</t>
  </si>
  <si>
    <t xml:space="preserve">Amount adminstratively sanctioned                                  </t>
  </si>
  <si>
    <t>Technical Sanctions</t>
  </si>
  <si>
    <t>Expenditure to end of previous year</t>
  </si>
  <si>
    <t>During  the Year</t>
  </si>
  <si>
    <t>Total 
(5+6)</t>
  </si>
  <si>
    <t>Estimated futher expenditure to complete the project in all respects</t>
  </si>
  <si>
    <t>Total Probable cost of the project 
(4+7+8)</t>
  </si>
  <si>
    <t>probable savings (amount and percentage</t>
  </si>
  <si>
    <t>Probable Excess  (amount and percentage</t>
  </si>
  <si>
    <t>Percentage of Expenditure so for incurred to total</t>
  </si>
  <si>
    <t>Percentage of work done compared with the total volume</t>
  </si>
  <si>
    <t>So for accorded</t>
  </si>
  <si>
    <t>To be accorded</t>
  </si>
  <si>
    <t>booked so for</t>
  </si>
  <si>
    <t>Anticipated expenditure</t>
  </si>
  <si>
    <t>I. BUILDING WORK.</t>
  </si>
  <si>
    <t/>
  </si>
  <si>
    <t>Main Work</t>
  </si>
  <si>
    <t xml:space="preserve">TOTAL </t>
  </si>
  <si>
    <t>TOTAL 'A'</t>
  </si>
  <si>
    <t>II.DEVELOPMENT WORK.</t>
  </si>
  <si>
    <t>Provision for External Electrical arrangements</t>
  </si>
  <si>
    <t>Provision for vechicle shed</t>
  </si>
  <si>
    <t>Provision for Expansion Pad</t>
  </si>
  <si>
    <t>TOTAL B</t>
  </si>
  <si>
    <t>SUB TOTAL (A+B)</t>
  </si>
  <si>
    <t>Labour welfare fund @1%</t>
  </si>
  <si>
    <t>Petty Supervision Charges &amp;contingencies @ 2.5 %</t>
  </si>
  <si>
    <t>Supervision charges at 7.5%</t>
  </si>
  <si>
    <t>Provision for advertisement Charges</t>
  </si>
  <si>
    <t>Provision for EB Deposit for service connections</t>
  </si>
  <si>
    <t>Stuctural Design charges</t>
  </si>
  <si>
    <t>FS Value</t>
  </si>
  <si>
    <t>Savings</t>
  </si>
  <si>
    <t>%</t>
  </si>
  <si>
    <t>Construction of Second floor in existing building of District Building Police Office at Thoothukudi in Thoothukudi District.</t>
  </si>
  <si>
    <t>AS ON   13.06.2022</t>
  </si>
  <si>
    <t>Provision for  External water supply arrangement</t>
  </si>
  <si>
    <t>Provision for Cupboard arrangements.</t>
  </si>
  <si>
    <t>Provision for False ceiling,wall pannel and AC arrangements.</t>
  </si>
  <si>
    <t>Provision for Numbering and lettering.</t>
  </si>
  <si>
    <t>Provision for Wall panneling.</t>
  </si>
  <si>
    <t>Provision for Aluminium Door.</t>
  </si>
  <si>
    <t>Provision for STGST @ 6%</t>
  </si>
  <si>
    <t>Provision for CGST @ 6%</t>
  </si>
  <si>
    <t>Total C</t>
  </si>
  <si>
    <t>Total D</t>
  </si>
  <si>
    <t>Provision for Local body Payment</t>
  </si>
  <si>
    <t>Total E</t>
  </si>
  <si>
    <t>TOTAL (A+B+C+D+E)</t>
  </si>
  <si>
    <t>Fund Diverted from Admin building at Thoothukudi AR Vide Memo No.CE/DB/1817/2018</t>
  </si>
  <si>
    <t>Provision for UG cable</t>
  </si>
  <si>
    <t>Provision for Additional amenities.</t>
  </si>
  <si>
    <t>Provision for Stainless steel</t>
  </si>
  <si>
    <t>Provision for Speaker and LCD Projector</t>
  </si>
  <si>
    <t>Provision for Panel board</t>
  </si>
  <si>
    <t>Provision for Sump</t>
  </si>
  <si>
    <t>Provision for Additional works</t>
  </si>
  <si>
    <t>Name of Work : Providing Additional works for Chamber and Plumbing works to the Second floor in existing building of District Police Office at Thoothukudi in Thoothukudi District .</t>
  </si>
  <si>
    <t>DESCRIPTION OF WORK</t>
  </si>
  <si>
    <t>Total = Rs.</t>
  </si>
  <si>
    <t>Name of work : Special Repair works for Water Tanks of 392 Nos PC/HC Quarters at 3rd mile Thoothukudi in Thoothukudi District.</t>
  </si>
  <si>
    <t>Labour charges for Plumbing works.(Removing and Refitting)</t>
  </si>
  <si>
    <t>Plumbing materials.(UPVC Pipes, Elbow,Bend, MTA and FTA, Dummy)</t>
  </si>
  <si>
    <t>Water Tank Plastering work. (Water Proofing compound)</t>
  </si>
  <si>
    <t xml:space="preserve">        </t>
  </si>
  <si>
    <t>24.4-21</t>
  </si>
  <si>
    <t>White washing One coat for Old ceiling.</t>
  </si>
  <si>
    <t>GF Ceiling</t>
  </si>
  <si>
    <t>Inspector</t>
  </si>
  <si>
    <t>Reception hall</t>
  </si>
  <si>
    <t>Corridor</t>
  </si>
  <si>
    <t>Lock up</t>
  </si>
  <si>
    <t>Arms</t>
  </si>
  <si>
    <t>Property room</t>
  </si>
  <si>
    <t>Beam side corridor</t>
  </si>
  <si>
    <t>GF Mid landing</t>
  </si>
  <si>
    <t>GF 1st flight wall bottom</t>
  </si>
  <si>
    <t>GF Landing slab bottom</t>
  </si>
  <si>
    <t>GF Landing beam bottom</t>
  </si>
  <si>
    <t>S/S edge</t>
  </si>
  <si>
    <t>S/S W2</t>
  </si>
  <si>
    <t>S/S V</t>
  </si>
  <si>
    <t>First floor Rest room men</t>
  </si>
  <si>
    <t>Communication</t>
  </si>
  <si>
    <t>Lock up women</t>
  </si>
  <si>
    <t>Passage</t>
  </si>
  <si>
    <t>Rest room women</t>
  </si>
  <si>
    <t>FF 1 st flight slab bottom</t>
  </si>
  <si>
    <t>Mid landing slab</t>
  </si>
  <si>
    <t>FF 1 st flight wall slab</t>
  </si>
  <si>
    <t>S/S Beam</t>
  </si>
  <si>
    <t>Corridor beam side</t>
  </si>
  <si>
    <t>S/S bottom W</t>
  </si>
  <si>
    <t>S/S Side</t>
  </si>
  <si>
    <t>W2</t>
  </si>
  <si>
    <t>S/S side</t>
  </si>
  <si>
    <t>Rear</t>
  </si>
  <si>
    <t>Second floor Head room slab bottom</t>
  </si>
  <si>
    <t>Head room S/S bottom</t>
  </si>
  <si>
    <t>Water tank slab bottom</t>
  </si>
  <si>
    <t>Water tank slab side alround</t>
  </si>
  <si>
    <t>S/S W1</t>
  </si>
  <si>
    <t>Painting one coat for Old wood work.</t>
  </si>
  <si>
    <t>Door</t>
  </si>
  <si>
    <t>Painting one coat for Old Iron works.</t>
  </si>
  <si>
    <t>Steel window W G.F &amp; F.F</t>
  </si>
  <si>
    <t>FG,C</t>
  </si>
  <si>
    <t>R G.F &amp; F.F</t>
  </si>
  <si>
    <t>R2</t>
  </si>
  <si>
    <t>GW1</t>
  </si>
  <si>
    <t>W2 G.F &amp; F.F</t>
  </si>
  <si>
    <t>GW2</t>
  </si>
  <si>
    <t>D2</t>
  </si>
  <si>
    <t>Ramp</t>
  </si>
  <si>
    <t>PVC Pipe soil line 110mm</t>
  </si>
  <si>
    <t xml:space="preserve">75mm </t>
  </si>
  <si>
    <t>32mm dia</t>
  </si>
  <si>
    <t>25mm dia</t>
  </si>
  <si>
    <t>PVC Water Tank</t>
  </si>
  <si>
    <t>Tank top</t>
  </si>
  <si>
    <t>Plastering with CM 1:3,12mm thick with Water proofing compound.</t>
  </si>
  <si>
    <t>Tank inner</t>
  </si>
  <si>
    <t>Plastering in CM 1:5,12mm thick.</t>
  </si>
  <si>
    <t>For support wall</t>
  </si>
  <si>
    <t>Outer wall</t>
  </si>
  <si>
    <t>Tank bottom</t>
  </si>
  <si>
    <t>Supplying and laying and Jointing  the following PVC Pipes.</t>
  </si>
  <si>
    <t>a. 32mm dia ASTM Pipe</t>
  </si>
  <si>
    <t>Pump set to PVC Tank</t>
  </si>
  <si>
    <t>b. 25mm dia ASTM Pipe</t>
  </si>
  <si>
    <t>GF Inspector Inner</t>
  </si>
  <si>
    <t>GF Inspector Inner alround</t>
  </si>
  <si>
    <t>D/f D5</t>
  </si>
  <si>
    <t>D5 jams</t>
  </si>
  <si>
    <t>Hall Inner alround</t>
  </si>
  <si>
    <t>Toilet wall</t>
  </si>
  <si>
    <t>CB side wall</t>
  </si>
  <si>
    <t>D/f W</t>
  </si>
  <si>
    <t>V2</t>
  </si>
  <si>
    <t>Wjams</t>
  </si>
  <si>
    <t>Hall inner</t>
  </si>
  <si>
    <t>D/f D1</t>
  </si>
  <si>
    <t>W</t>
  </si>
  <si>
    <t>D1 jams</t>
  </si>
  <si>
    <t>Corridor 3 sides</t>
  </si>
  <si>
    <t>add for jams</t>
  </si>
  <si>
    <t>WC wall</t>
  </si>
  <si>
    <t>D/f D2</t>
  </si>
  <si>
    <t>D/f D4</t>
  </si>
  <si>
    <t>D/f V</t>
  </si>
  <si>
    <t>D2 jams</t>
  </si>
  <si>
    <t>D4</t>
  </si>
  <si>
    <t>V</t>
  </si>
  <si>
    <t>D/f D3</t>
  </si>
  <si>
    <t>jams O</t>
  </si>
  <si>
    <t>D3</t>
  </si>
  <si>
    <t>D3 jams</t>
  </si>
  <si>
    <t>RR W</t>
  </si>
  <si>
    <t>W jams</t>
  </si>
  <si>
    <t>Stair 3 sides</t>
  </si>
  <si>
    <t>D/f GW1</t>
  </si>
  <si>
    <t>X</t>
  </si>
  <si>
    <t>Head room stair 4 sides</t>
  </si>
  <si>
    <t>Parapet inner</t>
  </si>
  <si>
    <t>Parapet top</t>
  </si>
  <si>
    <t>Pillar sides</t>
  </si>
  <si>
    <t>Pillar top</t>
  </si>
  <si>
    <t>Head room parapet inner</t>
  </si>
  <si>
    <t>Lock up men</t>
  </si>
  <si>
    <t>D/f MD</t>
  </si>
  <si>
    <t>D/f FG</t>
  </si>
  <si>
    <t>Add jams</t>
  </si>
  <si>
    <t>Add D jams</t>
  </si>
  <si>
    <t>Add W jams</t>
  </si>
  <si>
    <t>Add FG</t>
  </si>
  <si>
    <t>Add D1 jams</t>
  </si>
  <si>
    <t>Add V</t>
  </si>
  <si>
    <t>Station writer</t>
  </si>
  <si>
    <t>Add D2 jams</t>
  </si>
  <si>
    <t>D/f W3</t>
  </si>
  <si>
    <t>Add D3 jams</t>
  </si>
  <si>
    <t>Add w3 jams</t>
  </si>
  <si>
    <t>Add Staircase handrails</t>
  </si>
  <si>
    <t>Supplying and fixing of 1000 litre PVC Syntex tank</t>
  </si>
  <si>
    <t>Open terrace</t>
  </si>
  <si>
    <t>Tank to G.F</t>
  </si>
  <si>
    <t>Tank to F.F</t>
  </si>
  <si>
    <t>Rm</t>
  </si>
  <si>
    <t>SI Inner</t>
  </si>
  <si>
    <t>Lockup men</t>
  </si>
  <si>
    <t>Parapet outer alround</t>
  </si>
  <si>
    <t>Painting two Coats for OBD inner Old walls.</t>
  </si>
  <si>
    <t xml:space="preserve">Building ouside </t>
  </si>
  <si>
    <t>D/f entrance</t>
  </si>
  <si>
    <t>D/f pump side open</t>
  </si>
  <si>
    <t>D/f window W</t>
  </si>
  <si>
    <t>D/f W2</t>
  </si>
  <si>
    <t>D/f V2</t>
  </si>
  <si>
    <t xml:space="preserve">Head room </t>
  </si>
  <si>
    <t>D/f Door</t>
  </si>
  <si>
    <t>Staircase outer</t>
  </si>
  <si>
    <t>Sunshade top W1</t>
  </si>
  <si>
    <t>Supplying and fixing of 4mm thick pin headed glass.</t>
  </si>
  <si>
    <t>Rest room and corridor</t>
  </si>
  <si>
    <t>Supplying and fixing of short body tap Engineering polymer tap</t>
  </si>
  <si>
    <t>Supplying and fixing of Vitrified tiles</t>
  </si>
  <si>
    <t>Corridor F.F</t>
  </si>
  <si>
    <t>Supplying and fixing of Street light.</t>
  </si>
  <si>
    <t>Outer</t>
  </si>
  <si>
    <t>Open Terrace</t>
  </si>
  <si>
    <t>THOOTHUKUDI</t>
  </si>
  <si>
    <t>2022-2023</t>
  </si>
  <si>
    <t>MASON-I Brick / Stone work p10 /37</t>
  </si>
  <si>
    <t>MASON-II Brick / Stone work p11/37 a</t>
  </si>
  <si>
    <t>MAZDOOR-I p11/74</t>
  </si>
  <si>
    <t>MAZDOOR-II p11/39B</t>
  </si>
  <si>
    <t>PAINTER-I p10/44</t>
  </si>
  <si>
    <t>PAINTER-II p14/44A</t>
  </si>
  <si>
    <t>PLUMBER-I p10/47</t>
  </si>
  <si>
    <t>Vadakkuilandankulam</t>
  </si>
  <si>
    <t>PLUMBER-II p14/47A</t>
  </si>
  <si>
    <t>FITTER-I  p10/19</t>
  </si>
  <si>
    <t>FITTER-II p11/19A</t>
  </si>
  <si>
    <t>CARPENTER-I p10/11</t>
  </si>
  <si>
    <t>CARPENTER-II p12/12</t>
  </si>
  <si>
    <t>STONE CUTTER-I p10/56</t>
  </si>
  <si>
    <t>STONE CUTTER-II p11/56A</t>
  </si>
  <si>
    <t>FLOOR POLISHER p9/21</t>
  </si>
  <si>
    <t>Mortar mix charges manual  sl.125(Ann3 p-29)</t>
  </si>
  <si>
    <t>Vibrat-charges(R.C.C) sl.71/2 p25</t>
  </si>
  <si>
    <t>Vibrat-charges(P.C.C) sl.70 /1 P 25</t>
  </si>
  <si>
    <t>Sand filling charges sl.46 p-23</t>
  </si>
  <si>
    <t>Earth filling charges sl.47 p-23</t>
  </si>
  <si>
    <t>E.W.  40/62 p-22</t>
  </si>
  <si>
    <t>L.C.T.W.Door- 104/2 p-27</t>
  </si>
  <si>
    <t>L.C.marine doors-105/3 p-27</t>
  </si>
  <si>
    <t>TW glazed window 109/8 p-27</t>
  </si>
  <si>
    <t>Wrought&amp;putup 103/1 p-27</t>
  </si>
  <si>
    <t>Ventilator 107/6 p-27</t>
  </si>
  <si>
    <t>Meter- Cupboard Weldmesh 118/23 p-28</t>
  </si>
  <si>
    <t>E.W (SDR) 41/67 p-23</t>
  </si>
  <si>
    <t>FITTER-II (Pipe &amp; Bar Bend) 57/20a p-11</t>
  </si>
  <si>
    <t>FITTER-I (Pipe &amp; Bar Bend) 16/20 p-9</t>
  </si>
  <si>
    <t>E.W  loose soil p-22 SS20B/38/50</t>
  </si>
  <si>
    <t>LIFT CHARGES FOR B.W IN G.F  * it-62 p-25</t>
  </si>
  <si>
    <t>6mmto 10mm HBG metal p-16 it-53+54/2</t>
  </si>
  <si>
    <t>LIFT CHARGES FOR CONCRETE IN G.F  *it-60 p-24</t>
  </si>
  <si>
    <t>Scrapping door, wood p26 /80</t>
  </si>
  <si>
    <t>Scrapping Structural steel work p26/357D</t>
  </si>
  <si>
    <t>SCRAPING THE OLD PLASTER SURFACE * p26/338</t>
  </si>
  <si>
    <t>WASHING PLASTERED AREA WITH SOAP&amp;SODA WATER *p26/77/339</t>
  </si>
  <si>
    <t>Scrapping iron work p26/357 E</t>
  </si>
  <si>
    <t>EARTH WORK EXCAVATION</t>
  </si>
  <si>
    <t>---------------------</t>
  </si>
  <si>
    <t>ADD 100% FOR NARROW CUTTING</t>
  </si>
  <si>
    <t>RATE PER CUM INCLUDING REFILLING</t>
  </si>
  <si>
    <t>23.2</t>
  </si>
  <si>
    <t>Supplying and fixing 4mm thick pin</t>
  </si>
  <si>
    <t>headed glass panels 450x1350</t>
  </si>
  <si>
    <t xml:space="preserve"> 4mm glass frosted </t>
  </si>
  <si>
    <t xml:space="preserve"> 12x12mm Alu.Beedings ( Qtn)</t>
  </si>
  <si>
    <t>No.</t>
  </si>
  <si>
    <t>Alu. bolts and nuts( Qtn)</t>
  </si>
  <si>
    <t>Labour for fixing glass paneles</t>
  </si>
  <si>
    <t xml:space="preserve"> (1.08SQM LABOUR =.25CARPENTER-II)</t>
  </si>
  <si>
    <t>Total for 0.5334 Sqm</t>
  </si>
  <si>
    <t>Rate for one Sqm.</t>
  </si>
  <si>
    <t xml:space="preserve"> CGST @ 9 %</t>
  </si>
  <si>
    <t xml:space="preserve"> SGST @ 9 %</t>
  </si>
  <si>
    <t>Data 22-23</t>
  </si>
  <si>
    <t>PVC WATER TANK OF 1000 LITRE CAPACITY</t>
  </si>
  <si>
    <t>WHITE WASHING ONE COAT</t>
  </si>
  <si>
    <t>Painting two Coats for Emulsion paint  outer Old walls.</t>
  </si>
  <si>
    <t>Engineering Polymer Tap  short body tap for coastal area only</t>
  </si>
  <si>
    <t>Shellac p-49</t>
  </si>
  <si>
    <t>Thread ball p-49</t>
  </si>
  <si>
    <t>Vertified  tile flooring  ( Ivory)</t>
  </si>
  <si>
    <t>COST OF Vertified TILES (p51, it-156)</t>
  </si>
  <si>
    <t>Floor finish and dadooing walls in cement mortar with tiles.</t>
  </si>
  <si>
    <t>SOR P-22/22-23</t>
  </si>
  <si>
    <t>CEMENT CONCRETE(1:3:6) USING</t>
  </si>
  <si>
    <t>Cement concrete 1:3:16 using 20mm HBGS Dummy column.</t>
  </si>
  <si>
    <t>Column</t>
  </si>
  <si>
    <t>Dismantling the  RCC concrete.</t>
  </si>
  <si>
    <t>Primer</t>
  </si>
  <si>
    <t>Name of Work : Special Repair works for Q Branch CID at Thoothukudi in Thoothukudi District .</t>
  </si>
  <si>
    <t>Supplying and fixing of stainless steel health faucet.</t>
  </si>
  <si>
    <t>FF toilet</t>
  </si>
  <si>
    <t>SOR P-57/22-23</t>
  </si>
  <si>
    <t>3.50 Lakhs</t>
  </si>
  <si>
    <t>SOR P-25/22-23</t>
  </si>
  <si>
    <t>Clean removal of cement plaster from walls.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</si>
</sst>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0.0_)"/>
    <numFmt numFmtId="165" formatCode="0.00_)"/>
    <numFmt numFmtId="166" formatCode="0.000_)"/>
    <numFmt numFmtId="167" formatCode="0_)"/>
    <numFmt numFmtId="168" formatCode="0.000"/>
    <numFmt numFmtId="169" formatCode="[&gt;99999]##\,##\,##0.00;[&lt;-99999.99]\-##\,##\,##0.00;##,##0.00"/>
    <numFmt numFmtId="170" formatCode="#,##0.000"/>
    <numFmt numFmtId="171" formatCode="_(* #,##0.00_);_(* \(#,##0.00\);_(* &quot;-&quot;??_);_(@_)"/>
    <numFmt numFmtId="172" formatCode="0.00000"/>
    <numFmt numFmtId="173" formatCode="0.0000_)"/>
  </numFmts>
  <fonts count="59" x14ac:knownFonts="1">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b/>
      <sz val="13"/>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b/>
      <sz val="12"/>
      <name val="Helv"/>
    </font>
    <font>
      <u/>
      <sz val="12"/>
      <name val="Helv"/>
    </font>
    <font>
      <sz val="13"/>
      <color theme="1"/>
      <name val="Calibri"/>
      <family val="2"/>
      <scheme val="minor"/>
    </font>
    <font>
      <b/>
      <sz val="13"/>
      <color theme="1"/>
      <name val="Times New Roman"/>
      <family val="1"/>
    </font>
    <font>
      <sz val="13"/>
      <color theme="1"/>
      <name val="Times New Roman"/>
      <family val="1"/>
    </font>
    <font>
      <sz val="12"/>
      <color theme="1"/>
      <name val="Times New Roman"/>
      <family val="1"/>
    </font>
    <font>
      <b/>
      <sz val="12"/>
      <color theme="1"/>
      <name val="Times New Roman"/>
      <family val="1"/>
    </font>
    <font>
      <b/>
      <sz val="13"/>
      <color theme="1"/>
      <name val="Bookman Old Style"/>
      <family val="1"/>
    </font>
    <font>
      <b/>
      <sz val="11"/>
      <color theme="1"/>
      <name val="Bookman Old Style"/>
      <family val="1"/>
    </font>
    <font>
      <sz val="11"/>
      <color theme="1"/>
      <name val="Bookman Old Style"/>
      <family val="1"/>
    </font>
    <font>
      <u/>
      <sz val="11"/>
      <color theme="1"/>
      <name val="Bookman Old Style"/>
      <family val="1"/>
    </font>
    <font>
      <sz val="11"/>
      <name val="Bookman Old Style"/>
      <family val="1"/>
    </font>
    <font>
      <sz val="11"/>
      <color theme="1"/>
      <name val="Book Antiqua"/>
      <family val="1"/>
    </font>
    <font>
      <sz val="11"/>
      <name val="Book Antiqua"/>
      <family val="1"/>
    </font>
    <font>
      <sz val="12"/>
      <name val="Helv"/>
    </font>
    <font>
      <b/>
      <sz val="16"/>
      <name val="Book Antiqua"/>
      <family val="1"/>
    </font>
    <font>
      <b/>
      <sz val="12"/>
      <name val="Book Antiqua"/>
      <family val="1"/>
    </font>
    <font>
      <sz val="12"/>
      <color indexed="10"/>
      <name val="Book Antiqua"/>
      <family val="1"/>
    </font>
    <font>
      <sz val="12"/>
      <name val="Book Antiqua"/>
      <family val="1"/>
    </font>
    <font>
      <b/>
      <sz val="12"/>
      <color rgb="FFFF0000"/>
      <name val="Book Antiqua"/>
      <family val="1"/>
    </font>
    <font>
      <sz val="12"/>
      <color theme="5" tint="-0.249977111117893"/>
      <name val="Book Antiqua"/>
      <family val="1"/>
    </font>
    <font>
      <sz val="12"/>
      <color indexed="8"/>
      <name val="Book Antiqua"/>
      <family val="1"/>
    </font>
    <font>
      <b/>
      <sz val="11"/>
      <name val="Bookman Old Style"/>
      <family val="1"/>
    </font>
    <font>
      <sz val="11"/>
      <color rgb="FFFFFFFF"/>
      <name val="Bookman Old Style"/>
      <family val="1"/>
    </font>
    <font>
      <sz val="12"/>
      <color theme="1"/>
      <name val="Bookman Old Style"/>
      <family val="1"/>
    </font>
    <font>
      <b/>
      <sz val="12"/>
      <color theme="1"/>
      <name val="Bookman Old Style"/>
      <family val="1"/>
    </font>
    <font>
      <b/>
      <u/>
      <sz val="12"/>
      <color theme="1"/>
      <name val="Bookman Old Style"/>
      <family val="1"/>
    </font>
    <font>
      <sz val="12"/>
      <name val="Bookman Old Style"/>
      <family val="1"/>
    </font>
    <font>
      <b/>
      <sz val="10"/>
      <color theme="1"/>
      <name val="Bookman Old Style"/>
      <family val="1"/>
    </font>
    <font>
      <b/>
      <sz val="13"/>
      <name val="Times New Roman"/>
      <family val="1"/>
    </font>
    <font>
      <sz val="13"/>
      <name val="Times New Roman"/>
      <family val="1"/>
    </font>
    <font>
      <b/>
      <vertAlign val="superscript"/>
      <sz val="13"/>
      <name val="Times New Roman"/>
      <family val="1"/>
    </font>
    <font>
      <sz val="10"/>
      <color theme="1"/>
      <name val="Bookman Old Style"/>
      <family val="1"/>
    </font>
    <font>
      <sz val="11"/>
      <color theme="1"/>
      <name val="Calibri"/>
      <family val="2"/>
      <scheme val="minor"/>
    </font>
    <font>
      <b/>
      <u/>
      <sz val="11"/>
      <name val="Bookman Old Style"/>
      <family val="1"/>
    </font>
    <font>
      <b/>
      <u/>
      <sz val="14"/>
      <color theme="9" tint="-0.499984740745262"/>
      <name val="Bookman Old Style"/>
      <family val="1"/>
    </font>
    <font>
      <b/>
      <sz val="12.5"/>
      <name val="Bookman Old Style"/>
      <family val="1"/>
    </font>
    <font>
      <b/>
      <sz val="12"/>
      <name val="Bookman Old Style"/>
      <family val="1"/>
    </font>
    <font>
      <u/>
      <sz val="11"/>
      <name val="Bookman Old Style"/>
      <family val="1"/>
    </font>
    <font>
      <sz val="12.5"/>
      <name val="Bookman Old Style"/>
      <family val="1"/>
    </font>
    <font>
      <sz val="12.5"/>
      <color rgb="FFFF0000"/>
      <name val="Bookman Old Style"/>
      <family val="1"/>
    </font>
    <font>
      <b/>
      <u/>
      <sz val="12.5"/>
      <name val="Bookman Old Style"/>
      <family val="1"/>
    </font>
    <font>
      <b/>
      <sz val="16"/>
      <color theme="1"/>
      <name val="Calibri"/>
      <family val="2"/>
      <scheme val="minor"/>
    </font>
    <font>
      <sz val="10"/>
      <name val="Courier"/>
      <family val="3"/>
    </font>
    <font>
      <sz val="8"/>
      <name val="Arial"/>
      <family val="2"/>
    </font>
    <font>
      <b/>
      <sz val="8"/>
      <name val="Arial"/>
      <family val="2"/>
    </font>
    <font>
      <b/>
      <sz val="7"/>
      <name val="Arial"/>
      <family val="2"/>
    </font>
    <font>
      <b/>
      <sz val="8"/>
      <color theme="1"/>
      <name val="Arial"/>
      <family val="2"/>
    </font>
    <font>
      <sz val="9"/>
      <name val="Arial"/>
      <family val="2"/>
    </font>
    <font>
      <u/>
      <sz val="10"/>
      <color indexed="12"/>
      <name val="Arial"/>
      <family val="2"/>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39">
    <xf numFmtId="0" fontId="0" fillId="0" borderId="0"/>
    <xf numFmtId="0" fontId="3" fillId="0" borderId="0"/>
    <xf numFmtId="0" fontId="3" fillId="0" borderId="0"/>
    <xf numFmtId="0" fontId="22" fillId="0" borderId="0"/>
    <xf numFmtId="165" fontId="22" fillId="0" borderId="0"/>
    <xf numFmtId="0" fontId="3" fillId="0" borderId="0"/>
    <xf numFmtId="0" fontId="3" fillId="0" borderId="0"/>
    <xf numFmtId="0" fontId="3" fillId="0" borderId="0"/>
    <xf numFmtId="0" fontId="3" fillId="0" borderId="0"/>
    <xf numFmtId="0" fontId="3" fillId="0" borderId="0"/>
    <xf numFmtId="43" fontId="41" fillId="0" borderId="0" applyFont="0" applyFill="0" applyBorder="0" applyAlignment="0" applyProtection="0"/>
    <xf numFmtId="171" fontId="3" fillId="0" borderId="0" applyFont="0" applyFill="0" applyBorder="0" applyAlignment="0" applyProtection="0"/>
    <xf numFmtId="0" fontId="3" fillId="0" borderId="0"/>
    <xf numFmtId="0" fontId="3" fillId="0" borderId="0"/>
    <xf numFmtId="0" fontId="3" fillId="0" borderId="0"/>
    <xf numFmtId="0" fontId="41" fillId="0" borderId="0"/>
    <xf numFmtId="0" fontId="41" fillId="0" borderId="0"/>
    <xf numFmtId="0" fontId="41"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5" fontId="51" fillId="0" borderId="0"/>
    <xf numFmtId="9" fontId="56" fillId="0" borderId="0" applyFont="0" applyFill="0" applyBorder="0" applyAlignment="0" applyProtection="0"/>
    <xf numFmtId="0" fontId="57" fillId="0" borderId="0" applyNumberFormat="0" applyFill="0" applyBorder="0" applyAlignment="0" applyProtection="0">
      <alignment vertical="top"/>
      <protection locked="0"/>
    </xf>
    <xf numFmtId="0" fontId="41" fillId="0" borderId="0"/>
    <xf numFmtId="0" fontId="3" fillId="0" borderId="0"/>
    <xf numFmtId="0" fontId="41" fillId="0" borderId="0"/>
    <xf numFmtId="0" fontId="41" fillId="0" borderId="0"/>
    <xf numFmtId="0" fontId="3" fillId="0" borderId="0"/>
    <xf numFmtId="0" fontId="3" fillId="0" borderId="0"/>
    <xf numFmtId="0" fontId="3" fillId="0" borderId="0"/>
    <xf numFmtId="0" fontId="41" fillId="0" borderId="0"/>
    <xf numFmtId="0" fontId="3" fillId="0" borderId="0"/>
    <xf numFmtId="0" fontId="58" fillId="0" borderId="0"/>
  </cellStyleXfs>
  <cellXfs count="424">
    <xf numFmtId="0" fontId="0" fillId="0" borderId="0" xfId="0"/>
    <xf numFmtId="0" fontId="0" fillId="0" borderId="1" xfId="0" applyBorder="1"/>
    <xf numFmtId="0" fontId="0" fillId="0" borderId="1" xfId="0" applyBorder="1" applyAlignment="1">
      <alignment wrapText="1"/>
    </xf>
    <xf numFmtId="2" fontId="0" fillId="0" borderId="1" xfId="0" applyNumberFormat="1" applyBorder="1"/>
    <xf numFmtId="0" fontId="1" fillId="0" borderId="1" xfId="0" applyFont="1" applyBorder="1"/>
    <xf numFmtId="165" fontId="0" fillId="0" borderId="1" xfId="0" applyNumberFormat="1" applyBorder="1"/>
    <xf numFmtId="164" fontId="0" fillId="0" borderId="1" xfId="0" applyNumberFormat="1" applyBorder="1"/>
    <xf numFmtId="166" fontId="0" fillId="0" borderId="1" xfId="0" applyNumberFormat="1" applyBorder="1"/>
    <xf numFmtId="167" fontId="0" fillId="0" borderId="1" xfId="0" applyNumberFormat="1" applyBorder="1"/>
    <xf numFmtId="0" fontId="1" fillId="0" borderId="0" xfId="0" applyFont="1"/>
    <xf numFmtId="0" fontId="2" fillId="0" borderId="1" xfId="0" applyFont="1" applyBorder="1"/>
    <xf numFmtId="0" fontId="2" fillId="0" borderId="1" xfId="0" applyFont="1" applyBorder="1" applyAlignment="1"/>
    <xf numFmtId="0" fontId="4" fillId="0" borderId="1" xfId="0" applyFont="1" applyBorder="1"/>
    <xf numFmtId="0" fontId="4" fillId="0" borderId="1" xfId="0" applyFont="1" applyBorder="1" applyAlignment="1">
      <alignment wrapText="1"/>
    </xf>
    <xf numFmtId="2" fontId="4" fillId="0" borderId="1" xfId="0" applyNumberFormat="1" applyFont="1" applyBorder="1"/>
    <xf numFmtId="0" fontId="4" fillId="0" borderId="1" xfId="0" applyFont="1" applyFill="1" applyBorder="1" applyAlignment="1">
      <alignment wrapText="1"/>
    </xf>
    <xf numFmtId="168" fontId="0" fillId="0" borderId="1" xfId="0" applyNumberFormat="1" applyBorder="1"/>
    <xf numFmtId="2" fontId="1" fillId="0" borderId="1" xfId="0" applyNumberFormat="1" applyFont="1" applyBorder="1"/>
    <xf numFmtId="12" fontId="0" fillId="0" borderId="1" xfId="0" applyNumberFormat="1" applyBorder="1"/>
    <xf numFmtId="0" fontId="1" fillId="0" borderId="1" xfId="0" applyFont="1" applyBorder="1" applyAlignment="1">
      <alignment wrapText="1"/>
    </xf>
    <xf numFmtId="0" fontId="1" fillId="0" borderId="1" xfId="0" applyFont="1" applyBorder="1" applyAlignment="1">
      <alignment vertical="center" wrapText="1"/>
    </xf>
    <xf numFmtId="2" fontId="0" fillId="0" borderId="1" xfId="0" applyNumberFormat="1" applyFont="1" applyBorder="1"/>
    <xf numFmtId="168" fontId="1" fillId="0" borderId="1" xfId="0" applyNumberFormat="1" applyFont="1" applyBorder="1"/>
    <xf numFmtId="0" fontId="0" fillId="0" borderId="1" xfId="0" applyFont="1" applyBorder="1"/>
    <xf numFmtId="0" fontId="5" fillId="0" borderId="1" xfId="0" applyFont="1" applyBorder="1" applyAlignment="1">
      <alignment wrapText="1"/>
    </xf>
    <xf numFmtId="0" fontId="5" fillId="0" borderId="1" xfId="0" applyFont="1" applyBorder="1"/>
    <xf numFmtId="0" fontId="5" fillId="0" borderId="1" xfId="0" applyFont="1" applyBorder="1" applyAlignment="1"/>
    <xf numFmtId="0" fontId="6" fillId="0" borderId="0" xfId="0" applyFont="1"/>
    <xf numFmtId="2" fontId="5" fillId="0" borderId="1" xfId="0" applyNumberFormat="1" applyFont="1" applyBorder="1"/>
    <xf numFmtId="2" fontId="5" fillId="0" borderId="1" xfId="0" applyNumberFormat="1" applyFont="1" applyBorder="1" applyAlignment="1">
      <alignment wrapText="1"/>
    </xf>
    <xf numFmtId="2" fontId="7" fillId="2" borderId="1" xfId="1" applyNumberFormat="1" applyFont="1" applyFill="1" applyBorder="1" applyAlignment="1">
      <alignment vertical="top" wrapText="1"/>
    </xf>
    <xf numFmtId="165" fontId="7" fillId="0" borderId="1" xfId="0" applyNumberFormat="1" applyFont="1" applyBorder="1" applyAlignment="1">
      <alignment vertical="top" wrapText="1"/>
    </xf>
    <xf numFmtId="165" fontId="5" fillId="0" borderId="1" xfId="0" applyNumberFormat="1" applyFont="1" applyBorder="1" applyAlignment="1" applyProtection="1">
      <alignment horizontal="left" wrapText="1"/>
    </xf>
    <xf numFmtId="165" fontId="5" fillId="0" borderId="1" xfId="0" applyNumberFormat="1" applyFont="1" applyBorder="1" applyAlignment="1">
      <alignment wrapText="1"/>
    </xf>
    <xf numFmtId="2" fontId="7" fillId="2" borderId="1" xfId="2" applyNumberFormat="1" applyFont="1" applyFill="1" applyBorder="1" applyAlignment="1">
      <alignment vertical="top" wrapText="1"/>
    </xf>
    <xf numFmtId="168" fontId="5" fillId="0" borderId="1" xfId="0" applyNumberFormat="1" applyFont="1" applyBorder="1"/>
    <xf numFmtId="165" fontId="0" fillId="0" borderId="0" xfId="0" applyNumberFormat="1"/>
    <xf numFmtId="0" fontId="0" fillId="0" borderId="1" xfId="0" applyFont="1" applyBorder="1" applyAlignment="1">
      <alignment wrapText="1"/>
    </xf>
    <xf numFmtId="0" fontId="0" fillId="3" borderId="1" xfId="0" applyFill="1" applyBorder="1"/>
    <xf numFmtId="0" fontId="0" fillId="3" borderId="0" xfId="0" applyFill="1"/>
    <xf numFmtId="0" fontId="2" fillId="0" borderId="1" xfId="0" applyFont="1" applyBorder="1" applyAlignment="1">
      <alignment horizontal="center"/>
    </xf>
    <xf numFmtId="0" fontId="10" fillId="0" borderId="1" xfId="0" applyFont="1" applyBorder="1" applyAlignment="1">
      <alignment wrapText="1"/>
    </xf>
    <xf numFmtId="0" fontId="1" fillId="0" borderId="1" xfId="0" applyFont="1" applyBorder="1" applyAlignment="1">
      <alignment horizontal="right"/>
    </xf>
    <xf numFmtId="2" fontId="6" fillId="0" borderId="1" xfId="0" applyNumberFormat="1" applyFont="1" applyBorder="1"/>
    <xf numFmtId="2" fontId="0" fillId="0" borderId="1" xfId="0" applyNumberFormat="1" applyFont="1" applyBorder="1" applyAlignment="1"/>
    <xf numFmtId="0" fontId="6" fillId="0" borderId="1" xfId="0" applyFont="1" applyBorder="1" applyAlignment="1">
      <alignment horizontal="center"/>
    </xf>
    <xf numFmtId="0" fontId="0" fillId="0" borderId="1" xfId="0" applyFont="1" applyBorder="1" applyAlignment="1">
      <alignment horizontal="center"/>
    </xf>
    <xf numFmtId="0" fontId="2" fillId="0" borderId="6" xfId="0" applyFont="1" applyBorder="1" applyAlignment="1">
      <alignment horizontal="center"/>
    </xf>
    <xf numFmtId="0" fontId="5" fillId="0" borderId="1" xfId="0" applyFont="1" applyFill="1" applyBorder="1" applyAlignment="1">
      <alignment wrapText="1"/>
    </xf>
    <xf numFmtId="165" fontId="0" fillId="0" borderId="1" xfId="0" applyNumberFormat="1" applyBorder="1" applyAlignment="1">
      <alignment horizontal="left" vertical="top"/>
    </xf>
    <xf numFmtId="165" fontId="8"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65" fontId="0" fillId="0" borderId="1" xfId="0" applyNumberFormat="1" applyBorder="1" applyAlignment="1">
      <alignment horizontal="right" vertical="top"/>
    </xf>
    <xf numFmtId="165" fontId="9" fillId="0" borderId="1" xfId="0" applyNumberFormat="1" applyFont="1" applyBorder="1" applyAlignment="1">
      <alignment horizontal="left" vertical="top"/>
    </xf>
    <xf numFmtId="165" fontId="8" fillId="0" borderId="1" xfId="0" applyNumberFormat="1" applyFont="1" applyBorder="1" applyAlignment="1">
      <alignment horizontal="right" vertical="top"/>
    </xf>
    <xf numFmtId="165" fontId="0" fillId="0" borderId="1" xfId="0" applyNumberFormat="1" applyBorder="1" applyAlignment="1">
      <alignment wrapText="1"/>
    </xf>
    <xf numFmtId="165" fontId="0" fillId="2" borderId="1" xfId="0" applyNumberFormat="1" applyFill="1" applyBorder="1" applyAlignment="1">
      <alignment horizontal="left" vertical="top"/>
    </xf>
    <xf numFmtId="0" fontId="0" fillId="0" borderId="0" xfId="0" applyAlignment="1"/>
    <xf numFmtId="2" fontId="0" fillId="0" borderId="1" xfId="0" applyNumberFormat="1" applyBorder="1" applyAlignment="1">
      <alignment horizontal="right"/>
    </xf>
    <xf numFmtId="165" fontId="0" fillId="3" borderId="1" xfId="0" applyNumberFormat="1" applyFill="1" applyBorder="1"/>
    <xf numFmtId="0" fontId="0" fillId="0" borderId="1" xfId="0" applyBorder="1" applyAlignment="1">
      <alignment horizontal="center"/>
    </xf>
    <xf numFmtId="0" fontId="1" fillId="0" borderId="1" xfId="0" applyFont="1" applyBorder="1" applyAlignment="1">
      <alignment horizontal="left" wrapText="1"/>
    </xf>
    <xf numFmtId="1" fontId="0" fillId="0" borderId="1" xfId="0" applyNumberFormat="1" applyBorder="1"/>
    <xf numFmtId="0" fontId="12" fillId="2" borderId="0" xfId="0" applyNumberFormat="1" applyFont="1" applyFill="1"/>
    <xf numFmtId="0" fontId="11" fillId="2" borderId="0" xfId="0" applyNumberFormat="1" applyFont="1" applyFill="1" applyAlignment="1">
      <alignment vertical="center"/>
    </xf>
    <xf numFmtId="0" fontId="11" fillId="2" borderId="0" xfId="0" applyNumberFormat="1" applyFont="1" applyFill="1" applyAlignment="1">
      <alignment horizontal="center" vertical="center"/>
    </xf>
    <xf numFmtId="0" fontId="12" fillId="2" borderId="0" xfId="0" applyNumberFormat="1" applyFont="1" applyFill="1" applyAlignment="1">
      <alignment vertical="center"/>
    </xf>
    <xf numFmtId="0" fontId="12" fillId="2" borderId="0" xfId="0" applyNumberFormat="1" applyFont="1" applyFill="1" applyAlignment="1">
      <alignment horizontal="center" vertical="center"/>
    </xf>
    <xf numFmtId="0" fontId="13" fillId="0" borderId="0" xfId="0" applyNumberFormat="1" applyFont="1" applyFill="1"/>
    <xf numFmtId="0" fontId="14" fillId="0" borderId="0" xfId="0" applyNumberFormat="1" applyFont="1" applyFill="1"/>
    <xf numFmtId="0" fontId="14" fillId="0" borderId="0" xfId="0" applyNumberFormat="1" applyFont="1" applyFill="1" applyAlignment="1">
      <alignment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horizontal="center" vertical="center"/>
    </xf>
    <xf numFmtId="0" fontId="13" fillId="0" borderId="0" xfId="0" applyNumberFormat="1" applyFont="1" applyFill="1" applyAlignment="1">
      <alignment horizontal="center"/>
    </xf>
    <xf numFmtId="0" fontId="16" fillId="0" borderId="1" xfId="0" applyNumberFormat="1" applyFont="1" applyFill="1" applyBorder="1" applyAlignment="1">
      <alignment horizontal="center" vertical="center"/>
    </xf>
    <xf numFmtId="2"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xf>
    <xf numFmtId="0" fontId="17"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xf>
    <xf numFmtId="2" fontId="17" fillId="0" borderId="1" xfId="0" applyNumberFormat="1" applyFont="1" applyFill="1" applyBorder="1" applyAlignment="1">
      <alignment horizontal="center" vertical="center"/>
    </xf>
    <xf numFmtId="2" fontId="17" fillId="0" borderId="1" xfId="0" applyNumberFormat="1" applyFont="1" applyFill="1" applyBorder="1" applyAlignment="1">
      <alignment horizontal="center"/>
    </xf>
    <xf numFmtId="168" fontId="17" fillId="0" borderId="1" xfId="0" applyNumberFormat="1" applyFont="1" applyFill="1" applyBorder="1" applyAlignment="1">
      <alignment horizontal="center" vertical="center"/>
    </xf>
    <xf numFmtId="2" fontId="16" fillId="0" borderId="1" xfId="0" applyNumberFormat="1" applyFont="1" applyFill="1" applyBorder="1" applyAlignment="1">
      <alignment horizontal="center"/>
    </xf>
    <xf numFmtId="0" fontId="18" fillId="0" borderId="1" xfId="0" applyNumberFormat="1" applyFont="1" applyFill="1" applyBorder="1" applyAlignment="1">
      <alignment vertical="center" wrapText="1"/>
    </xf>
    <xf numFmtId="168" fontId="16" fillId="0" borderId="1" xfId="0" applyNumberFormat="1" applyFont="1" applyFill="1" applyBorder="1" applyAlignment="1">
      <alignment horizontal="center" vertical="center"/>
    </xf>
    <xf numFmtId="0" fontId="17"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17" fillId="0" borderId="1" xfId="0" applyNumberFormat="1" applyFont="1" applyFill="1" applyBorder="1" applyAlignment="1">
      <alignment horizontal="left" vertical="center" wrapText="1"/>
    </xf>
    <xf numFmtId="0" fontId="17" fillId="0" borderId="1" xfId="0" applyNumberFormat="1" applyFont="1" applyFill="1" applyBorder="1" applyAlignment="1">
      <alignment horizontal="left" vertical="center"/>
    </xf>
    <xf numFmtId="2" fontId="16" fillId="2" borderId="1" xfId="0" applyNumberFormat="1" applyFont="1" applyFill="1" applyBorder="1" applyAlignment="1">
      <alignment horizontal="center" vertical="center"/>
    </xf>
    <xf numFmtId="0" fontId="17" fillId="0" borderId="0" xfId="0" applyNumberFormat="1" applyFont="1" applyFill="1" applyAlignment="1">
      <alignment vertical="center"/>
    </xf>
    <xf numFmtId="2" fontId="19" fillId="0" borderId="8" xfId="1" applyNumberFormat="1" applyFont="1" applyFill="1" applyBorder="1" applyAlignment="1">
      <alignment vertical="center" wrapText="1"/>
    </xf>
    <xf numFmtId="2" fontId="19" fillId="0" borderId="1" xfId="1" applyNumberFormat="1" applyFont="1" applyFill="1" applyBorder="1" applyAlignment="1">
      <alignment vertical="center" wrapText="1"/>
    </xf>
    <xf numFmtId="0" fontId="17" fillId="0" borderId="6" xfId="0" applyNumberFormat="1" applyFont="1" applyFill="1" applyBorder="1" applyAlignment="1">
      <alignment vertical="center"/>
    </xf>
    <xf numFmtId="0" fontId="20" fillId="2" borderId="1" xfId="0" applyNumberFormat="1" applyFont="1" applyFill="1" applyBorder="1" applyAlignment="1">
      <alignment horizontal="center" vertical="center"/>
    </xf>
    <xf numFmtId="0" fontId="20" fillId="2" borderId="1" xfId="0" applyNumberFormat="1" applyFont="1" applyFill="1" applyBorder="1" applyAlignment="1">
      <alignment vertical="center"/>
    </xf>
    <xf numFmtId="0" fontId="20" fillId="2" borderId="1" xfId="0" applyNumberFormat="1" applyFont="1" applyFill="1" applyBorder="1"/>
    <xf numFmtId="165" fontId="20" fillId="0" borderId="0" xfId="0" applyNumberFormat="1" applyFont="1" applyAlignment="1">
      <alignment horizontal="center"/>
    </xf>
    <xf numFmtId="165" fontId="23" fillId="0" borderId="0" xfId="0" applyNumberFormat="1" applyFont="1" applyAlignment="1" applyProtection="1"/>
    <xf numFmtId="165" fontId="20" fillId="0" borderId="0" xfId="0" applyNumberFormat="1" applyFont="1" applyAlignment="1" applyProtection="1">
      <alignment horizontal="center"/>
    </xf>
    <xf numFmtId="0" fontId="20" fillId="0" borderId="0" xfId="0" applyFont="1"/>
    <xf numFmtId="165" fontId="20" fillId="0" borderId="0" xfId="0" applyNumberFormat="1" applyFont="1"/>
    <xf numFmtId="165" fontId="20" fillId="0" borderId="0" xfId="0" applyNumberFormat="1" applyFont="1" applyAlignment="1" applyProtection="1">
      <alignment horizontal="left"/>
    </xf>
    <xf numFmtId="165" fontId="20" fillId="0" borderId="0" xfId="0" applyNumberFormat="1" applyFont="1" applyProtection="1"/>
    <xf numFmtId="165" fontId="24" fillId="0" borderId="0" xfId="0" applyNumberFormat="1" applyFont="1" applyProtection="1"/>
    <xf numFmtId="165" fontId="20" fillId="0" borderId="0" xfId="0" applyNumberFormat="1" applyFont="1" applyAlignment="1" applyProtection="1">
      <alignment horizontal="fill"/>
    </xf>
    <xf numFmtId="165" fontId="25" fillId="0" borderId="0" xfId="0" applyNumberFormat="1" applyFont="1" applyProtection="1"/>
    <xf numFmtId="165" fontId="26" fillId="0" borderId="0" xfId="0" applyNumberFormat="1" applyFont="1" applyProtection="1"/>
    <xf numFmtId="165" fontId="27" fillId="0" borderId="0" xfId="0" applyNumberFormat="1" applyFont="1" applyProtection="1"/>
    <xf numFmtId="165" fontId="20" fillId="0" borderId="0" xfId="0" applyNumberFormat="1" applyFont="1" applyFill="1" applyProtection="1"/>
    <xf numFmtId="165" fontId="21" fillId="0" borderId="0" xfId="0" applyNumberFormat="1" applyFont="1" applyAlignment="1" applyProtection="1">
      <alignment horizontal="left"/>
    </xf>
    <xf numFmtId="165" fontId="26" fillId="0" borderId="0" xfId="0" applyNumberFormat="1" applyFont="1" applyAlignment="1" applyProtection="1">
      <alignment horizontal="left"/>
    </xf>
    <xf numFmtId="167" fontId="20" fillId="0" borderId="0" xfId="0" applyNumberFormat="1" applyFont="1" applyAlignment="1" applyProtection="1">
      <alignment horizontal="center"/>
    </xf>
    <xf numFmtId="165" fontId="20" fillId="0" borderId="0" xfId="0" applyNumberFormat="1" applyFont="1" applyFill="1" applyAlignment="1" applyProtection="1">
      <alignment horizontal="center"/>
    </xf>
    <xf numFmtId="165" fontId="20" fillId="0" borderId="0" xfId="0" applyNumberFormat="1" applyFont="1" applyFill="1" applyAlignment="1" applyProtection="1">
      <alignment horizontal="left"/>
    </xf>
    <xf numFmtId="165" fontId="28" fillId="0" borderId="0" xfId="0" applyNumberFormat="1" applyFont="1" applyFill="1" applyAlignment="1" applyProtection="1">
      <alignment horizontal="right"/>
    </xf>
    <xf numFmtId="165" fontId="25" fillId="0" borderId="0" xfId="0" applyNumberFormat="1" applyFont="1" applyAlignment="1" applyProtection="1">
      <alignment horizontal="right"/>
    </xf>
    <xf numFmtId="165" fontId="29" fillId="0" borderId="0" xfId="0" applyNumberFormat="1" applyFont="1" applyAlignment="1" applyProtection="1">
      <alignment horizontal="left"/>
    </xf>
    <xf numFmtId="165" fontId="29" fillId="0" borderId="0" xfId="0" applyNumberFormat="1" applyFont="1" applyAlignment="1" applyProtection="1">
      <alignment horizontal="left" vertical="top" wrapText="1"/>
    </xf>
    <xf numFmtId="165" fontId="22" fillId="0" borderId="0" xfId="0" applyNumberFormat="1" applyFont="1" applyBorder="1"/>
    <xf numFmtId="165" fontId="8" fillId="0" borderId="0" xfId="0" applyNumberFormat="1" applyFont="1" applyBorder="1"/>
    <xf numFmtId="0" fontId="17" fillId="0" borderId="0" xfId="0" applyFont="1"/>
    <xf numFmtId="165" fontId="17" fillId="0" borderId="0" xfId="0" applyNumberFormat="1" applyFont="1" applyAlignment="1" applyProtection="1">
      <alignment horizontal="center"/>
    </xf>
    <xf numFmtId="165" fontId="17" fillId="0" borderId="0" xfId="0" applyNumberFormat="1" applyFont="1" applyAlignment="1" applyProtection="1"/>
    <xf numFmtId="165" fontId="17" fillId="0" borderId="0" xfId="0" applyNumberFormat="1" applyFont="1" applyAlignment="1" applyProtection="1">
      <alignment horizontal="left"/>
    </xf>
    <xf numFmtId="165" fontId="17" fillId="0" borderId="0" xfId="0" applyNumberFormat="1" applyFont="1"/>
    <xf numFmtId="165" fontId="17" fillId="0" borderId="0" xfId="0" applyNumberFormat="1" applyFont="1" applyAlignment="1"/>
    <xf numFmtId="165" fontId="17" fillId="0" borderId="0" xfId="0" applyNumberFormat="1" applyFont="1" applyAlignment="1" applyProtection="1">
      <alignment horizontal="fill"/>
    </xf>
    <xf numFmtId="165" fontId="17" fillId="0" borderId="0" xfId="0" applyNumberFormat="1" applyFont="1" applyAlignment="1">
      <alignment horizontal="left"/>
    </xf>
    <xf numFmtId="165" fontId="17" fillId="0" borderId="0" xfId="0" applyNumberFormat="1" applyFont="1" applyProtection="1"/>
    <xf numFmtId="165" fontId="19" fillId="0" borderId="0" xfId="0" applyNumberFormat="1" applyFont="1" applyBorder="1"/>
    <xf numFmtId="165" fontId="19" fillId="0" borderId="0" xfId="0" applyNumberFormat="1" applyFont="1" applyBorder="1" applyAlignment="1"/>
    <xf numFmtId="165" fontId="30" fillId="0" borderId="0" xfId="0" applyNumberFormat="1" applyFont="1" applyBorder="1" applyAlignment="1" applyProtection="1">
      <alignment horizontal="left"/>
    </xf>
    <xf numFmtId="165" fontId="19" fillId="0" borderId="0" xfId="0" applyNumberFormat="1" applyFont="1" applyBorder="1" applyAlignment="1">
      <alignment horizontal="left"/>
    </xf>
    <xf numFmtId="165" fontId="19" fillId="0" borderId="0" xfId="0" applyNumberFormat="1" applyFont="1" applyBorder="1" applyAlignment="1" applyProtection="1">
      <alignment horizontal="center"/>
    </xf>
    <xf numFmtId="165" fontId="30" fillId="0" borderId="0" xfId="0" applyNumberFormat="1" applyFont="1" applyBorder="1" applyAlignment="1" applyProtection="1">
      <alignment horizontal="right"/>
    </xf>
    <xf numFmtId="165" fontId="19" fillId="0" borderId="0" xfId="0" applyNumberFormat="1" applyFont="1" applyBorder="1" applyAlignment="1" applyProtection="1"/>
    <xf numFmtId="165" fontId="30" fillId="0" borderId="0" xfId="0" applyNumberFormat="1" applyFont="1" applyBorder="1" applyProtection="1"/>
    <xf numFmtId="165" fontId="19" fillId="0" borderId="0" xfId="0" applyNumberFormat="1" applyFont="1" applyBorder="1" applyAlignment="1" applyProtection="1">
      <alignment horizontal="fill"/>
    </xf>
    <xf numFmtId="165" fontId="30" fillId="0" borderId="0" xfId="0" applyNumberFormat="1" applyFont="1" applyBorder="1" applyAlignment="1" applyProtection="1">
      <alignment horizontal="center"/>
    </xf>
    <xf numFmtId="165" fontId="19" fillId="0" borderId="0" xfId="0" applyNumberFormat="1" applyFont="1" applyBorder="1" applyAlignment="1" applyProtection="1">
      <alignment horizontal="left"/>
    </xf>
    <xf numFmtId="165" fontId="19" fillId="0" borderId="0" xfId="0" applyNumberFormat="1" applyFont="1" applyBorder="1" applyProtection="1"/>
    <xf numFmtId="166" fontId="19" fillId="0" borderId="0" xfId="0" applyNumberFormat="1" applyFont="1" applyBorder="1" applyProtection="1"/>
    <xf numFmtId="164" fontId="19" fillId="0" borderId="0" xfId="0" applyNumberFormat="1" applyFont="1" applyBorder="1" applyAlignment="1" applyProtection="1">
      <alignment horizontal="center"/>
    </xf>
    <xf numFmtId="165" fontId="19" fillId="0" borderId="0" xfId="0" applyNumberFormat="1" applyFont="1" applyBorder="1" applyAlignment="1" applyProtection="1">
      <alignment horizontal="left" wrapText="1"/>
    </xf>
    <xf numFmtId="165" fontId="30" fillId="0" borderId="0" xfId="0" applyNumberFormat="1" applyFont="1" applyBorder="1"/>
    <xf numFmtId="167" fontId="19" fillId="0" borderId="0" xfId="0" applyNumberFormat="1" applyFont="1" applyBorder="1" applyAlignment="1" applyProtection="1">
      <alignment horizontal="center"/>
    </xf>
    <xf numFmtId="166" fontId="19" fillId="0" borderId="0" xfId="0" applyNumberFormat="1" applyFont="1" applyBorder="1"/>
    <xf numFmtId="166" fontId="19" fillId="0" borderId="0" xfId="0" applyNumberFormat="1" applyFont="1" applyBorder="1" applyAlignment="1">
      <alignment horizontal="right"/>
    </xf>
    <xf numFmtId="165" fontId="30" fillId="0" borderId="0" xfId="0" applyNumberFormat="1" applyFont="1" applyProtection="1"/>
    <xf numFmtId="165" fontId="30" fillId="0" borderId="0" xfId="0" applyNumberFormat="1" applyFont="1" applyBorder="1" applyAlignment="1">
      <alignment horizontal="left"/>
    </xf>
    <xf numFmtId="165" fontId="19" fillId="0" borderId="0" xfId="0" applyNumberFormat="1" applyFont="1" applyBorder="1" applyAlignment="1" applyProtection="1">
      <alignment horizontal="right"/>
    </xf>
    <xf numFmtId="165" fontId="30" fillId="0" borderId="0" xfId="0" applyNumberFormat="1" applyFont="1" applyBorder="1" applyAlignment="1">
      <alignment horizontal="left" vertical="top" wrapText="1"/>
    </xf>
    <xf numFmtId="165" fontId="30" fillId="4" borderId="0" xfId="0" applyNumberFormat="1" applyFont="1" applyFill="1" applyBorder="1" applyAlignment="1">
      <alignment wrapText="1"/>
    </xf>
    <xf numFmtId="166" fontId="17" fillId="0" borderId="0" xfId="0" applyNumberFormat="1" applyFont="1" applyBorder="1"/>
    <xf numFmtId="165" fontId="30" fillId="0" borderId="0" xfId="0" applyNumberFormat="1" applyFont="1" applyBorder="1" applyAlignment="1">
      <alignment horizontal="right"/>
    </xf>
    <xf numFmtId="165" fontId="30" fillId="0" borderId="0" xfId="0" applyNumberFormat="1" applyFont="1" applyBorder="1" applyAlignment="1"/>
    <xf numFmtId="165" fontId="30" fillId="0" borderId="0" xfId="0" applyNumberFormat="1" applyFont="1" applyBorder="1" applyAlignment="1">
      <alignment horizontal="right" vertical="top"/>
    </xf>
    <xf numFmtId="165" fontId="19" fillId="0" borderId="0" xfId="0" applyNumberFormat="1" applyFont="1" applyBorder="1" applyAlignment="1">
      <alignment vertical="top" wrapText="1"/>
    </xf>
    <xf numFmtId="165" fontId="30" fillId="0" borderId="0" xfId="0" applyNumberFormat="1" applyFont="1" applyBorder="1" applyAlignment="1" applyProtection="1">
      <alignment horizontal="center" wrapText="1"/>
    </xf>
    <xf numFmtId="165" fontId="30" fillId="0" borderId="0" xfId="0" applyNumberFormat="1" applyFont="1" applyBorder="1" applyAlignment="1" applyProtection="1">
      <alignment horizontal="left" wrapText="1"/>
    </xf>
    <xf numFmtId="165" fontId="17" fillId="0" borderId="0" xfId="0" applyNumberFormat="1" applyFont="1" applyBorder="1" applyProtection="1"/>
    <xf numFmtId="167" fontId="31" fillId="0" borderId="9" xfId="0" applyNumberFormat="1" applyFont="1" applyBorder="1" applyAlignment="1" applyProtection="1">
      <alignment horizontal="center"/>
    </xf>
    <xf numFmtId="165" fontId="19" fillId="0" borderId="10" xfId="0" applyNumberFormat="1" applyFont="1" applyBorder="1" applyAlignment="1" applyProtection="1"/>
    <xf numFmtId="165" fontId="19" fillId="0" borderId="10" xfId="0" applyNumberFormat="1" applyFont="1" applyBorder="1" applyAlignment="1" applyProtection="1">
      <alignment horizontal="left"/>
    </xf>
    <xf numFmtId="165" fontId="19" fillId="0" borderId="10" xfId="0" applyNumberFormat="1" applyFont="1" applyBorder="1"/>
    <xf numFmtId="165" fontId="19" fillId="0" borderId="10" xfId="0" applyNumberFormat="1" applyFont="1" applyBorder="1" applyAlignment="1">
      <alignment horizontal="left"/>
    </xf>
    <xf numFmtId="165" fontId="19" fillId="0" borderId="11" xfId="0" applyNumberFormat="1" applyFont="1" applyBorder="1"/>
    <xf numFmtId="165" fontId="19" fillId="0" borderId="11" xfId="0" applyNumberFormat="1" applyFont="1" applyBorder="1" applyProtection="1"/>
    <xf numFmtId="165" fontId="19" fillId="4" borderId="0" xfId="0" applyNumberFormat="1" applyFont="1" applyFill="1" applyBorder="1" applyProtection="1"/>
    <xf numFmtId="0" fontId="16" fillId="0" borderId="1" xfId="0" applyNumberFormat="1" applyFont="1" applyFill="1" applyBorder="1" applyAlignment="1">
      <alignment horizontal="center" vertical="center"/>
    </xf>
    <xf numFmtId="2" fontId="12" fillId="2" borderId="0" xfId="0" applyNumberFormat="1" applyFont="1" applyFill="1"/>
    <xf numFmtId="0" fontId="32" fillId="0" borderId="0" xfId="0" applyNumberFormat="1" applyFont="1" applyFill="1" applyAlignment="1">
      <alignment horizontal="center" vertical="center"/>
    </xf>
    <xf numFmtId="0" fontId="32" fillId="0" borderId="0" xfId="0" applyNumberFormat="1" applyFont="1" applyFill="1"/>
    <xf numFmtId="0" fontId="32" fillId="0" borderId="0" xfId="0" applyNumberFormat="1" applyFont="1" applyFill="1" applyAlignment="1">
      <alignment horizontal="center"/>
    </xf>
    <xf numFmtId="0" fontId="17" fillId="0" borderId="0" xfId="0" applyNumberFormat="1" applyFont="1" applyFill="1" applyAlignment="1">
      <alignment horizontal="center" vertical="center"/>
    </xf>
    <xf numFmtId="0" fontId="17" fillId="0" borderId="0" xfId="0" applyNumberFormat="1" applyFont="1" applyFill="1"/>
    <xf numFmtId="0" fontId="17" fillId="0" borderId="0" xfId="0" applyNumberFormat="1" applyFont="1" applyFill="1" applyAlignment="1">
      <alignment horizontal="center"/>
    </xf>
    <xf numFmtId="0" fontId="17" fillId="0" borderId="1" xfId="0" applyNumberFormat="1" applyFont="1" applyFill="1" applyBorder="1" applyAlignment="1">
      <alignment wrapText="1"/>
    </xf>
    <xf numFmtId="0" fontId="17" fillId="0" borderId="1" xfId="0" applyNumberFormat="1" applyFont="1" applyFill="1" applyBorder="1"/>
    <xf numFmtId="0" fontId="13" fillId="0" borderId="0" xfId="0" applyNumberFormat="1" applyFont="1" applyFill="1" applyAlignment="1">
      <alignment vertical="center"/>
    </xf>
    <xf numFmtId="0" fontId="33" fillId="0" borderId="1" xfId="0" applyNumberFormat="1" applyFont="1" applyFill="1" applyBorder="1" applyAlignment="1">
      <alignment horizontal="left" vertical="center" wrapText="1"/>
    </xf>
    <xf numFmtId="0" fontId="33" fillId="0" borderId="1" xfId="0" applyNumberFormat="1" applyFont="1" applyFill="1" applyBorder="1" applyAlignment="1">
      <alignment horizontal="left" vertical="center"/>
    </xf>
    <xf numFmtId="0" fontId="32" fillId="2" borderId="1" xfId="0" applyNumberFormat="1" applyFont="1" applyFill="1" applyBorder="1"/>
    <xf numFmtId="0" fontId="33" fillId="2" borderId="1" xfId="0" applyNumberFormat="1" applyFont="1" applyFill="1" applyBorder="1" applyAlignment="1">
      <alignment vertical="center"/>
    </xf>
    <xf numFmtId="0" fontId="33" fillId="2" borderId="6" xfId="0" applyNumberFormat="1" applyFont="1" applyFill="1" applyBorder="1" applyAlignment="1">
      <alignment horizontal="center" vertical="center"/>
    </xf>
    <xf numFmtId="0" fontId="33" fillId="2" borderId="0" xfId="0" applyNumberFormat="1" applyFont="1" applyFill="1" applyAlignment="1">
      <alignment horizontal="center" vertical="center"/>
    </xf>
    <xf numFmtId="0" fontId="32" fillId="2" borderId="6" xfId="0" applyNumberFormat="1" applyFont="1" applyFill="1" applyBorder="1" applyAlignment="1">
      <alignment horizontal="center" vertical="center"/>
    </xf>
    <xf numFmtId="2" fontId="32" fillId="2" borderId="6" xfId="0" applyNumberFormat="1" applyFont="1" applyFill="1" applyBorder="1" applyAlignment="1">
      <alignment horizontal="center" vertical="center"/>
    </xf>
    <xf numFmtId="0" fontId="32" fillId="2" borderId="6" xfId="0" applyNumberFormat="1" applyFont="1" applyFill="1" applyBorder="1" applyAlignment="1">
      <alignment horizontal="left" vertical="center" wrapText="1"/>
    </xf>
    <xf numFmtId="0" fontId="32" fillId="2" borderId="1" xfId="0" applyNumberFormat="1" applyFont="1" applyFill="1" applyBorder="1" applyAlignment="1">
      <alignment horizontal="center" vertical="center"/>
    </xf>
    <xf numFmtId="2" fontId="32" fillId="2" borderId="1" xfId="0" applyNumberFormat="1" applyFont="1" applyFill="1" applyBorder="1" applyAlignment="1">
      <alignment horizontal="center" vertical="center"/>
    </xf>
    <xf numFmtId="0" fontId="32" fillId="0" borderId="1" xfId="0" applyNumberFormat="1" applyFont="1" applyFill="1" applyBorder="1" applyAlignment="1">
      <alignment vertical="center" wrapText="1"/>
    </xf>
    <xf numFmtId="0" fontId="32" fillId="2" borderId="0" xfId="0" applyNumberFormat="1" applyFont="1" applyFill="1"/>
    <xf numFmtId="0" fontId="32" fillId="2" borderId="1" xfId="0" applyNumberFormat="1" applyFont="1" applyFill="1" applyBorder="1" applyAlignment="1">
      <alignment vertical="center" wrapText="1"/>
    </xf>
    <xf numFmtId="0" fontId="32" fillId="2" borderId="0" xfId="0" applyNumberFormat="1" applyFont="1" applyFill="1" applyAlignment="1">
      <alignment vertical="center"/>
    </xf>
    <xf numFmtId="0" fontId="32" fillId="0" borderId="1" xfId="0" applyNumberFormat="1" applyFont="1" applyFill="1" applyBorder="1" applyAlignment="1">
      <alignment vertical="center"/>
    </xf>
    <xf numFmtId="2" fontId="35" fillId="0" borderId="7" xfId="1" applyNumberFormat="1" applyFont="1" applyFill="1" applyBorder="1" applyAlignment="1">
      <alignment vertical="center" wrapText="1"/>
    </xf>
    <xf numFmtId="2" fontId="32" fillId="0" borderId="1" xfId="0" applyNumberFormat="1" applyFont="1" applyFill="1" applyBorder="1" applyAlignment="1">
      <alignment horizontal="center" vertical="center"/>
    </xf>
    <xf numFmtId="168" fontId="32" fillId="2" borderId="1" xfId="0" applyNumberFormat="1" applyFont="1" applyFill="1" applyBorder="1" applyAlignment="1">
      <alignment horizontal="center" vertical="center"/>
    </xf>
    <xf numFmtId="0" fontId="32" fillId="0" borderId="1" xfId="0" applyNumberFormat="1" applyFont="1" applyFill="1" applyBorder="1" applyAlignment="1">
      <alignment horizontal="left" vertical="center" wrapText="1"/>
    </xf>
    <xf numFmtId="0" fontId="32" fillId="0" borderId="1" xfId="0" applyNumberFormat="1" applyFont="1" applyFill="1" applyBorder="1" applyAlignment="1">
      <alignment horizontal="left" vertical="center"/>
    </xf>
    <xf numFmtId="0" fontId="33" fillId="0" borderId="1" xfId="0" applyNumberFormat="1" applyFont="1" applyFill="1" applyBorder="1" applyAlignment="1">
      <alignment horizontal="center" vertical="center"/>
    </xf>
    <xf numFmtId="0" fontId="33" fillId="0" borderId="1" xfId="0" applyNumberFormat="1" applyFont="1" applyFill="1" applyBorder="1"/>
    <xf numFmtId="2" fontId="33" fillId="0" borderId="1" xfId="0" applyNumberFormat="1" applyFont="1" applyFill="1" applyBorder="1" applyAlignment="1">
      <alignment horizontal="center" vertical="center"/>
    </xf>
    <xf numFmtId="0" fontId="33" fillId="2" borderId="1" xfId="0" applyNumberFormat="1" applyFont="1" applyFill="1" applyBorder="1" applyAlignment="1">
      <alignment horizontal="right"/>
    </xf>
    <xf numFmtId="2" fontId="33" fillId="2" borderId="1" xfId="0" applyNumberFormat="1" applyFont="1" applyFill="1" applyBorder="1" applyAlignment="1">
      <alignment horizontal="center"/>
    </xf>
    <xf numFmtId="0" fontId="33" fillId="2" borderId="6" xfId="0" applyNumberFormat="1" applyFont="1" applyFill="1" applyBorder="1" applyAlignment="1">
      <alignment horizontal="center" vertical="center" wrapText="1"/>
    </xf>
    <xf numFmtId="2" fontId="32"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0" fontId="16" fillId="0" borderId="1" xfId="0" applyNumberFormat="1" applyFont="1" applyFill="1" applyBorder="1" applyAlignment="1">
      <alignment horizontal="center" vertical="center"/>
    </xf>
    <xf numFmtId="0" fontId="12" fillId="2" borderId="0" xfId="0" applyFont="1" applyFill="1"/>
    <xf numFmtId="165" fontId="38" fillId="0" borderId="0" xfId="3" applyNumberFormat="1" applyFont="1" applyFill="1" applyAlignment="1">
      <alignment vertical="center"/>
    </xf>
    <xf numFmtId="165" fontId="38" fillId="0" borderId="0" xfId="3" applyNumberFormat="1" applyFont="1"/>
    <xf numFmtId="165" fontId="37" fillId="0" borderId="1" xfId="0" applyNumberFormat="1" applyFont="1" applyBorder="1" applyAlignment="1">
      <alignment vertical="center"/>
    </xf>
    <xf numFmtId="165" fontId="37" fillId="0" borderId="1" xfId="3" applyNumberFormat="1" applyFont="1" applyFill="1" applyBorder="1" applyAlignment="1">
      <alignment horizontal="center" vertical="center" wrapText="1"/>
    </xf>
    <xf numFmtId="165" fontId="37" fillId="0" borderId="0" xfId="3" applyNumberFormat="1" applyFont="1" applyFill="1" applyAlignment="1">
      <alignment vertical="center"/>
    </xf>
    <xf numFmtId="165" fontId="37" fillId="0" borderId="0" xfId="3" applyNumberFormat="1" applyFont="1" applyAlignment="1">
      <alignment vertical="center"/>
    </xf>
    <xf numFmtId="165" fontId="37" fillId="0" borderId="1" xfId="3" applyNumberFormat="1" applyFont="1" applyFill="1" applyBorder="1" applyAlignment="1">
      <alignment horizontal="center" vertical="center"/>
    </xf>
    <xf numFmtId="167" fontId="38" fillId="0" borderId="1" xfId="3" applyNumberFormat="1" applyFont="1" applyFill="1" applyBorder="1" applyAlignment="1">
      <alignment horizontal="center" vertical="center"/>
    </xf>
    <xf numFmtId="165" fontId="38" fillId="0" borderId="1" xfId="3" applyNumberFormat="1" applyFont="1" applyFill="1" applyBorder="1" applyAlignment="1">
      <alignment horizontal="left" vertical="top" wrapText="1"/>
    </xf>
    <xf numFmtId="165" fontId="38" fillId="0" borderId="1" xfId="3" applyNumberFormat="1" applyFont="1" applyBorder="1"/>
    <xf numFmtId="165" fontId="38" fillId="0" borderId="1" xfId="0" applyNumberFormat="1" applyFont="1" applyBorder="1"/>
    <xf numFmtId="165" fontId="37" fillId="0" borderId="1" xfId="3" applyNumberFormat="1" applyFont="1" applyBorder="1"/>
    <xf numFmtId="165" fontId="38" fillId="0" borderId="1" xfId="3" applyNumberFormat="1" applyFont="1" applyFill="1" applyBorder="1" applyAlignment="1">
      <alignment vertical="top" wrapText="1"/>
    </xf>
    <xf numFmtId="165" fontId="38" fillId="0" borderId="1" xfId="3" applyNumberFormat="1" applyFont="1" applyFill="1" applyBorder="1" applyAlignment="1">
      <alignment horizontal="center" vertical="center"/>
    </xf>
    <xf numFmtId="165" fontId="38" fillId="0" borderId="1" xfId="3" applyNumberFormat="1" applyFont="1" applyFill="1" applyBorder="1" applyAlignment="1">
      <alignment vertical="center"/>
    </xf>
    <xf numFmtId="165" fontId="38" fillId="0" borderId="1" xfId="3" applyNumberFormat="1" applyFont="1" applyFill="1" applyBorder="1" applyAlignment="1">
      <alignment horizontal="right" vertical="center"/>
    </xf>
    <xf numFmtId="165" fontId="37" fillId="0" borderId="1" xfId="3" applyNumberFormat="1" applyFont="1" applyFill="1" applyBorder="1" applyAlignment="1">
      <alignment vertical="center"/>
    </xf>
    <xf numFmtId="165" fontId="37" fillId="0" borderId="1" xfId="3" applyNumberFormat="1" applyFont="1" applyFill="1" applyBorder="1" applyAlignment="1">
      <alignment horizontal="right" vertical="center"/>
    </xf>
    <xf numFmtId="167" fontId="38" fillId="0" borderId="1" xfId="0" applyNumberFormat="1" applyFont="1" applyBorder="1" applyAlignment="1">
      <alignment horizontal="center"/>
    </xf>
    <xf numFmtId="165" fontId="38" fillId="0" borderId="1" xfId="0" applyNumberFormat="1" applyFont="1" applyBorder="1" applyAlignment="1">
      <alignment vertical="center" wrapText="1"/>
    </xf>
    <xf numFmtId="165" fontId="38" fillId="0" borderId="0" xfId="0" applyNumberFormat="1" applyFont="1"/>
    <xf numFmtId="167" fontId="38" fillId="0" borderId="1" xfId="0" applyNumberFormat="1" applyFont="1" applyBorder="1" applyAlignment="1">
      <alignment horizontal="center" vertical="center"/>
    </xf>
    <xf numFmtId="165" fontId="38" fillId="0" borderId="1" xfId="0" applyNumberFormat="1" applyFont="1" applyBorder="1" applyAlignment="1">
      <alignment horizontal="center"/>
    </xf>
    <xf numFmtId="165" fontId="37" fillId="0" borderId="1" xfId="3" applyNumberFormat="1" applyFont="1" applyFill="1" applyBorder="1" applyAlignment="1">
      <alignment horizontal="left" vertical="top" wrapText="1"/>
    </xf>
    <xf numFmtId="2" fontId="36" fillId="2" borderId="1" xfId="0" applyNumberFormat="1" applyFont="1" applyFill="1" applyBorder="1" applyAlignment="1">
      <alignment horizontal="center" vertical="center" wrapText="1"/>
    </xf>
    <xf numFmtId="2" fontId="40" fillId="2" borderId="1" xfId="0" applyNumberFormat="1" applyFont="1" applyFill="1" applyBorder="1" applyAlignment="1">
      <alignment horizontal="center" vertical="center" wrapText="1"/>
    </xf>
    <xf numFmtId="0" fontId="19" fillId="2" borderId="0" xfId="5" applyFont="1" applyFill="1" applyAlignment="1">
      <alignment vertical="center" wrapText="1"/>
    </xf>
    <xf numFmtId="0" fontId="45" fillId="2" borderId="15" xfId="5" applyFont="1" applyFill="1" applyBorder="1" applyAlignment="1">
      <alignment horizontal="center" vertical="center" wrapText="1"/>
    </xf>
    <xf numFmtId="169" fontId="35" fillId="2" borderId="0" xfId="5" applyNumberFormat="1" applyFont="1" applyFill="1" applyAlignment="1">
      <alignment vertical="top" wrapText="1"/>
    </xf>
    <xf numFmtId="0" fontId="35" fillId="2" borderId="0" xfId="5" applyFont="1" applyFill="1" applyAlignment="1">
      <alignment vertical="top" wrapText="1"/>
    </xf>
    <xf numFmtId="0" fontId="45" fillId="2" borderId="1" xfId="5" applyFont="1" applyFill="1" applyBorder="1" applyAlignment="1">
      <alignment horizontal="center" vertical="center" wrapText="1"/>
    </xf>
    <xf numFmtId="0" fontId="46" fillId="2" borderId="0" xfId="5" applyFont="1" applyFill="1" applyAlignment="1">
      <alignment vertical="top" wrapText="1"/>
    </xf>
    <xf numFmtId="0" fontId="19" fillId="2" borderId="3" xfId="5" applyFont="1" applyFill="1" applyBorder="1" applyAlignment="1">
      <alignment vertical="top" wrapText="1"/>
    </xf>
    <xf numFmtId="0" fontId="47" fillId="2" borderId="1" xfId="5" applyFont="1" applyFill="1" applyBorder="1" applyAlignment="1">
      <alignment horizontal="center" vertical="center" wrapText="1"/>
    </xf>
    <xf numFmtId="0" fontId="47" fillId="2" borderId="1" xfId="5" applyFont="1" applyFill="1" applyBorder="1" applyAlignment="1">
      <alignment horizontal="left" vertical="center" wrapText="1"/>
    </xf>
    <xf numFmtId="169" fontId="44" fillId="2" borderId="1" xfId="5" applyNumberFormat="1" applyFont="1" applyFill="1" applyBorder="1" applyAlignment="1">
      <alignment horizontal="right" vertical="center" wrapText="1"/>
    </xf>
    <xf numFmtId="169" fontId="47" fillId="2" borderId="1" xfId="5" applyNumberFormat="1" applyFont="1" applyFill="1" applyBorder="1" applyAlignment="1">
      <alignment horizontal="right" vertical="center" wrapText="1"/>
    </xf>
    <xf numFmtId="169" fontId="46" fillId="2" borderId="0" xfId="5" applyNumberFormat="1" applyFont="1" applyFill="1" applyAlignment="1">
      <alignment vertical="top" wrapText="1"/>
    </xf>
    <xf numFmtId="0" fontId="19" fillId="2" borderId="0" xfId="5" applyFont="1" applyFill="1" applyBorder="1" applyAlignment="1">
      <alignment vertical="top" wrapText="1"/>
    </xf>
    <xf numFmtId="14" fontId="47" fillId="2" borderId="1" xfId="5" applyNumberFormat="1" applyFont="1" applyFill="1" applyBorder="1" applyAlignment="1">
      <alignment horizontal="center" vertical="center" wrapText="1"/>
    </xf>
    <xf numFmtId="0" fontId="47" fillId="2" borderId="0" xfId="5" applyFont="1" applyFill="1" applyAlignment="1">
      <alignment vertical="top" wrapText="1"/>
    </xf>
    <xf numFmtId="169" fontId="48" fillId="2" borderId="1" xfId="5" applyNumberFormat="1" applyFont="1" applyFill="1" applyBorder="1" applyAlignment="1">
      <alignment horizontal="right" vertical="center" wrapText="1"/>
    </xf>
    <xf numFmtId="169" fontId="47" fillId="2" borderId="0" xfId="5" applyNumberFormat="1" applyFont="1" applyFill="1" applyAlignment="1">
      <alignment vertical="top" wrapText="1"/>
    </xf>
    <xf numFmtId="0" fontId="47" fillId="2" borderId="3" xfId="5" applyFont="1" applyFill="1" applyBorder="1" applyAlignment="1">
      <alignment vertical="top" wrapText="1"/>
    </xf>
    <xf numFmtId="0" fontId="47" fillId="2" borderId="0" xfId="5" applyFont="1" applyFill="1" applyBorder="1" applyAlignment="1">
      <alignment vertical="top" wrapText="1"/>
    </xf>
    <xf numFmtId="2" fontId="47" fillId="2" borderId="0" xfId="5" applyNumberFormat="1" applyFont="1" applyFill="1" applyAlignment="1">
      <alignment vertical="top" wrapText="1"/>
    </xf>
    <xf numFmtId="0" fontId="49" fillId="2" borderId="1" xfId="5" applyFont="1" applyFill="1" applyBorder="1" applyAlignment="1">
      <alignment horizontal="right" vertical="center" wrapText="1"/>
    </xf>
    <xf numFmtId="0" fontId="49" fillId="2" borderId="1" xfId="5" applyFont="1" applyFill="1" applyBorder="1" applyAlignment="1">
      <alignment horizontal="center" vertical="center" wrapText="1"/>
    </xf>
    <xf numFmtId="169" fontId="49" fillId="2" borderId="1" xfId="5" applyNumberFormat="1" applyFont="1" applyFill="1" applyBorder="1" applyAlignment="1">
      <alignment horizontal="right" vertical="center" wrapText="1"/>
    </xf>
    <xf numFmtId="169" fontId="49" fillId="2" borderId="0" xfId="5" applyNumberFormat="1" applyFont="1" applyFill="1" applyAlignment="1">
      <alignment horizontal="right" vertical="center" wrapText="1"/>
    </xf>
    <xf numFmtId="0" fontId="49" fillId="2" borderId="0" xfId="5" applyFont="1" applyFill="1" applyAlignment="1">
      <alignment horizontal="right" vertical="center" wrapText="1"/>
    </xf>
    <xf numFmtId="0" fontId="44" fillId="2" borderId="1" xfId="5" applyFont="1" applyFill="1" applyBorder="1" applyAlignment="1">
      <alignment horizontal="center" vertical="center" wrapText="1"/>
    </xf>
    <xf numFmtId="2" fontId="49" fillId="2" borderId="0" xfId="5" applyNumberFormat="1" applyFont="1" applyFill="1" applyAlignment="1">
      <alignment horizontal="right" vertical="center" wrapText="1"/>
    </xf>
    <xf numFmtId="0" fontId="42" fillId="2" borderId="0" xfId="5" applyFont="1" applyFill="1" applyBorder="1" applyAlignment="1">
      <alignment horizontal="right" vertical="center" wrapText="1"/>
    </xf>
    <xf numFmtId="0" fontId="42" fillId="2" borderId="0" xfId="5" applyFont="1" applyFill="1" applyBorder="1" applyAlignment="1">
      <alignment horizontal="center" vertical="center" wrapText="1"/>
    </xf>
    <xf numFmtId="4" fontId="42" fillId="2" borderId="0" xfId="5" applyNumberFormat="1" applyFont="1" applyFill="1" applyBorder="1" applyAlignment="1">
      <alignment horizontal="right" vertical="center" wrapText="1"/>
    </xf>
    <xf numFmtId="169" fontId="42" fillId="2" borderId="0" xfId="5" applyNumberFormat="1" applyFont="1" applyFill="1" applyAlignment="1">
      <alignment horizontal="right" vertical="center" wrapText="1"/>
    </xf>
    <xf numFmtId="0" fontId="42" fillId="2" borderId="0" xfId="5" applyFont="1" applyFill="1" applyAlignment="1">
      <alignment horizontal="right" vertical="center" wrapText="1"/>
    </xf>
    <xf numFmtId="2" fontId="42" fillId="2" borderId="0" xfId="5" applyNumberFormat="1" applyFont="1" applyFill="1" applyAlignment="1">
      <alignment horizontal="right" vertical="center" wrapText="1"/>
    </xf>
    <xf numFmtId="170" fontId="42" fillId="2" borderId="0" xfId="5" applyNumberFormat="1" applyFont="1" applyFill="1" applyBorder="1" applyAlignment="1">
      <alignment horizontal="right" vertical="center" wrapText="1"/>
    </xf>
    <xf numFmtId="14" fontId="19" fillId="2" borderId="0" xfId="5" applyNumberFormat="1" applyFont="1" applyFill="1" applyBorder="1" applyAlignment="1">
      <alignment vertical="top" wrapText="1"/>
    </xf>
    <xf numFmtId="169" fontId="19" fillId="2" borderId="0" xfId="5" applyNumberFormat="1" applyFont="1" applyFill="1" applyBorder="1" applyAlignment="1">
      <alignment vertical="top" wrapText="1"/>
    </xf>
    <xf numFmtId="2" fontId="19" fillId="2" borderId="0" xfId="5" applyNumberFormat="1" applyFont="1" applyFill="1" applyBorder="1" applyAlignment="1">
      <alignment horizontal="right" vertical="top" wrapText="1"/>
    </xf>
    <xf numFmtId="0" fontId="19" fillId="2" borderId="0" xfId="5" applyFont="1" applyFill="1" applyAlignment="1">
      <alignment vertical="top" wrapText="1"/>
    </xf>
    <xf numFmtId="1" fontId="19" fillId="2" borderId="0" xfId="5" applyNumberFormat="1" applyFont="1" applyFill="1" applyBorder="1" applyAlignment="1">
      <alignment horizontal="right" vertical="top"/>
    </xf>
    <xf numFmtId="0" fontId="19" fillId="2" borderId="0" xfId="5" applyFont="1" applyFill="1" applyBorder="1" applyAlignment="1">
      <alignment horizontal="center" vertical="top" wrapText="1"/>
    </xf>
    <xf numFmtId="0" fontId="19" fillId="2" borderId="0" xfId="5" applyFont="1" applyFill="1" applyBorder="1" applyAlignment="1">
      <alignment vertical="top"/>
    </xf>
    <xf numFmtId="0" fontId="30" fillId="2" borderId="0" xfId="5" applyFont="1" applyFill="1" applyBorder="1" applyAlignment="1"/>
    <xf numFmtId="2" fontId="19" fillId="2" borderId="0" xfId="5" applyNumberFormat="1" applyFont="1" applyFill="1" applyAlignment="1">
      <alignment vertical="top" wrapText="1"/>
    </xf>
    <xf numFmtId="4" fontId="19" fillId="2" borderId="0" xfId="5" applyNumberFormat="1" applyFont="1" applyFill="1" applyAlignment="1">
      <alignment vertical="top" wrapText="1"/>
    </xf>
    <xf numFmtId="0" fontId="50" fillId="0" borderId="0" xfId="0" applyFont="1"/>
    <xf numFmtId="43" fontId="50" fillId="0" borderId="0" xfId="10" applyFont="1"/>
    <xf numFmtId="43" fontId="0" fillId="0" borderId="0" xfId="0" applyNumberFormat="1"/>
    <xf numFmtId="165" fontId="52" fillId="0" borderId="0" xfId="26" applyFont="1"/>
    <xf numFmtId="165" fontId="53" fillId="0" borderId="0" xfId="26" applyFont="1" applyAlignment="1">
      <alignment horizontal="center"/>
    </xf>
    <xf numFmtId="165" fontId="52" fillId="0" borderId="0" xfId="26" applyFont="1" applyAlignment="1" applyProtection="1">
      <alignment horizontal="left"/>
    </xf>
    <xf numFmtId="165" fontId="54" fillId="0" borderId="1" xfId="26" applyFont="1" applyBorder="1" applyAlignment="1" applyProtection="1">
      <alignment horizontal="center" vertical="center" wrapText="1"/>
    </xf>
    <xf numFmtId="167" fontId="53" fillId="0" borderId="1" xfId="26" applyNumberFormat="1" applyFont="1" applyBorder="1" applyAlignment="1">
      <alignment horizontal="center"/>
    </xf>
    <xf numFmtId="1" fontId="53" fillId="0" borderId="1" xfId="26" applyNumberFormat="1" applyFont="1" applyBorder="1" applyAlignment="1">
      <alignment horizontal="center"/>
    </xf>
    <xf numFmtId="165" fontId="53" fillId="0" borderId="1" xfId="26" applyFont="1" applyBorder="1" applyAlignment="1" applyProtection="1">
      <alignment vertical="center"/>
    </xf>
    <xf numFmtId="2" fontId="52" fillId="0" borderId="1" xfId="26" applyNumberFormat="1" applyFont="1" applyBorder="1" applyAlignment="1" applyProtection="1">
      <alignment horizontal="center" vertical="center"/>
    </xf>
    <xf numFmtId="168" fontId="52" fillId="0" borderId="1" xfId="26" applyNumberFormat="1" applyFont="1" applyBorder="1" applyAlignment="1" applyProtection="1">
      <alignment horizontal="center" vertical="center"/>
    </xf>
    <xf numFmtId="165" fontId="52" fillId="0" borderId="1" xfId="26" applyFont="1" applyBorder="1" applyAlignment="1" applyProtection="1">
      <alignment vertical="center"/>
    </xf>
    <xf numFmtId="2" fontId="53" fillId="0" borderId="1" xfId="26" applyNumberFormat="1" applyFont="1" applyBorder="1" applyAlignment="1" applyProtection="1">
      <alignment horizontal="center" vertical="center"/>
    </xf>
    <xf numFmtId="168" fontId="53" fillId="0" borderId="1" xfId="26" applyNumberFormat="1" applyFont="1" applyBorder="1" applyAlignment="1" applyProtection="1">
      <alignment horizontal="center" vertical="center"/>
    </xf>
    <xf numFmtId="165" fontId="52" fillId="0" borderId="1" xfId="26" applyFont="1" applyBorder="1" applyAlignment="1" applyProtection="1">
      <alignment vertical="center" wrapText="1"/>
    </xf>
    <xf numFmtId="168" fontId="55" fillId="0" borderId="1" xfId="0" applyNumberFormat="1" applyFont="1" applyBorder="1" applyAlignment="1">
      <alignment horizontal="center" vertical="center"/>
    </xf>
    <xf numFmtId="172" fontId="53" fillId="0" borderId="1" xfId="26" applyNumberFormat="1" applyFont="1" applyBorder="1" applyAlignment="1" applyProtection="1">
      <alignment horizontal="center" vertical="center"/>
    </xf>
    <xf numFmtId="165" fontId="52" fillId="0" borderId="0" xfId="26" applyFont="1" applyBorder="1" applyAlignment="1" applyProtection="1">
      <alignment vertical="center"/>
    </xf>
    <xf numFmtId="168" fontId="52" fillId="0" borderId="0" xfId="26" applyNumberFormat="1" applyFont="1" applyBorder="1" applyAlignment="1" applyProtection="1">
      <alignment horizontal="center" vertical="center"/>
    </xf>
    <xf numFmtId="2" fontId="52" fillId="0" borderId="1" xfId="26" applyNumberFormat="1" applyFont="1" applyBorder="1" applyAlignment="1" applyProtection="1">
      <alignment vertical="center"/>
    </xf>
    <xf numFmtId="2" fontId="52" fillId="0" borderId="0" xfId="26" applyNumberFormat="1" applyFont="1" applyBorder="1" applyAlignment="1" applyProtection="1">
      <alignment horizontal="center" vertical="center"/>
    </xf>
    <xf numFmtId="165" fontId="52" fillId="0" borderId="0" xfId="26" applyFont="1" applyBorder="1" applyAlignment="1" applyProtection="1">
      <alignment vertical="center" wrapText="1"/>
    </xf>
    <xf numFmtId="165" fontId="53" fillId="0" borderId="0" xfId="26" applyFont="1" applyBorder="1" applyAlignment="1" applyProtection="1">
      <alignment vertical="center"/>
    </xf>
    <xf numFmtId="165" fontId="53" fillId="0" borderId="0" xfId="26" applyFont="1" applyBorder="1"/>
    <xf numFmtId="2" fontId="53" fillId="0" borderId="0" xfId="26" applyNumberFormat="1" applyFont="1" applyBorder="1" applyAlignment="1" applyProtection="1">
      <alignment horizontal="center" vertical="center"/>
    </xf>
    <xf numFmtId="165" fontId="52" fillId="0" borderId="0" xfId="26" applyFont="1" applyBorder="1"/>
    <xf numFmtId="165" fontId="52" fillId="0" borderId="0" xfId="26" applyNumberFormat="1" applyFont="1" applyAlignment="1" applyProtection="1">
      <alignment horizontal="left"/>
    </xf>
    <xf numFmtId="165" fontId="52" fillId="0" borderId="0" xfId="26" applyNumberFormat="1" applyFont="1" applyProtection="1"/>
    <xf numFmtId="9" fontId="51" fillId="0" borderId="0" xfId="27" applyFont="1" applyProtection="1"/>
    <xf numFmtId="165" fontId="53" fillId="0" borderId="0" xfId="26" applyNumberFormat="1" applyFont="1" applyProtection="1"/>
    <xf numFmtId="165" fontId="53" fillId="0" borderId="1" xfId="26" applyFont="1" applyBorder="1" applyAlignment="1" applyProtection="1">
      <alignment horizontal="center" vertical="center"/>
    </xf>
    <xf numFmtId="0" fontId="6" fillId="0" borderId="0" xfId="0" applyFont="1" applyAlignment="1">
      <alignment vertical="center"/>
    </xf>
    <xf numFmtId="2" fontId="6" fillId="0" borderId="0" xfId="0" applyNumberFormat="1" applyFont="1" applyAlignment="1">
      <alignment vertical="center"/>
    </xf>
    <xf numFmtId="0" fontId="6" fillId="0" borderId="0" xfId="0" applyFont="1" applyAlignment="1">
      <alignment horizontal="center" vertical="center"/>
    </xf>
    <xf numFmtId="2" fontId="6" fillId="0" borderId="0" xfId="0" applyNumberFormat="1" applyFont="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6" fillId="0" borderId="1" xfId="0" applyFont="1" applyBorder="1" applyAlignment="1">
      <alignment vertical="center" wrapText="1"/>
    </xf>
    <xf numFmtId="2" fontId="6" fillId="0" borderId="1" xfId="0" applyNumberFormat="1" applyFont="1" applyBorder="1" applyAlignment="1">
      <alignment vertical="center"/>
    </xf>
    <xf numFmtId="0" fontId="6" fillId="0" borderId="1" xfId="0" applyFont="1" applyBorder="1" applyAlignment="1">
      <alignment vertical="center"/>
    </xf>
    <xf numFmtId="43" fontId="5" fillId="0" borderId="1" xfId="10" applyFont="1" applyBorder="1" applyAlignment="1">
      <alignment vertical="center"/>
    </xf>
    <xf numFmtId="2" fontId="14" fillId="0" borderId="0" xfId="0" applyNumberFormat="1" applyFont="1" applyFill="1"/>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left" vertical="center" wrapText="1"/>
    </xf>
    <xf numFmtId="0" fontId="16" fillId="0" borderId="1" xfId="0" applyNumberFormat="1" applyFont="1" applyFill="1" applyBorder="1" applyAlignment="1">
      <alignment vertical="center" wrapText="1"/>
    </xf>
    <xf numFmtId="0" fontId="16" fillId="0" borderId="1" xfId="0" applyNumberFormat="1" applyFont="1" applyFill="1" applyBorder="1" applyAlignment="1">
      <alignment vertical="center"/>
    </xf>
    <xf numFmtId="165"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Alignment="1">
      <alignment horizontal="center" vertical="center"/>
    </xf>
    <xf numFmtId="166" fontId="0" fillId="0" borderId="0" xfId="0" applyNumberFormat="1"/>
    <xf numFmtId="164" fontId="0" fillId="0" borderId="0" xfId="0" applyNumberFormat="1"/>
    <xf numFmtId="165" fontId="1" fillId="0" borderId="0" xfId="0" applyNumberFormat="1" applyFont="1"/>
    <xf numFmtId="0" fontId="0" fillId="0" borderId="0" xfId="0" applyAlignment="1">
      <alignment wrapText="1"/>
    </xf>
    <xf numFmtId="165" fontId="0" fillId="0" borderId="0" xfId="0" applyNumberFormat="1" applyAlignment="1">
      <alignment wrapText="1"/>
    </xf>
    <xf numFmtId="2" fontId="0" fillId="0" borderId="0" xfId="0" applyNumberFormat="1"/>
    <xf numFmtId="173" fontId="0" fillId="0" borderId="0" xfId="0" applyNumberFormat="1"/>
    <xf numFmtId="167" fontId="0" fillId="0" borderId="0" xfId="0" applyNumberFormat="1"/>
    <xf numFmtId="165" fontId="16" fillId="0" borderId="0" xfId="0" applyNumberFormat="1" applyFont="1" applyAlignment="1">
      <alignment wrapText="1"/>
    </xf>
    <xf numFmtId="43" fontId="12" fillId="2" borderId="0" xfId="10" applyFont="1" applyFill="1"/>
    <xf numFmtId="0" fontId="33" fillId="0" borderId="0" xfId="0" applyNumberFormat="1" applyFont="1" applyFill="1" applyBorder="1" applyAlignment="1">
      <alignment horizontal="left" vertical="center"/>
    </xf>
    <xf numFmtId="165" fontId="0" fillId="0" borderId="0" xfId="0" applyNumberFormat="1" applyAlignment="1" applyProtection="1"/>
    <xf numFmtId="165" fontId="0" fillId="0" borderId="0" xfId="0" applyNumberFormat="1" applyAlignment="1" applyProtection="1">
      <alignment horizontal="left"/>
    </xf>
    <xf numFmtId="165" fontId="8" fillId="0" borderId="0" xfId="0" applyNumberFormat="1" applyFont="1" applyAlignment="1" applyProtection="1">
      <alignment horizontal="left"/>
    </xf>
    <xf numFmtId="165" fontId="0" fillId="0" borderId="0" xfId="0" applyNumberFormat="1" applyAlignment="1"/>
    <xf numFmtId="165" fontId="8" fillId="0" borderId="0" xfId="0" applyNumberFormat="1" applyFont="1"/>
    <xf numFmtId="165" fontId="0" fillId="0" borderId="0" xfId="0" applyNumberFormat="1" applyAlignment="1">
      <alignment horizontal="right"/>
    </xf>
    <xf numFmtId="165" fontId="0" fillId="0" borderId="0" xfId="0" applyNumberFormat="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165" fontId="0" fillId="0" borderId="2" xfId="0" applyNumberFormat="1" applyBorder="1" applyAlignment="1">
      <alignment horizontal="center" wrapText="1"/>
    </xf>
    <xf numFmtId="165" fontId="0" fillId="0" borderId="3" xfId="0" applyNumberFormat="1" applyBorder="1" applyAlignment="1">
      <alignment horizontal="center" wrapText="1"/>
    </xf>
    <xf numFmtId="165" fontId="0" fillId="0" borderId="4" xfId="0" applyNumberFormat="1" applyBorder="1" applyAlignment="1">
      <alignment horizontal="center" wrapText="1"/>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2" fontId="17" fillId="0" borderId="2" xfId="0" applyNumberFormat="1" applyFont="1" applyFill="1" applyBorder="1" applyAlignment="1">
      <alignment horizontal="center" vertical="center"/>
    </xf>
    <xf numFmtId="2" fontId="17" fillId="0" borderId="4"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5" fillId="0" borderId="2" xfId="0" applyNumberFormat="1" applyFont="1" applyFill="1" applyBorder="1" applyAlignment="1">
      <alignment horizontal="center" vertical="center" wrapText="1"/>
    </xf>
    <xf numFmtId="0" fontId="15" fillId="0" borderId="3" xfId="0"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165" fontId="17" fillId="0" borderId="0" xfId="0" applyNumberFormat="1" applyFont="1" applyAlignment="1" applyProtection="1">
      <alignment horizontal="center" wrapText="1"/>
    </xf>
    <xf numFmtId="165" fontId="20" fillId="0" borderId="0" xfId="0" quotePrefix="1" applyNumberFormat="1" applyFont="1" applyAlignment="1" applyProtection="1">
      <alignment horizontal="center"/>
    </xf>
    <xf numFmtId="2" fontId="36" fillId="2" borderId="2" xfId="0" applyNumberFormat="1" applyFont="1" applyFill="1" applyBorder="1" applyAlignment="1">
      <alignment horizontal="center" vertical="center" wrapText="1"/>
    </xf>
    <xf numFmtId="2" fontId="36" fillId="2" borderId="4" xfId="0" applyNumberFormat="1" applyFont="1" applyFill="1" applyBorder="1" applyAlignment="1">
      <alignment horizontal="center" vertical="center" wrapText="1"/>
    </xf>
    <xf numFmtId="0" fontId="33" fillId="2" borderId="1" xfId="0" applyNumberFormat="1" applyFont="1" applyFill="1" applyBorder="1" applyAlignment="1">
      <alignment horizontal="center" vertical="center" wrapText="1"/>
    </xf>
    <xf numFmtId="0" fontId="34" fillId="2" borderId="1" xfId="0" applyNumberFormat="1" applyFont="1" applyFill="1" applyBorder="1" applyAlignment="1">
      <alignment horizontal="center" vertical="center"/>
    </xf>
    <xf numFmtId="0" fontId="33" fillId="0" borderId="2" xfId="0" applyNumberFormat="1"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0" fontId="33" fillId="0" borderId="4" xfId="0" applyNumberFormat="1" applyFont="1" applyFill="1" applyBorder="1" applyAlignment="1">
      <alignment horizontal="center" vertical="center" wrapText="1"/>
    </xf>
    <xf numFmtId="0" fontId="36" fillId="2" borderId="2" xfId="0" applyNumberFormat="1" applyFont="1" applyFill="1" applyBorder="1" applyAlignment="1">
      <alignment horizontal="center" vertical="center" wrapText="1"/>
    </xf>
    <xf numFmtId="0" fontId="36" fillId="2" borderId="4" xfId="0" applyNumberFormat="1" applyFont="1" applyFill="1" applyBorder="1" applyAlignment="1">
      <alignment horizontal="center" vertical="center" wrapText="1"/>
    </xf>
    <xf numFmtId="0" fontId="42" fillId="2" borderId="1" xfId="5" applyFont="1" applyFill="1" applyBorder="1" applyAlignment="1">
      <alignment horizontal="center" vertical="center" wrapText="1"/>
    </xf>
    <xf numFmtId="0" fontId="43" fillId="2" borderId="2" xfId="5" applyFont="1" applyFill="1" applyBorder="1" applyAlignment="1">
      <alignment horizontal="right" vertical="center" wrapText="1"/>
    </xf>
    <xf numFmtId="0" fontId="43" fillId="2" borderId="3" xfId="5" applyFont="1" applyFill="1" applyBorder="1" applyAlignment="1">
      <alignment horizontal="right" vertical="center" wrapText="1"/>
    </xf>
    <xf numFmtId="0" fontId="43" fillId="2" borderId="4" xfId="5" applyFont="1" applyFill="1" applyBorder="1" applyAlignment="1">
      <alignment horizontal="right" vertical="center" wrapText="1"/>
    </xf>
    <xf numFmtId="0" fontId="44" fillId="2" borderId="1" xfId="5" applyFont="1" applyFill="1" applyBorder="1" applyAlignment="1">
      <alignment horizontal="justify" vertical="center" wrapText="1"/>
    </xf>
    <xf numFmtId="0" fontId="45" fillId="2" borderId="0" xfId="5" applyFont="1" applyFill="1" applyBorder="1" applyAlignment="1">
      <alignment horizontal="left" wrapText="1"/>
    </xf>
    <xf numFmtId="0" fontId="45" fillId="2" borderId="0" xfId="5" applyFont="1" applyFill="1" applyBorder="1" applyAlignment="1">
      <alignment horizontal="left"/>
    </xf>
    <xf numFmtId="0" fontId="45" fillId="2" borderId="0" xfId="5" applyFont="1" applyFill="1" applyAlignment="1">
      <alignment horizontal="left" wrapText="1"/>
    </xf>
    <xf numFmtId="0" fontId="11" fillId="2" borderId="1" xfId="0" applyFont="1" applyFill="1" applyBorder="1" applyAlignment="1">
      <alignment horizontal="center" wrapText="1"/>
    </xf>
    <xf numFmtId="0" fontId="37" fillId="0" borderId="1" xfId="3" applyNumberFormat="1" applyFont="1" applyBorder="1" applyAlignment="1">
      <alignment horizontal="center" vertical="center" wrapText="1"/>
    </xf>
    <xf numFmtId="165" fontId="37" fillId="0" borderId="1" xfId="3" applyNumberFormat="1" applyFont="1" applyFill="1" applyBorder="1" applyAlignment="1">
      <alignment horizontal="center" vertical="center"/>
    </xf>
    <xf numFmtId="165" fontId="37" fillId="0" borderId="9" xfId="0" applyNumberFormat="1" applyFont="1" applyBorder="1" applyAlignment="1">
      <alignment horizontal="center" vertical="center"/>
    </xf>
    <xf numFmtId="165" fontId="37" fillId="0" borderId="12" xfId="0" applyNumberFormat="1" applyFont="1" applyBorder="1" applyAlignment="1">
      <alignment horizontal="center" vertical="center"/>
    </xf>
    <xf numFmtId="165" fontId="37" fillId="0" borderId="13" xfId="0" applyNumberFormat="1" applyFont="1" applyBorder="1" applyAlignment="1">
      <alignment horizontal="center" vertical="center"/>
    </xf>
    <xf numFmtId="165" fontId="37" fillId="0" borderId="14" xfId="0" applyNumberFormat="1" applyFont="1" applyBorder="1" applyAlignment="1">
      <alignment horizontal="center" vertical="center"/>
    </xf>
    <xf numFmtId="165" fontId="52" fillId="0" borderId="0" xfId="26" applyFont="1" applyAlignment="1" applyProtection="1">
      <alignment horizontal="left"/>
    </xf>
    <xf numFmtId="165" fontId="52" fillId="0" borderId="0" xfId="26" applyNumberFormat="1" applyFont="1" applyAlignment="1" applyProtection="1">
      <alignment horizontal="left"/>
    </xf>
    <xf numFmtId="165" fontId="52" fillId="0" borderId="2" xfId="26" applyFont="1" applyBorder="1" applyAlignment="1" applyProtection="1">
      <alignment horizontal="center" vertical="center"/>
    </xf>
    <xf numFmtId="165" fontId="52" fillId="0" borderId="4" xfId="26" applyFont="1" applyBorder="1" applyAlignment="1" applyProtection="1">
      <alignment horizontal="center" vertical="center"/>
    </xf>
    <xf numFmtId="165" fontId="53" fillId="0" borderId="2" xfId="26" applyFont="1" applyBorder="1" applyAlignment="1" applyProtection="1">
      <alignment horizontal="center" vertical="center" wrapText="1"/>
    </xf>
    <xf numFmtId="165" fontId="53" fillId="0" borderId="4" xfId="26" applyFont="1" applyBorder="1" applyAlignment="1" applyProtection="1">
      <alignment horizontal="center" vertical="center" wrapText="1"/>
    </xf>
    <xf numFmtId="165" fontId="53" fillId="0" borderId="2" xfId="26" applyFont="1" applyBorder="1" applyAlignment="1" applyProtection="1">
      <alignment horizontal="center" vertical="center"/>
    </xf>
    <xf numFmtId="165" fontId="53" fillId="0" borderId="4" xfId="26" applyFont="1" applyBorder="1" applyAlignment="1" applyProtection="1">
      <alignment horizontal="center" vertical="center"/>
    </xf>
    <xf numFmtId="165" fontId="53" fillId="0" borderId="1" xfId="26" applyFont="1" applyBorder="1" applyAlignment="1" applyProtection="1">
      <alignment horizontal="center" vertical="center" wrapText="1"/>
    </xf>
    <xf numFmtId="165" fontId="52" fillId="0" borderId="1" xfId="26" applyFont="1" applyBorder="1" applyAlignment="1" applyProtection="1">
      <alignment horizontal="center" vertical="center" wrapText="1"/>
    </xf>
    <xf numFmtId="165" fontId="53" fillId="0" borderId="1" xfId="26" applyFont="1" applyBorder="1" applyAlignment="1" applyProtection="1">
      <alignment horizontal="center" vertical="center"/>
    </xf>
    <xf numFmtId="2" fontId="52" fillId="0" borderId="0" xfId="26" applyNumberFormat="1" applyFont="1" applyBorder="1" applyAlignment="1" applyProtection="1">
      <alignment horizontal="left" vertical="center"/>
    </xf>
    <xf numFmtId="165" fontId="52" fillId="0" borderId="2" xfId="26" applyFont="1" applyBorder="1" applyAlignment="1" applyProtection="1">
      <alignment horizontal="center" vertical="center" wrapText="1"/>
    </xf>
    <xf numFmtId="165" fontId="52" fillId="0" borderId="4" xfId="26" applyFont="1" applyBorder="1" applyAlignment="1" applyProtection="1">
      <alignment horizontal="center" vertical="center" wrapText="1"/>
    </xf>
    <xf numFmtId="165" fontId="54" fillId="0" borderId="1" xfId="26" applyFont="1" applyBorder="1" applyAlignment="1" applyProtection="1">
      <alignment horizontal="center" vertical="center" wrapText="1"/>
    </xf>
    <xf numFmtId="167" fontId="53" fillId="0" borderId="2" xfId="26" applyNumberFormat="1" applyFont="1" applyBorder="1" applyAlignment="1" applyProtection="1">
      <alignment horizontal="center"/>
    </xf>
    <xf numFmtId="167" fontId="53" fillId="0" borderId="4" xfId="26" applyNumberFormat="1" applyFont="1" applyBorder="1" applyAlignment="1" applyProtection="1">
      <alignment horizontal="center"/>
    </xf>
    <xf numFmtId="165" fontId="54" fillId="0" borderId="1" xfId="26" applyFont="1" applyBorder="1" applyAlignment="1">
      <alignment horizontal="center" vertical="center" wrapText="1"/>
    </xf>
    <xf numFmtId="165" fontId="52" fillId="0" borderId="0" xfId="26" applyFont="1" applyAlignment="1">
      <alignment horizontal="left"/>
    </xf>
    <xf numFmtId="165" fontId="54" fillId="0" borderId="9" xfId="26" applyFont="1" applyBorder="1" applyAlignment="1" applyProtection="1">
      <alignment horizontal="center" vertical="center" wrapText="1"/>
    </xf>
    <xf numFmtId="165" fontId="54" fillId="0" borderId="12" xfId="26" applyFont="1" applyBorder="1" applyAlignment="1" applyProtection="1">
      <alignment horizontal="center" vertical="center" wrapText="1"/>
    </xf>
    <xf numFmtId="165" fontId="54" fillId="0" borderId="13" xfId="26" applyFont="1" applyBorder="1" applyAlignment="1" applyProtection="1">
      <alignment horizontal="center" vertical="center" wrapText="1"/>
    </xf>
    <xf numFmtId="165" fontId="54" fillId="0" borderId="14" xfId="26" applyFont="1" applyBorder="1" applyAlignment="1" applyProtection="1">
      <alignment horizontal="center" vertical="center" wrapText="1"/>
    </xf>
    <xf numFmtId="165" fontId="3" fillId="0" borderId="0" xfId="26" applyFont="1" applyAlignment="1" applyProtection="1">
      <alignment horizontal="center"/>
    </xf>
    <xf numFmtId="0" fontId="2" fillId="0" borderId="0" xfId="0" applyFont="1" applyAlignment="1">
      <alignment horizontal="center" vertical="center" wrapText="1"/>
    </xf>
    <xf numFmtId="0" fontId="5" fillId="0" borderId="0" xfId="0" applyFont="1" applyAlignment="1">
      <alignment horizontal="center" vertical="center"/>
    </xf>
    <xf numFmtId="2" fontId="5" fillId="0" borderId="1" xfId="0" applyNumberFormat="1" applyFont="1" applyBorder="1" applyAlignment="1">
      <alignment horizontal="center" vertical="center"/>
    </xf>
  </cellXfs>
  <cellStyles count="39">
    <cellStyle name="Comma" xfId="10" builtinId="3"/>
    <cellStyle name="Comma 2" xfId="11" xr:uid="{00000000-0005-0000-0000-000001000000}"/>
    <cellStyle name="Hyperlink 2" xfId="28" xr:uid="{00000000-0005-0000-0000-000002000000}"/>
    <cellStyle name="Normal" xfId="0" builtinId="0"/>
    <cellStyle name="Normal - Style1" xfId="12" xr:uid="{00000000-0005-0000-0000-000004000000}"/>
    <cellStyle name="Normal - Style1 2" xfId="13" xr:uid="{00000000-0005-0000-0000-000005000000}"/>
    <cellStyle name="Normal 10" xfId="14" xr:uid="{00000000-0005-0000-0000-000006000000}"/>
    <cellStyle name="Normal 11" xfId="15" xr:uid="{00000000-0005-0000-0000-000007000000}"/>
    <cellStyle name="Normal 11 2" xfId="16" xr:uid="{00000000-0005-0000-0000-000008000000}"/>
    <cellStyle name="Normal 11 2 2" xfId="17" xr:uid="{00000000-0005-0000-0000-000009000000}"/>
    <cellStyle name="Normal 12" xfId="18" xr:uid="{00000000-0005-0000-0000-00000A000000}"/>
    <cellStyle name="Normal 15 5" xfId="29" xr:uid="{00000000-0005-0000-0000-00000B000000}"/>
    <cellStyle name="Normal 2" xfId="4" xr:uid="{00000000-0005-0000-0000-00000C000000}"/>
    <cellStyle name="Normal 2 13" xfId="30" xr:uid="{00000000-0005-0000-0000-00000D000000}"/>
    <cellStyle name="Normal 2 2" xfId="5" xr:uid="{00000000-0005-0000-0000-00000E000000}"/>
    <cellStyle name="Normal 2 2 2" xfId="31" xr:uid="{00000000-0005-0000-0000-00000F000000}"/>
    <cellStyle name="Normal 2 3" xfId="6" xr:uid="{00000000-0005-0000-0000-000010000000}"/>
    <cellStyle name="Normal 2 4" xfId="26" xr:uid="{00000000-0005-0000-0000-000011000000}"/>
    <cellStyle name="Normal 3" xfId="7" xr:uid="{00000000-0005-0000-0000-000012000000}"/>
    <cellStyle name="Normal 3 2 2" xfId="3" xr:uid="{00000000-0005-0000-0000-000013000000}"/>
    <cellStyle name="Normal 3 2 2 2 4" xfId="32" xr:uid="{00000000-0005-0000-0000-000014000000}"/>
    <cellStyle name="Normal 3 4" xfId="8" xr:uid="{00000000-0005-0000-0000-000015000000}"/>
    <cellStyle name="Normal 4" xfId="9" xr:uid="{00000000-0005-0000-0000-000016000000}"/>
    <cellStyle name="Normal 4 2" xfId="33" xr:uid="{00000000-0005-0000-0000-000017000000}"/>
    <cellStyle name="Normal 4 3" xfId="34" xr:uid="{00000000-0005-0000-0000-000018000000}"/>
    <cellStyle name="Normal 4 4" xfId="35" xr:uid="{00000000-0005-0000-0000-000019000000}"/>
    <cellStyle name="Normal 5" xfId="19" xr:uid="{00000000-0005-0000-0000-00001A000000}"/>
    <cellStyle name="Normal 5 2" xfId="36" xr:uid="{00000000-0005-0000-0000-00001B000000}"/>
    <cellStyle name="Normal 6" xfId="20" xr:uid="{00000000-0005-0000-0000-00001C000000}"/>
    <cellStyle name="Normal 7" xfId="21" xr:uid="{00000000-0005-0000-0000-00001D000000}"/>
    <cellStyle name="Normal 7 2" xfId="37" xr:uid="{00000000-0005-0000-0000-00001E000000}"/>
    <cellStyle name="Normal 8" xfId="22" xr:uid="{00000000-0005-0000-0000-00001F000000}"/>
    <cellStyle name="Normal 8 2" xfId="38" xr:uid="{00000000-0005-0000-0000-000020000000}"/>
    <cellStyle name="Normal 9" xfId="23" xr:uid="{00000000-0005-0000-0000-000021000000}"/>
    <cellStyle name="Normal_Phase XI QS" xfId="1" xr:uid="{00000000-0005-0000-0000-000022000000}"/>
    <cellStyle name="Normal_Phase XI QS 2" xfId="2" xr:uid="{00000000-0005-0000-0000-000023000000}"/>
    <cellStyle name="Percent 2" xfId="24" xr:uid="{00000000-0005-0000-0000-000024000000}"/>
    <cellStyle name="Percent 2 2" xfId="27" xr:uid="{00000000-0005-0000-0000-000025000000}"/>
    <cellStyle name="Percent 3" xfId="25"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theme" Target="theme/theme1.xml" /><Relationship Id="rId3" Type="http://schemas.openxmlformats.org/officeDocument/2006/relationships/worksheet" Target="worksheets/sheet3.xml" /><Relationship Id="rId21" Type="http://schemas.openxmlformats.org/officeDocument/2006/relationships/worksheet" Target="worksheets/sheet2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externalLink" Target="externalLinks/externalLink1.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calcChain" Target="calcChain.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editAs="oneCell">
    <xdr:from>
      <xdr:col>2</xdr:col>
      <xdr:colOff>2505075</xdr:colOff>
      <xdr:row>0</xdr:row>
      <xdr:rowOff>0</xdr:rowOff>
    </xdr:from>
    <xdr:to>
      <xdr:col>3</xdr:col>
      <xdr:colOff>9525</xdr:colOff>
      <xdr:row>0</xdr:row>
      <xdr:rowOff>47625</xdr:rowOff>
    </xdr:to>
    <xdr:sp macro="" textlink="">
      <xdr:nvSpPr>
        <xdr:cNvPr id="3" name="Text Box 2">
          <a:extLst>
            <a:ext uri="{FF2B5EF4-FFF2-40B4-BE49-F238E27FC236}">
              <a16:creationId xmlns:a16="http://schemas.microsoft.com/office/drawing/2014/main" id="{00000000-0008-0000-0C00-000003000000}"/>
            </a:ext>
          </a:extLst>
        </xdr:cNvPr>
        <xdr:cNvSpPr txBox="1">
          <a:spLocks noChangeArrowheads="1"/>
        </xdr:cNvSpPr>
      </xdr:nvSpPr>
      <xdr:spPr bwMode="auto">
        <a:xfrm>
          <a:off x="14706600" y="0"/>
          <a:ext cx="9525" cy="476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615CAE65/Krishankovil%20abstract%2020-21.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Abstract"/>
      <sheetName val="SI 4 IN 1 G+1"/>
      <sheetName val="6 IN 1PC HC"/>
      <sheetName val="2 IN 1PC HC"/>
      <sheetName val="ree abt"/>
      <sheetName val="ree detail"/>
      <sheetName val="ST ABT"/>
      <sheetName val="ST Detail"/>
      <sheetName val="ST Design"/>
      <sheetName val="Sump abst"/>
      <sheetName val="Sump detail"/>
      <sheetName val="Sump design"/>
      <sheetName val="filling detail"/>
      <sheetName val="Filling comp sta"/>
      <sheetName val="Filling lead"/>
      <sheetName val="Filling Data"/>
      <sheetName val="Filling hire data"/>
      <sheetName val="CC Road abs"/>
      <sheetName val="CC Road"/>
      <sheetName val="Strom Abs"/>
      <sheetName val="Storm Details"/>
      <sheetName val="Lead"/>
      <sheetName val="DATA"/>
      <sheetName val="3 IN 1 PC QTR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4">
          <cell r="B14" t="str">
            <v>Supplying &amp; filling with sand in layer 150mm</v>
          </cell>
        </row>
        <row r="17">
          <cell r="B17" t="str">
            <v>P.C.C 1:5:10 using 40mm Jelly in foundation</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9.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30"/>
  <sheetViews>
    <sheetView zoomScale="90" zoomScaleNormal="90" workbookViewId="0">
      <selection activeCell="J7" sqref="J7"/>
    </sheetView>
  </sheetViews>
  <sheetFormatPr defaultRowHeight="15" x14ac:dyDescent="0.2"/>
  <cols>
    <col min="2" max="2" width="38.60546875" customWidth="1"/>
    <col min="3" max="3" width="4.83984375" customWidth="1"/>
    <col min="4" max="4" width="5.51171875" customWidth="1"/>
    <col min="8" max="8" width="10.625" customWidth="1"/>
  </cols>
  <sheetData>
    <row r="1" spans="1:8" ht="15" customHeight="1" x14ac:dyDescent="0.2"/>
    <row r="2" spans="1:8" ht="51.75" customHeight="1" x14ac:dyDescent="0.25">
      <c r="A2" s="354" t="s">
        <v>662</v>
      </c>
      <c r="B2" s="354"/>
      <c r="C2" s="354"/>
      <c r="D2" s="354"/>
      <c r="E2" s="354"/>
      <c r="F2" s="354"/>
      <c r="G2" s="354"/>
      <c r="H2" s="354"/>
    </row>
    <row r="3" spans="1:8" x14ac:dyDescent="0.2">
      <c r="A3" s="353" t="s">
        <v>7</v>
      </c>
      <c r="B3" s="353"/>
      <c r="C3" s="353"/>
      <c r="D3" s="353"/>
      <c r="E3" s="353"/>
      <c r="F3" s="353"/>
      <c r="G3" s="353"/>
      <c r="H3" s="353"/>
    </row>
    <row r="4" spans="1:8" ht="22.5" customHeight="1" x14ac:dyDescent="0.25">
      <c r="A4" s="10" t="s">
        <v>0</v>
      </c>
      <c r="B4" s="10" t="s">
        <v>1</v>
      </c>
      <c r="C4" s="352" t="s">
        <v>2</v>
      </c>
      <c r="D4" s="352"/>
      <c r="E4" s="10" t="s">
        <v>3</v>
      </c>
      <c r="F4" s="10" t="s">
        <v>4</v>
      </c>
      <c r="G4" s="10" t="s">
        <v>5</v>
      </c>
      <c r="H4" s="10" t="s">
        <v>6</v>
      </c>
    </row>
    <row r="5" spans="1:8" x14ac:dyDescent="0.2">
      <c r="A5" s="1"/>
      <c r="B5" s="2"/>
      <c r="C5" s="1"/>
      <c r="D5" s="1"/>
      <c r="E5" s="3"/>
      <c r="F5" s="3"/>
      <c r="G5" s="3"/>
      <c r="H5" s="3"/>
    </row>
    <row r="6" spans="1:8" ht="48" x14ac:dyDescent="0.25">
      <c r="A6" s="1">
        <v>1</v>
      </c>
      <c r="B6" s="13" t="s">
        <v>270</v>
      </c>
      <c r="C6" s="1"/>
      <c r="D6" s="1"/>
      <c r="E6" s="3"/>
      <c r="F6" s="3"/>
      <c r="G6" s="3"/>
      <c r="H6" s="3"/>
    </row>
    <row r="7" spans="1:8" ht="36.75" customHeight="1" x14ac:dyDescent="0.2">
      <c r="A7" s="1"/>
      <c r="B7" s="19" t="s">
        <v>701</v>
      </c>
      <c r="C7" s="1"/>
      <c r="D7" s="1"/>
      <c r="E7" s="3"/>
      <c r="F7" s="3"/>
      <c r="G7" s="3"/>
      <c r="H7" s="3"/>
    </row>
    <row r="8" spans="1:8" ht="21" customHeight="1" x14ac:dyDescent="0.2">
      <c r="A8" s="1"/>
      <c r="B8" s="19" t="s">
        <v>702</v>
      </c>
      <c r="C8" s="1">
        <v>1</v>
      </c>
      <c r="D8" s="1">
        <v>1</v>
      </c>
      <c r="E8" s="3">
        <v>74.3</v>
      </c>
      <c r="F8" s="3"/>
      <c r="G8" s="3">
        <v>3.9</v>
      </c>
      <c r="H8" s="3"/>
    </row>
    <row r="9" spans="1:8" ht="21" customHeight="1" x14ac:dyDescent="0.2">
      <c r="A9" s="1"/>
      <c r="B9" s="19" t="s">
        <v>704</v>
      </c>
      <c r="C9" s="1">
        <v>1</v>
      </c>
      <c r="D9" s="1">
        <v>1</v>
      </c>
      <c r="E9" s="3">
        <v>73.38</v>
      </c>
      <c r="F9" s="3"/>
      <c r="G9" s="3">
        <v>0.23</v>
      </c>
      <c r="H9" s="3"/>
    </row>
    <row r="10" spans="1:8" ht="21" customHeight="1" x14ac:dyDescent="0.2">
      <c r="A10" s="1"/>
      <c r="B10" s="19" t="s">
        <v>706</v>
      </c>
      <c r="C10" s="1">
        <v>1</v>
      </c>
      <c r="D10" s="1">
        <v>1</v>
      </c>
      <c r="E10" s="3">
        <v>72.459999999999994</v>
      </c>
      <c r="F10" s="3"/>
      <c r="G10" s="3">
        <v>0.15</v>
      </c>
      <c r="H10" s="3"/>
    </row>
    <row r="11" spans="1:8" ht="22.5" customHeight="1" x14ac:dyDescent="0.2">
      <c r="A11" s="1"/>
      <c r="B11" s="19" t="s">
        <v>703</v>
      </c>
      <c r="C11" s="1">
        <v>1</v>
      </c>
      <c r="D11" s="1">
        <v>1</v>
      </c>
      <c r="E11" s="3">
        <v>37.24</v>
      </c>
      <c r="F11" s="3"/>
      <c r="G11" s="3">
        <v>1.05</v>
      </c>
      <c r="H11" s="3"/>
    </row>
    <row r="12" spans="1:8" ht="20.25" customHeight="1" x14ac:dyDescent="0.2">
      <c r="A12" s="1"/>
      <c r="B12" s="19" t="s">
        <v>705</v>
      </c>
      <c r="C12" s="1">
        <v>1</v>
      </c>
      <c r="D12" s="1">
        <v>1</v>
      </c>
      <c r="E12" s="3">
        <f>37.24-0.92</f>
        <v>36.32</v>
      </c>
      <c r="F12" s="3"/>
      <c r="G12" s="3">
        <v>0.23</v>
      </c>
      <c r="H12" s="3"/>
    </row>
    <row r="13" spans="1:8" ht="22.5" customHeight="1" x14ac:dyDescent="0.2">
      <c r="A13" s="1"/>
      <c r="B13" s="19" t="s">
        <v>707</v>
      </c>
      <c r="C13" s="1">
        <v>1</v>
      </c>
      <c r="D13" s="1">
        <v>1</v>
      </c>
      <c r="E13" s="3">
        <v>35.4</v>
      </c>
      <c r="F13" s="3"/>
      <c r="G13" s="3">
        <v>0.15</v>
      </c>
      <c r="H13" s="3"/>
    </row>
    <row r="14" spans="1:8" ht="24" customHeight="1" x14ac:dyDescent="0.2">
      <c r="A14" s="1"/>
      <c r="B14" s="19" t="s">
        <v>708</v>
      </c>
      <c r="C14" s="1">
        <v>2</v>
      </c>
      <c r="D14" s="1">
        <v>2</v>
      </c>
      <c r="E14" s="3">
        <v>2.23</v>
      </c>
      <c r="F14" s="3"/>
      <c r="G14" s="3">
        <v>3.3</v>
      </c>
      <c r="H14" s="3"/>
    </row>
    <row r="15" spans="1:8" ht="22.5" customHeight="1" x14ac:dyDescent="0.2">
      <c r="A15" s="1"/>
      <c r="B15" s="19" t="s">
        <v>709</v>
      </c>
      <c r="C15" s="1">
        <v>-1</v>
      </c>
      <c r="D15" s="1">
        <v>7</v>
      </c>
      <c r="E15" s="3">
        <v>1.5</v>
      </c>
      <c r="F15" s="3"/>
      <c r="G15" s="3">
        <v>1.3</v>
      </c>
      <c r="H15" s="3"/>
    </row>
    <row r="16" spans="1:8" ht="23.25" customHeight="1" x14ac:dyDescent="0.2">
      <c r="A16" s="1"/>
      <c r="B16" s="19" t="s">
        <v>710</v>
      </c>
      <c r="C16" s="1">
        <v>-1</v>
      </c>
      <c r="D16" s="1">
        <v>4</v>
      </c>
      <c r="E16" s="3">
        <v>1.2</v>
      </c>
      <c r="F16" s="3"/>
      <c r="G16" s="3">
        <v>1.3</v>
      </c>
      <c r="H16" s="3"/>
    </row>
    <row r="17" spans="1:8" ht="22.5" customHeight="1" x14ac:dyDescent="0.2">
      <c r="A17" s="1"/>
      <c r="B17" s="19" t="s">
        <v>711</v>
      </c>
      <c r="C17" s="1">
        <v>-1</v>
      </c>
      <c r="D17" s="1">
        <v>3</v>
      </c>
      <c r="E17" s="3">
        <v>1.5</v>
      </c>
      <c r="F17" s="3"/>
      <c r="G17" s="3">
        <v>0.6</v>
      </c>
      <c r="H17" s="3"/>
    </row>
    <row r="18" spans="1:8" ht="24" customHeight="1" x14ac:dyDescent="0.2">
      <c r="A18" s="1"/>
      <c r="B18" s="19" t="s">
        <v>712</v>
      </c>
      <c r="C18" s="1">
        <v>-1</v>
      </c>
      <c r="D18" s="1">
        <v>1</v>
      </c>
      <c r="E18" s="3">
        <v>1</v>
      </c>
      <c r="F18" s="3"/>
      <c r="G18" s="3">
        <v>0.6</v>
      </c>
      <c r="H18" s="3"/>
    </row>
    <row r="19" spans="1:8" ht="26.25" customHeight="1" x14ac:dyDescent="0.2">
      <c r="A19" s="1"/>
      <c r="B19" s="19" t="s">
        <v>713</v>
      </c>
      <c r="C19" s="1">
        <v>-1</v>
      </c>
      <c r="D19" s="1">
        <v>19</v>
      </c>
      <c r="E19" s="3">
        <v>0.6</v>
      </c>
      <c r="F19" s="3"/>
      <c r="G19" s="3">
        <v>0.6</v>
      </c>
      <c r="H19" s="3"/>
    </row>
    <row r="20" spans="1:8" ht="22.5" customHeight="1" x14ac:dyDescent="0.2">
      <c r="A20" s="1"/>
      <c r="B20" s="19" t="s">
        <v>714</v>
      </c>
      <c r="C20" s="1">
        <v>-1</v>
      </c>
      <c r="D20" s="1">
        <v>2</v>
      </c>
      <c r="E20" s="3">
        <v>1</v>
      </c>
      <c r="F20" s="3"/>
      <c r="G20" s="3">
        <v>0.6</v>
      </c>
      <c r="H20" s="3"/>
    </row>
    <row r="21" spans="1:8" ht="24.75" customHeight="1" x14ac:dyDescent="0.2">
      <c r="A21" s="1"/>
      <c r="B21" s="19" t="s">
        <v>715</v>
      </c>
      <c r="C21" s="1">
        <v>-1</v>
      </c>
      <c r="D21" s="1">
        <v>4</v>
      </c>
      <c r="E21" s="3">
        <v>0.6</v>
      </c>
      <c r="F21" s="3"/>
      <c r="G21" s="3">
        <v>0.6</v>
      </c>
      <c r="H21" s="3"/>
    </row>
    <row r="22" spans="1:8" ht="21" customHeight="1" x14ac:dyDescent="0.2">
      <c r="A22" s="1"/>
      <c r="B22" s="19" t="s">
        <v>716</v>
      </c>
      <c r="C22" s="1">
        <v>-1</v>
      </c>
      <c r="D22" s="1">
        <v>1</v>
      </c>
      <c r="E22" s="3">
        <v>1.8</v>
      </c>
      <c r="F22" s="3"/>
      <c r="G22" s="3">
        <v>2.1</v>
      </c>
      <c r="H22" s="3"/>
    </row>
    <row r="23" spans="1:8" ht="22.5" customHeight="1" x14ac:dyDescent="0.2">
      <c r="A23" s="1"/>
      <c r="B23" s="19" t="s">
        <v>719</v>
      </c>
      <c r="C23" s="1">
        <v>1</v>
      </c>
      <c r="D23" s="1">
        <v>7</v>
      </c>
      <c r="E23" s="3">
        <v>5.6</v>
      </c>
      <c r="F23" s="3">
        <v>0.05</v>
      </c>
      <c r="G23" s="3"/>
      <c r="H23" s="3"/>
    </row>
    <row r="24" spans="1:8" ht="24.75" customHeight="1" x14ac:dyDescent="0.2">
      <c r="A24" s="1"/>
      <c r="B24" s="19" t="s">
        <v>718</v>
      </c>
      <c r="C24" s="1">
        <v>1</v>
      </c>
      <c r="D24" s="1">
        <v>4</v>
      </c>
      <c r="E24" s="3">
        <v>5</v>
      </c>
      <c r="F24" s="3">
        <v>0.05</v>
      </c>
      <c r="G24" s="3"/>
      <c r="H24" s="3"/>
    </row>
    <row r="25" spans="1:8" ht="21.75" customHeight="1" x14ac:dyDescent="0.2">
      <c r="A25" s="1"/>
      <c r="B25" s="19" t="s">
        <v>720</v>
      </c>
      <c r="C25" s="1">
        <v>1</v>
      </c>
      <c r="D25" s="1">
        <v>3</v>
      </c>
      <c r="E25" s="3">
        <v>4.2</v>
      </c>
      <c r="F25" s="3">
        <v>0.05</v>
      </c>
      <c r="G25" s="3"/>
      <c r="H25" s="3"/>
    </row>
    <row r="26" spans="1:8" x14ac:dyDescent="0.2">
      <c r="A26" s="1"/>
      <c r="B26" s="19" t="s">
        <v>721</v>
      </c>
      <c r="C26" s="1">
        <v>1</v>
      </c>
      <c r="D26" s="1">
        <v>1</v>
      </c>
      <c r="E26" s="3">
        <v>3.2</v>
      </c>
      <c r="F26" s="3">
        <v>0.05</v>
      </c>
      <c r="G26" s="3"/>
      <c r="H26" s="3"/>
    </row>
    <row r="27" spans="1:8" x14ac:dyDescent="0.2">
      <c r="A27" s="1"/>
      <c r="B27" s="19" t="s">
        <v>722</v>
      </c>
      <c r="C27" s="1">
        <v>1</v>
      </c>
      <c r="D27" s="1">
        <v>19</v>
      </c>
      <c r="E27" s="3">
        <v>2.4</v>
      </c>
      <c r="F27" s="3">
        <v>0.05</v>
      </c>
      <c r="G27" s="3"/>
      <c r="H27" s="3"/>
    </row>
    <row r="28" spans="1:8" x14ac:dyDescent="0.2">
      <c r="A28" s="1"/>
      <c r="B28" s="19" t="s">
        <v>723</v>
      </c>
      <c r="C28" s="1">
        <v>1</v>
      </c>
      <c r="D28" s="1">
        <v>2</v>
      </c>
      <c r="E28" s="3">
        <v>3.2</v>
      </c>
      <c r="F28" s="3">
        <v>0.05</v>
      </c>
      <c r="G28" s="3"/>
      <c r="H28" s="3"/>
    </row>
    <row r="29" spans="1:8" x14ac:dyDescent="0.2">
      <c r="A29" s="1"/>
      <c r="B29" s="19" t="s">
        <v>724</v>
      </c>
      <c r="C29" s="1">
        <v>1</v>
      </c>
      <c r="D29" s="1">
        <v>4</v>
      </c>
      <c r="E29" s="3">
        <v>2.4</v>
      </c>
      <c r="F29" s="3">
        <v>0.05</v>
      </c>
      <c r="G29" s="3"/>
      <c r="H29" s="3"/>
    </row>
    <row r="30" spans="1:8" x14ac:dyDescent="0.2">
      <c r="A30" s="1"/>
      <c r="B30" s="2" t="s">
        <v>725</v>
      </c>
      <c r="C30" s="1">
        <v>1</v>
      </c>
      <c r="D30" s="1">
        <v>2</v>
      </c>
      <c r="E30" s="3">
        <v>6.9</v>
      </c>
      <c r="F30" s="3">
        <v>0.05</v>
      </c>
      <c r="G30" s="3"/>
      <c r="H30" s="3"/>
    </row>
    <row r="31" spans="1:8" x14ac:dyDescent="0.2">
      <c r="A31" s="1"/>
      <c r="B31" s="2" t="s">
        <v>726</v>
      </c>
      <c r="C31" s="1">
        <v>1</v>
      </c>
      <c r="D31" s="1">
        <v>1</v>
      </c>
      <c r="E31" s="3">
        <v>4.5999999999999996</v>
      </c>
      <c r="F31" s="3">
        <v>0.05</v>
      </c>
      <c r="G31" s="3"/>
      <c r="H31" s="3"/>
    </row>
    <row r="32" spans="1:8" x14ac:dyDescent="0.2">
      <c r="A32" s="1"/>
      <c r="B32" s="19" t="s">
        <v>727</v>
      </c>
      <c r="C32" s="1">
        <v>1</v>
      </c>
      <c r="D32" s="1">
        <v>7</v>
      </c>
      <c r="E32" s="3">
        <v>1.96</v>
      </c>
      <c r="F32" s="3">
        <v>0.6</v>
      </c>
      <c r="G32" s="3"/>
      <c r="H32" s="3"/>
    </row>
    <row r="33" spans="1:8" x14ac:dyDescent="0.2">
      <c r="A33" s="1"/>
      <c r="B33" s="19" t="s">
        <v>728</v>
      </c>
      <c r="C33" s="1">
        <v>1</v>
      </c>
      <c r="D33" s="1">
        <v>4</v>
      </c>
      <c r="E33" s="3">
        <v>1.66</v>
      </c>
      <c r="F33" s="3">
        <v>0.6</v>
      </c>
      <c r="G33" s="3"/>
      <c r="H33" s="3"/>
    </row>
    <row r="34" spans="1:8" x14ac:dyDescent="0.2">
      <c r="A34" s="1"/>
      <c r="B34" s="2" t="s">
        <v>729</v>
      </c>
      <c r="C34" s="1">
        <v>2</v>
      </c>
      <c r="D34" s="1">
        <v>11</v>
      </c>
      <c r="E34" s="3">
        <v>0.6</v>
      </c>
      <c r="F34" s="3"/>
      <c r="G34" s="16">
        <v>6.3E-2</v>
      </c>
      <c r="H34" s="3"/>
    </row>
    <row r="35" spans="1:8" x14ac:dyDescent="0.2">
      <c r="A35" s="1"/>
      <c r="B35" s="2" t="s">
        <v>730</v>
      </c>
      <c r="C35" s="1">
        <v>1</v>
      </c>
      <c r="D35" s="1">
        <v>1</v>
      </c>
      <c r="E35" s="3">
        <v>6</v>
      </c>
      <c r="F35" s="3">
        <v>0.23</v>
      </c>
      <c r="G35" s="3"/>
      <c r="H35" s="3"/>
    </row>
    <row r="36" spans="1:8" x14ac:dyDescent="0.2">
      <c r="A36" s="1"/>
      <c r="B36" s="2"/>
      <c r="C36" s="1"/>
      <c r="D36" s="1"/>
      <c r="E36" s="3"/>
      <c r="F36" s="3"/>
      <c r="G36" s="3"/>
      <c r="H36" s="3"/>
    </row>
    <row r="37" spans="1:8" x14ac:dyDescent="0.2">
      <c r="A37" s="1"/>
      <c r="B37" s="19" t="s">
        <v>731</v>
      </c>
      <c r="C37" s="1"/>
      <c r="D37" s="1"/>
      <c r="E37" s="3"/>
      <c r="F37" s="3"/>
      <c r="G37" s="3"/>
      <c r="H37" s="3"/>
    </row>
    <row r="38" spans="1:8" x14ac:dyDescent="0.2">
      <c r="A38" s="1"/>
      <c r="B38" s="19" t="s">
        <v>732</v>
      </c>
      <c r="C38" s="1">
        <v>1</v>
      </c>
      <c r="D38" s="1">
        <v>1</v>
      </c>
      <c r="E38" s="3">
        <v>35.4</v>
      </c>
      <c r="F38" s="3"/>
      <c r="G38" s="3">
        <v>3.93</v>
      </c>
      <c r="H38" s="3"/>
    </row>
    <row r="39" spans="1:8" x14ac:dyDescent="0.2">
      <c r="A39" s="1"/>
      <c r="B39" s="2" t="s">
        <v>733</v>
      </c>
      <c r="C39" s="1">
        <v>-1</v>
      </c>
      <c r="D39" s="1">
        <v>10</v>
      </c>
      <c r="E39" s="3">
        <v>1</v>
      </c>
      <c r="F39" s="3"/>
      <c r="G39" s="3">
        <v>2.1</v>
      </c>
      <c r="H39" s="3"/>
    </row>
    <row r="40" spans="1:8" x14ac:dyDescent="0.2">
      <c r="A40" s="1"/>
      <c r="B40" s="2" t="s">
        <v>734</v>
      </c>
      <c r="C40" s="1">
        <v>-1</v>
      </c>
      <c r="D40" s="1">
        <v>2</v>
      </c>
      <c r="E40" s="3">
        <v>0.9</v>
      </c>
      <c r="F40" s="3"/>
      <c r="G40" s="3">
        <v>2.1</v>
      </c>
      <c r="H40" s="3"/>
    </row>
    <row r="41" spans="1:8" x14ac:dyDescent="0.2">
      <c r="A41" s="1"/>
      <c r="B41" s="2" t="s">
        <v>735</v>
      </c>
      <c r="C41" s="1">
        <v>-1</v>
      </c>
      <c r="D41" s="1">
        <v>2</v>
      </c>
      <c r="E41" s="3">
        <v>1</v>
      </c>
      <c r="F41" s="3"/>
      <c r="G41" s="3">
        <v>2.1</v>
      </c>
      <c r="H41" s="3"/>
    </row>
    <row r="42" spans="1:8" x14ac:dyDescent="0.2">
      <c r="A42" s="1"/>
      <c r="B42" s="2" t="s">
        <v>713</v>
      </c>
      <c r="C42" s="1">
        <v>-1</v>
      </c>
      <c r="D42" s="1">
        <v>15</v>
      </c>
      <c r="E42" s="3">
        <v>0.6</v>
      </c>
      <c r="F42" s="3"/>
      <c r="G42" s="3">
        <v>0.6</v>
      </c>
      <c r="H42" s="3"/>
    </row>
    <row r="43" spans="1:8" x14ac:dyDescent="0.2">
      <c r="A43" s="1"/>
      <c r="B43" s="19" t="s">
        <v>736</v>
      </c>
      <c r="C43" s="1">
        <v>1</v>
      </c>
      <c r="D43" s="1">
        <v>1</v>
      </c>
      <c r="E43" s="3">
        <v>21</v>
      </c>
      <c r="F43" s="3"/>
      <c r="G43" s="3">
        <v>3.18</v>
      </c>
      <c r="H43" s="3"/>
    </row>
    <row r="44" spans="1:8" x14ac:dyDescent="0.2">
      <c r="A44" s="1"/>
      <c r="B44" s="2" t="s">
        <v>733</v>
      </c>
      <c r="C44" s="1">
        <v>-1</v>
      </c>
      <c r="D44" s="1">
        <v>2</v>
      </c>
      <c r="E44" s="3">
        <v>1</v>
      </c>
      <c r="F44" s="3"/>
      <c r="G44" s="3">
        <v>2.1</v>
      </c>
      <c r="H44" s="3"/>
    </row>
    <row r="45" spans="1:8" x14ac:dyDescent="0.2">
      <c r="A45" s="1"/>
      <c r="B45" s="2" t="s">
        <v>737</v>
      </c>
      <c r="C45" s="1">
        <v>-1</v>
      </c>
      <c r="D45" s="1">
        <v>1</v>
      </c>
      <c r="E45" s="3">
        <v>0.75</v>
      </c>
      <c r="F45" s="3"/>
      <c r="G45" s="3">
        <v>2.1</v>
      </c>
      <c r="H45" s="3"/>
    </row>
    <row r="46" spans="1:8" x14ac:dyDescent="0.2">
      <c r="A46" s="1"/>
      <c r="B46" s="2" t="s">
        <v>735</v>
      </c>
      <c r="C46" s="1">
        <v>-1</v>
      </c>
      <c r="D46" s="1">
        <v>2</v>
      </c>
      <c r="E46" s="3">
        <v>1</v>
      </c>
      <c r="F46" s="3"/>
      <c r="G46" s="3">
        <v>2.1</v>
      </c>
      <c r="H46" s="3"/>
    </row>
    <row r="47" spans="1:8" x14ac:dyDescent="0.2">
      <c r="A47" s="1"/>
      <c r="B47" s="2" t="s">
        <v>716</v>
      </c>
      <c r="C47" s="1">
        <v>-1</v>
      </c>
      <c r="D47" s="1">
        <v>1</v>
      </c>
      <c r="E47" s="3">
        <v>1.8</v>
      </c>
      <c r="F47" s="3"/>
      <c r="G47" s="3">
        <v>2.1</v>
      </c>
      <c r="H47" s="3"/>
    </row>
    <row r="48" spans="1:8" x14ac:dyDescent="0.2">
      <c r="A48" s="1"/>
      <c r="B48" s="2" t="s">
        <v>740</v>
      </c>
      <c r="C48" s="1">
        <v>1</v>
      </c>
      <c r="D48" s="1">
        <v>2</v>
      </c>
      <c r="E48" s="3">
        <v>5.2</v>
      </c>
      <c r="F48" s="3">
        <v>0.23</v>
      </c>
      <c r="G48" s="3"/>
      <c r="H48" s="3"/>
    </row>
    <row r="49" spans="1:8" x14ac:dyDescent="0.2">
      <c r="A49" s="1"/>
      <c r="B49" s="19" t="s">
        <v>738</v>
      </c>
      <c r="C49" s="1">
        <v>1</v>
      </c>
      <c r="D49" s="1">
        <v>1</v>
      </c>
      <c r="E49" s="3">
        <v>13.2</v>
      </c>
      <c r="F49" s="3"/>
      <c r="G49" s="3">
        <v>3.18</v>
      </c>
      <c r="H49" s="3"/>
    </row>
    <row r="50" spans="1:8" x14ac:dyDescent="0.2">
      <c r="A50" s="1"/>
      <c r="B50" s="2" t="s">
        <v>733</v>
      </c>
      <c r="C50" s="1">
        <v>-1</v>
      </c>
      <c r="D50" s="1">
        <v>1</v>
      </c>
      <c r="E50" s="3">
        <v>1</v>
      </c>
      <c r="F50" s="3"/>
      <c r="G50" s="3">
        <v>2.1</v>
      </c>
      <c r="H50" s="3"/>
    </row>
    <row r="51" spans="1:8" x14ac:dyDescent="0.2">
      <c r="A51" s="1"/>
      <c r="B51" s="2" t="s">
        <v>737</v>
      </c>
      <c r="C51" s="1">
        <v>-1</v>
      </c>
      <c r="D51" s="1">
        <v>1</v>
      </c>
      <c r="E51" s="3">
        <v>0.75</v>
      </c>
      <c r="F51" s="3"/>
      <c r="G51" s="3">
        <v>2.1</v>
      </c>
      <c r="H51" s="3"/>
    </row>
    <row r="52" spans="1:8" x14ac:dyDescent="0.2">
      <c r="A52" s="1"/>
      <c r="B52" s="2" t="s">
        <v>710</v>
      </c>
      <c r="C52" s="1">
        <v>-1</v>
      </c>
      <c r="D52" s="1">
        <v>2</v>
      </c>
      <c r="E52" s="3">
        <v>1.5</v>
      </c>
      <c r="F52" s="3"/>
      <c r="G52" s="3">
        <v>1.3</v>
      </c>
      <c r="H52" s="3"/>
    </row>
    <row r="53" spans="1:8" x14ac:dyDescent="0.2">
      <c r="A53" s="1"/>
      <c r="B53" s="2" t="s">
        <v>739</v>
      </c>
      <c r="C53" s="1">
        <v>1</v>
      </c>
      <c r="D53" s="1">
        <v>1</v>
      </c>
      <c r="E53" s="3">
        <v>5.2</v>
      </c>
      <c r="F53" s="3">
        <v>0.13</v>
      </c>
      <c r="G53" s="3"/>
      <c r="H53" s="3"/>
    </row>
    <row r="54" spans="1:8" x14ac:dyDescent="0.2">
      <c r="A54" s="1"/>
      <c r="B54" s="2" t="s">
        <v>741</v>
      </c>
      <c r="C54" s="1">
        <v>1</v>
      </c>
      <c r="D54" s="1">
        <v>2</v>
      </c>
      <c r="E54" s="3">
        <v>5.6</v>
      </c>
      <c r="F54" s="3">
        <v>0.18</v>
      </c>
      <c r="G54" s="3"/>
      <c r="H54" s="3"/>
    </row>
    <row r="55" spans="1:8" x14ac:dyDescent="0.2">
      <c r="A55" s="1"/>
      <c r="B55" s="2" t="s">
        <v>887</v>
      </c>
      <c r="C55" s="1">
        <v>1</v>
      </c>
      <c r="D55" s="1">
        <v>2</v>
      </c>
      <c r="E55" s="3">
        <v>3.6</v>
      </c>
      <c r="F55" s="3">
        <v>0.6</v>
      </c>
      <c r="G55" s="3"/>
      <c r="H55" s="3"/>
    </row>
    <row r="56" spans="1:8" x14ac:dyDescent="0.2">
      <c r="A56" s="1"/>
      <c r="B56" s="2" t="s">
        <v>888</v>
      </c>
      <c r="C56" s="1">
        <v>3</v>
      </c>
      <c r="D56" s="1">
        <v>2</v>
      </c>
      <c r="E56" s="3"/>
      <c r="F56" s="3">
        <v>0.6</v>
      </c>
      <c r="G56" s="3">
        <v>2.1</v>
      </c>
      <c r="H56" s="3"/>
    </row>
    <row r="57" spans="1:8" x14ac:dyDescent="0.2">
      <c r="A57" s="1"/>
      <c r="B57" s="19" t="s">
        <v>742</v>
      </c>
      <c r="C57" s="1">
        <v>1</v>
      </c>
      <c r="D57" s="1">
        <v>1</v>
      </c>
      <c r="E57" s="3">
        <v>6.5</v>
      </c>
      <c r="F57" s="3"/>
      <c r="G57" s="3">
        <v>3.18</v>
      </c>
      <c r="H57" s="3"/>
    </row>
    <row r="58" spans="1:8" x14ac:dyDescent="0.2">
      <c r="A58" s="1"/>
      <c r="B58" s="19" t="s">
        <v>743</v>
      </c>
      <c r="C58" s="1">
        <v>1</v>
      </c>
      <c r="D58" s="1">
        <v>1</v>
      </c>
      <c r="E58" s="3">
        <v>6.5</v>
      </c>
      <c r="F58" s="3"/>
      <c r="G58" s="3">
        <v>3.18</v>
      </c>
      <c r="H58" s="3"/>
    </row>
    <row r="59" spans="1:8" x14ac:dyDescent="0.2">
      <c r="A59" s="1"/>
      <c r="B59" s="2" t="s">
        <v>737</v>
      </c>
      <c r="C59" s="1">
        <v>-1</v>
      </c>
      <c r="D59" s="1">
        <v>2</v>
      </c>
      <c r="E59" s="3">
        <v>0.75</v>
      </c>
      <c r="F59" s="3"/>
      <c r="G59" s="3">
        <v>2.1</v>
      </c>
      <c r="H59" s="3"/>
    </row>
    <row r="60" spans="1:8" x14ac:dyDescent="0.2">
      <c r="A60" s="1"/>
      <c r="B60" s="37" t="s">
        <v>744</v>
      </c>
      <c r="C60" s="1">
        <v>1</v>
      </c>
      <c r="D60" s="1">
        <v>2</v>
      </c>
      <c r="E60" s="3">
        <v>4.95</v>
      </c>
      <c r="F60" s="3">
        <v>0.18</v>
      </c>
      <c r="G60" s="3"/>
      <c r="H60" s="3"/>
    </row>
    <row r="61" spans="1:8" x14ac:dyDescent="0.2">
      <c r="A61" s="1"/>
      <c r="B61" s="37" t="s">
        <v>711</v>
      </c>
      <c r="C61" s="1">
        <v>-1</v>
      </c>
      <c r="D61" s="1">
        <v>1</v>
      </c>
      <c r="E61" s="3">
        <v>0.6</v>
      </c>
      <c r="F61" s="3"/>
      <c r="G61" s="3">
        <v>0.6</v>
      </c>
      <c r="H61" s="3"/>
    </row>
    <row r="62" spans="1:8" x14ac:dyDescent="0.2">
      <c r="A62" s="1"/>
      <c r="B62" s="37" t="s">
        <v>717</v>
      </c>
      <c r="C62" s="1">
        <v>1</v>
      </c>
      <c r="D62" s="1">
        <v>1</v>
      </c>
      <c r="E62" s="3">
        <f>0.6*4</f>
        <v>2.4</v>
      </c>
      <c r="F62" s="3">
        <v>0.18</v>
      </c>
      <c r="G62" s="3"/>
      <c r="H62" s="3"/>
    </row>
    <row r="63" spans="1:8" x14ac:dyDescent="0.2">
      <c r="A63" s="1"/>
      <c r="B63" s="19" t="s">
        <v>745</v>
      </c>
      <c r="C63" s="1">
        <v>1</v>
      </c>
      <c r="D63" s="1">
        <v>1</v>
      </c>
      <c r="E63" s="3">
        <v>13.2</v>
      </c>
      <c r="F63" s="3"/>
      <c r="G63" s="3">
        <v>3.18</v>
      </c>
      <c r="H63" s="3"/>
    </row>
    <row r="64" spans="1:8" x14ac:dyDescent="0.2">
      <c r="A64" s="1"/>
      <c r="B64" s="2" t="s">
        <v>733</v>
      </c>
      <c r="C64" s="1">
        <v>-1</v>
      </c>
      <c r="D64" s="1">
        <v>1</v>
      </c>
      <c r="E64" s="3">
        <v>1</v>
      </c>
      <c r="F64" s="3"/>
      <c r="G64" s="3">
        <v>2.1</v>
      </c>
      <c r="H64" s="3"/>
    </row>
    <row r="65" spans="1:8" x14ac:dyDescent="0.2">
      <c r="A65" s="1"/>
      <c r="B65" s="2" t="s">
        <v>737</v>
      </c>
      <c r="C65" s="1">
        <v>-1</v>
      </c>
      <c r="D65" s="1">
        <v>1</v>
      </c>
      <c r="E65" s="3">
        <v>0.75</v>
      </c>
      <c r="F65" s="3"/>
      <c r="G65" s="3">
        <v>2.1</v>
      </c>
      <c r="H65" s="3"/>
    </row>
    <row r="66" spans="1:8" x14ac:dyDescent="0.2">
      <c r="A66" s="1"/>
      <c r="B66" s="2" t="s">
        <v>710</v>
      </c>
      <c r="C66" s="1">
        <v>-1</v>
      </c>
      <c r="D66" s="1">
        <v>2</v>
      </c>
      <c r="E66" s="3">
        <v>1.5</v>
      </c>
      <c r="F66" s="3"/>
      <c r="G66" s="3">
        <v>1.3</v>
      </c>
      <c r="H66" s="3"/>
    </row>
    <row r="67" spans="1:8" x14ac:dyDescent="0.2">
      <c r="A67" s="1"/>
      <c r="B67" s="2" t="s">
        <v>739</v>
      </c>
      <c r="C67" s="1">
        <v>1</v>
      </c>
      <c r="D67" s="1">
        <v>1</v>
      </c>
      <c r="E67" s="3">
        <v>5.2</v>
      </c>
      <c r="F67" s="3">
        <v>0.13</v>
      </c>
      <c r="G67" s="3"/>
      <c r="H67" s="3"/>
    </row>
    <row r="68" spans="1:8" x14ac:dyDescent="0.2">
      <c r="A68" s="1"/>
      <c r="B68" s="2" t="s">
        <v>741</v>
      </c>
      <c r="C68" s="1">
        <v>1</v>
      </c>
      <c r="D68" s="1">
        <v>2</v>
      </c>
      <c r="E68" s="3">
        <v>5.6</v>
      </c>
      <c r="F68" s="3">
        <v>0.18</v>
      </c>
      <c r="G68" s="3"/>
      <c r="H68" s="3"/>
    </row>
    <row r="69" spans="1:8" x14ac:dyDescent="0.2">
      <c r="A69" s="1"/>
      <c r="B69" s="2" t="s">
        <v>887</v>
      </c>
      <c r="C69" s="1">
        <v>1</v>
      </c>
      <c r="D69" s="1">
        <v>2</v>
      </c>
      <c r="E69" s="3">
        <v>3.6</v>
      </c>
      <c r="F69" s="3">
        <v>0.6</v>
      </c>
      <c r="G69" s="3"/>
      <c r="H69" s="3"/>
    </row>
    <row r="70" spans="1:8" x14ac:dyDescent="0.2">
      <c r="A70" s="1"/>
      <c r="B70" s="2" t="s">
        <v>889</v>
      </c>
      <c r="C70" s="1">
        <v>3</v>
      </c>
      <c r="D70" s="1">
        <v>2</v>
      </c>
      <c r="E70" s="3"/>
      <c r="F70" s="3">
        <v>0.6</v>
      </c>
      <c r="G70" s="3">
        <v>2.1</v>
      </c>
      <c r="H70" s="3"/>
    </row>
    <row r="71" spans="1:8" x14ac:dyDescent="0.2">
      <c r="A71" s="1"/>
      <c r="B71" s="19" t="s">
        <v>746</v>
      </c>
      <c r="C71" s="1">
        <v>1</v>
      </c>
      <c r="D71" s="1">
        <v>1</v>
      </c>
      <c r="E71" s="3">
        <v>6.5</v>
      </c>
      <c r="F71" s="3"/>
      <c r="G71" s="3">
        <v>3.18</v>
      </c>
      <c r="H71" s="3"/>
    </row>
    <row r="72" spans="1:8" x14ac:dyDescent="0.2">
      <c r="A72" s="1"/>
      <c r="B72" s="2" t="s">
        <v>737</v>
      </c>
      <c r="C72" s="1">
        <v>-1</v>
      </c>
      <c r="D72" s="1">
        <v>1</v>
      </c>
      <c r="E72" s="3">
        <v>0.75</v>
      </c>
      <c r="F72" s="3"/>
      <c r="G72" s="3">
        <v>2.1</v>
      </c>
      <c r="H72" s="3"/>
    </row>
    <row r="73" spans="1:8" x14ac:dyDescent="0.2">
      <c r="A73" s="1"/>
      <c r="B73" s="37" t="s">
        <v>744</v>
      </c>
      <c r="C73" s="1">
        <v>1</v>
      </c>
      <c r="D73" s="1">
        <v>1</v>
      </c>
      <c r="E73" s="3">
        <v>4.95</v>
      </c>
      <c r="F73" s="3">
        <v>0.18</v>
      </c>
      <c r="G73" s="3"/>
      <c r="H73" s="3"/>
    </row>
    <row r="74" spans="1:8" x14ac:dyDescent="0.2">
      <c r="A74" s="1"/>
      <c r="B74" s="37" t="s">
        <v>711</v>
      </c>
      <c r="C74" s="1">
        <v>-1</v>
      </c>
      <c r="D74" s="1">
        <v>1</v>
      </c>
      <c r="E74" s="3">
        <v>0.6</v>
      </c>
      <c r="F74" s="3"/>
      <c r="G74" s="3">
        <v>0.6</v>
      </c>
      <c r="H74" s="3"/>
    </row>
    <row r="75" spans="1:8" x14ac:dyDescent="0.2">
      <c r="A75" s="1"/>
      <c r="B75" s="2" t="s">
        <v>747</v>
      </c>
      <c r="C75" s="1">
        <v>1</v>
      </c>
      <c r="D75" s="1">
        <v>1</v>
      </c>
      <c r="E75" s="3">
        <v>2.4</v>
      </c>
      <c r="F75" s="3">
        <v>0.18</v>
      </c>
      <c r="G75" s="3"/>
      <c r="H75" s="3"/>
    </row>
    <row r="76" spans="1:8" x14ac:dyDescent="0.2">
      <c r="A76" s="1"/>
      <c r="B76" s="19" t="s">
        <v>748</v>
      </c>
      <c r="C76" s="1">
        <v>1</v>
      </c>
      <c r="D76" s="1">
        <v>1</v>
      </c>
      <c r="E76" s="3">
        <v>13.2</v>
      </c>
      <c r="F76" s="3"/>
      <c r="G76" s="3">
        <v>3.18</v>
      </c>
      <c r="H76" s="3"/>
    </row>
    <row r="77" spans="1:8" x14ac:dyDescent="0.2">
      <c r="A77" s="1"/>
      <c r="B77" s="2" t="s">
        <v>733</v>
      </c>
      <c r="C77" s="1">
        <v>-1</v>
      </c>
      <c r="D77" s="1">
        <v>1</v>
      </c>
      <c r="E77" s="3">
        <v>1</v>
      </c>
      <c r="F77" s="3"/>
      <c r="G77" s="3">
        <v>2.1</v>
      </c>
      <c r="H77" s="3"/>
    </row>
    <row r="78" spans="1:8" x14ac:dyDescent="0.2">
      <c r="A78" s="1"/>
      <c r="B78" s="2" t="s">
        <v>710</v>
      </c>
      <c r="C78" s="1">
        <v>-1</v>
      </c>
      <c r="D78" s="1">
        <v>1</v>
      </c>
      <c r="E78" s="3">
        <v>1.5</v>
      </c>
      <c r="F78" s="3"/>
      <c r="G78" s="3">
        <v>1.3</v>
      </c>
      <c r="H78" s="3"/>
    </row>
    <row r="79" spans="1:8" x14ac:dyDescent="0.2">
      <c r="A79" s="1"/>
      <c r="B79" s="2" t="s">
        <v>739</v>
      </c>
      <c r="C79" s="1">
        <v>1</v>
      </c>
      <c r="D79" s="1">
        <v>1</v>
      </c>
      <c r="E79" s="3">
        <v>5.2</v>
      </c>
      <c r="F79" s="3">
        <v>0.13</v>
      </c>
      <c r="G79" s="3"/>
      <c r="H79" s="3"/>
    </row>
    <row r="80" spans="1:8" x14ac:dyDescent="0.2">
      <c r="A80" s="1"/>
      <c r="B80" s="2" t="s">
        <v>741</v>
      </c>
      <c r="C80" s="1">
        <v>1</v>
      </c>
      <c r="D80" s="1">
        <v>1</v>
      </c>
      <c r="E80" s="3">
        <v>5.6</v>
      </c>
      <c r="F80" s="3">
        <v>0.18</v>
      </c>
      <c r="G80" s="3"/>
      <c r="H80" s="3"/>
    </row>
    <row r="81" spans="1:8" x14ac:dyDescent="0.2">
      <c r="A81" s="1"/>
      <c r="B81" s="2" t="s">
        <v>887</v>
      </c>
      <c r="C81" s="1">
        <v>1</v>
      </c>
      <c r="D81" s="1">
        <v>2</v>
      </c>
      <c r="E81" s="3">
        <v>3.6</v>
      </c>
      <c r="F81" s="3">
        <v>0.6</v>
      </c>
      <c r="G81" s="3"/>
      <c r="H81" s="3"/>
    </row>
    <row r="82" spans="1:8" x14ac:dyDescent="0.2">
      <c r="A82" s="1"/>
      <c r="B82" s="2" t="s">
        <v>889</v>
      </c>
      <c r="C82" s="1">
        <v>3</v>
      </c>
      <c r="D82" s="1">
        <v>2</v>
      </c>
      <c r="E82" s="3"/>
      <c r="F82" s="3">
        <v>0.6</v>
      </c>
      <c r="G82" s="3">
        <v>2.1</v>
      </c>
      <c r="H82" s="3"/>
    </row>
    <row r="83" spans="1:8" x14ac:dyDescent="0.2">
      <c r="A83" s="1"/>
      <c r="B83" s="19" t="s">
        <v>749</v>
      </c>
      <c r="C83" s="1">
        <v>1</v>
      </c>
      <c r="D83" s="1">
        <v>1</v>
      </c>
      <c r="E83" s="3">
        <v>13.2</v>
      </c>
      <c r="F83" s="3"/>
      <c r="G83" s="3">
        <v>3.18</v>
      </c>
      <c r="H83" s="3"/>
    </row>
    <row r="84" spans="1:8" x14ac:dyDescent="0.2">
      <c r="A84" s="1"/>
      <c r="B84" s="2" t="s">
        <v>733</v>
      </c>
      <c r="C84" s="1">
        <v>-1</v>
      </c>
      <c r="D84" s="1">
        <v>1</v>
      </c>
      <c r="E84" s="3">
        <v>1</v>
      </c>
      <c r="F84" s="3"/>
      <c r="G84" s="3">
        <v>2.1</v>
      </c>
      <c r="H84" s="3"/>
    </row>
    <row r="85" spans="1:8" x14ac:dyDescent="0.2">
      <c r="A85" s="1"/>
      <c r="B85" s="2" t="s">
        <v>710</v>
      </c>
      <c r="C85" s="1">
        <v>-1</v>
      </c>
      <c r="D85" s="1">
        <v>1</v>
      </c>
      <c r="E85" s="3">
        <v>1.5</v>
      </c>
      <c r="F85" s="3"/>
      <c r="G85" s="3">
        <v>1.3</v>
      </c>
      <c r="H85" s="3"/>
    </row>
    <row r="86" spans="1:8" x14ac:dyDescent="0.2">
      <c r="A86" s="1"/>
      <c r="B86" s="2" t="s">
        <v>739</v>
      </c>
      <c r="C86" s="1">
        <v>1</v>
      </c>
      <c r="D86" s="1">
        <v>1</v>
      </c>
      <c r="E86" s="3">
        <v>5.2</v>
      </c>
      <c r="F86" s="3">
        <v>0.13</v>
      </c>
      <c r="G86" s="3"/>
      <c r="H86" s="3"/>
    </row>
    <row r="87" spans="1:8" x14ac:dyDescent="0.2">
      <c r="A87" s="1"/>
      <c r="B87" s="2" t="s">
        <v>741</v>
      </c>
      <c r="C87" s="1">
        <v>1</v>
      </c>
      <c r="D87" s="1">
        <v>1</v>
      </c>
      <c r="E87" s="3">
        <v>5.6</v>
      </c>
      <c r="F87" s="3">
        <v>0.18</v>
      </c>
      <c r="G87" s="3"/>
      <c r="H87" s="3"/>
    </row>
    <row r="88" spans="1:8" x14ac:dyDescent="0.2">
      <c r="A88" s="1"/>
      <c r="B88" s="2" t="s">
        <v>750</v>
      </c>
      <c r="C88" s="1">
        <v>-1</v>
      </c>
      <c r="D88" s="1">
        <v>1</v>
      </c>
      <c r="E88" s="3">
        <v>0.75</v>
      </c>
      <c r="F88" s="3"/>
      <c r="G88" s="3">
        <v>2.1</v>
      </c>
      <c r="H88" s="3"/>
    </row>
    <row r="89" spans="1:8" x14ac:dyDescent="0.2">
      <c r="A89" s="1"/>
      <c r="B89" s="2" t="s">
        <v>887</v>
      </c>
      <c r="C89" s="1">
        <v>1</v>
      </c>
      <c r="D89" s="1">
        <v>2</v>
      </c>
      <c r="E89" s="3">
        <v>3</v>
      </c>
      <c r="F89" s="3">
        <v>0.6</v>
      </c>
      <c r="G89" s="3"/>
      <c r="H89" s="3"/>
    </row>
    <row r="90" spans="1:8" x14ac:dyDescent="0.2">
      <c r="A90" s="1"/>
      <c r="B90" s="2" t="s">
        <v>889</v>
      </c>
      <c r="C90" s="1">
        <v>3</v>
      </c>
      <c r="D90" s="1">
        <v>2</v>
      </c>
      <c r="E90" s="3"/>
      <c r="F90" s="3">
        <v>0.6</v>
      </c>
      <c r="G90" s="3">
        <v>2.1</v>
      </c>
      <c r="H90" s="3"/>
    </row>
    <row r="91" spans="1:8" x14ac:dyDescent="0.2">
      <c r="A91" s="1"/>
      <c r="B91" s="19" t="s">
        <v>751</v>
      </c>
      <c r="C91" s="1">
        <v>1</v>
      </c>
      <c r="D91" s="1">
        <v>1</v>
      </c>
      <c r="E91" s="3">
        <v>6.5</v>
      </c>
      <c r="F91" s="3"/>
      <c r="G91" s="3">
        <v>3.18</v>
      </c>
      <c r="H91" s="3"/>
    </row>
    <row r="92" spans="1:8" x14ac:dyDescent="0.2">
      <c r="A92" s="1"/>
      <c r="B92" s="2" t="s">
        <v>750</v>
      </c>
      <c r="C92" s="1">
        <v>-1</v>
      </c>
      <c r="D92" s="1">
        <v>1</v>
      </c>
      <c r="E92" s="3">
        <v>0.75</v>
      </c>
      <c r="F92" s="3"/>
      <c r="G92" s="3">
        <v>2.1</v>
      </c>
      <c r="H92" s="3"/>
    </row>
    <row r="93" spans="1:8" x14ac:dyDescent="0.2">
      <c r="A93" s="1"/>
      <c r="B93" s="19" t="s">
        <v>752</v>
      </c>
      <c r="C93" s="1">
        <v>1</v>
      </c>
      <c r="D93" s="1">
        <v>1</v>
      </c>
      <c r="E93" s="3">
        <v>13.4</v>
      </c>
      <c r="F93" s="3"/>
      <c r="G93" s="3">
        <v>3.18</v>
      </c>
      <c r="H93" s="3"/>
    </row>
    <row r="94" spans="1:8" x14ac:dyDescent="0.2">
      <c r="A94" s="1"/>
      <c r="B94" s="2" t="s">
        <v>733</v>
      </c>
      <c r="C94" s="1">
        <v>-1</v>
      </c>
      <c r="D94" s="1">
        <v>1</v>
      </c>
      <c r="E94" s="3">
        <v>1</v>
      </c>
      <c r="F94" s="3"/>
      <c r="G94" s="3">
        <v>2.1</v>
      </c>
      <c r="H94" s="3"/>
    </row>
    <row r="95" spans="1:8" x14ac:dyDescent="0.2">
      <c r="A95" s="1"/>
      <c r="B95" s="2" t="s">
        <v>710</v>
      </c>
      <c r="C95" s="1">
        <v>-1</v>
      </c>
      <c r="D95" s="1">
        <v>1</v>
      </c>
      <c r="E95" s="3">
        <v>1.5</v>
      </c>
      <c r="F95" s="3"/>
      <c r="G95" s="3">
        <v>1.3</v>
      </c>
      <c r="H95" s="3"/>
    </row>
    <row r="96" spans="1:8" x14ac:dyDescent="0.2">
      <c r="A96" s="1"/>
      <c r="B96" s="2" t="s">
        <v>739</v>
      </c>
      <c r="C96" s="1">
        <v>1</v>
      </c>
      <c r="D96" s="1">
        <v>1</v>
      </c>
      <c r="E96" s="3">
        <v>5.2</v>
      </c>
      <c r="F96" s="3">
        <v>0.13</v>
      </c>
      <c r="G96" s="3"/>
      <c r="H96" s="3"/>
    </row>
    <row r="97" spans="1:8" x14ac:dyDescent="0.2">
      <c r="A97" s="1"/>
      <c r="B97" s="2" t="s">
        <v>741</v>
      </c>
      <c r="C97" s="1">
        <v>1</v>
      </c>
      <c r="D97" s="1">
        <v>1</v>
      </c>
      <c r="E97" s="3">
        <v>5.6</v>
      </c>
      <c r="F97" s="3">
        <v>0.18</v>
      </c>
      <c r="G97" s="3"/>
      <c r="H97" s="3"/>
    </row>
    <row r="98" spans="1:8" x14ac:dyDescent="0.2">
      <c r="A98" s="1"/>
      <c r="B98" s="2" t="s">
        <v>887</v>
      </c>
      <c r="C98" s="1">
        <v>1</v>
      </c>
      <c r="D98" s="1">
        <v>2</v>
      </c>
      <c r="E98" s="3">
        <v>3.6</v>
      </c>
      <c r="F98" s="3">
        <v>0.6</v>
      </c>
      <c r="G98" s="3"/>
      <c r="H98" s="3"/>
    </row>
    <row r="99" spans="1:8" x14ac:dyDescent="0.2">
      <c r="A99" s="1"/>
      <c r="B99" s="2" t="s">
        <v>889</v>
      </c>
      <c r="C99" s="1">
        <v>3</v>
      </c>
      <c r="D99" s="1">
        <v>2</v>
      </c>
      <c r="E99" s="3"/>
      <c r="F99" s="3">
        <v>0.6</v>
      </c>
      <c r="G99" s="3">
        <v>2.1</v>
      </c>
      <c r="H99" s="3"/>
    </row>
    <row r="100" spans="1:8" x14ac:dyDescent="0.2">
      <c r="A100" s="1"/>
      <c r="B100" s="19" t="s">
        <v>753</v>
      </c>
      <c r="C100" s="1">
        <v>1</v>
      </c>
      <c r="D100" s="1">
        <v>1</v>
      </c>
      <c r="E100" s="3">
        <v>15.4</v>
      </c>
      <c r="F100" s="3"/>
      <c r="G100" s="3">
        <v>3.18</v>
      </c>
      <c r="H100" s="3"/>
    </row>
    <row r="101" spans="1:8" x14ac:dyDescent="0.2">
      <c r="A101" s="1"/>
      <c r="B101" s="37" t="s">
        <v>754</v>
      </c>
      <c r="C101" s="1">
        <v>2</v>
      </c>
      <c r="D101" s="1">
        <v>2</v>
      </c>
      <c r="E101" s="3">
        <v>1.2</v>
      </c>
      <c r="F101" s="3"/>
      <c r="G101" s="3">
        <v>1.35</v>
      </c>
      <c r="H101" s="3"/>
    </row>
    <row r="102" spans="1:8" x14ac:dyDescent="0.2">
      <c r="A102" s="1"/>
      <c r="B102" s="37" t="s">
        <v>755</v>
      </c>
      <c r="C102" s="1">
        <v>1</v>
      </c>
      <c r="D102" s="1">
        <v>2</v>
      </c>
      <c r="E102" s="3">
        <v>2.33</v>
      </c>
      <c r="F102" s="3"/>
      <c r="G102" s="3">
        <v>1.35</v>
      </c>
      <c r="H102" s="3"/>
    </row>
    <row r="103" spans="1:8" x14ac:dyDescent="0.2">
      <c r="A103" s="1"/>
      <c r="B103" s="37" t="s">
        <v>759</v>
      </c>
      <c r="C103" s="1">
        <v>1</v>
      </c>
      <c r="D103" s="1">
        <v>2</v>
      </c>
      <c r="E103" s="3">
        <v>1.2</v>
      </c>
      <c r="F103" s="16">
        <v>0.115</v>
      </c>
      <c r="G103" s="3"/>
      <c r="H103" s="3"/>
    </row>
    <row r="104" spans="1:8" x14ac:dyDescent="0.2">
      <c r="A104" s="1"/>
      <c r="B104" s="37" t="s">
        <v>759</v>
      </c>
      <c r="C104" s="1">
        <v>1</v>
      </c>
      <c r="D104" s="1">
        <v>1</v>
      </c>
      <c r="E104" s="3">
        <v>2.33</v>
      </c>
      <c r="F104" s="16">
        <v>0.115</v>
      </c>
      <c r="G104" s="3"/>
      <c r="H104" s="3"/>
    </row>
    <row r="105" spans="1:8" x14ac:dyDescent="0.2">
      <c r="A105" s="1"/>
      <c r="B105" s="37" t="s">
        <v>756</v>
      </c>
      <c r="C105" s="1">
        <v>-1</v>
      </c>
      <c r="D105" s="1">
        <v>2</v>
      </c>
      <c r="E105" s="3">
        <v>1</v>
      </c>
      <c r="F105" s="3"/>
      <c r="G105" s="3">
        <v>2.1</v>
      </c>
      <c r="H105" s="3"/>
    </row>
    <row r="106" spans="1:8" x14ac:dyDescent="0.2">
      <c r="A106" s="1"/>
      <c r="B106" s="37" t="s">
        <v>757</v>
      </c>
      <c r="C106" s="1">
        <v>-1</v>
      </c>
      <c r="D106" s="1">
        <v>2</v>
      </c>
      <c r="E106" s="3">
        <v>0.75</v>
      </c>
      <c r="F106" s="3"/>
      <c r="G106" s="3">
        <v>1.35</v>
      </c>
      <c r="H106" s="3"/>
    </row>
    <row r="107" spans="1:8" x14ac:dyDescent="0.2">
      <c r="A107" s="1"/>
      <c r="B107" s="37" t="s">
        <v>714</v>
      </c>
      <c r="C107" s="1">
        <v>-1</v>
      </c>
      <c r="D107" s="1">
        <v>1</v>
      </c>
      <c r="E107" s="3">
        <v>1</v>
      </c>
      <c r="F107" s="3"/>
      <c r="G107" s="3">
        <v>0.6</v>
      </c>
      <c r="H107" s="3"/>
    </row>
    <row r="108" spans="1:8" x14ac:dyDescent="0.2">
      <c r="A108" s="1"/>
      <c r="B108" s="37" t="s">
        <v>715</v>
      </c>
      <c r="C108" s="1">
        <v>-1</v>
      </c>
      <c r="D108" s="1">
        <v>2</v>
      </c>
      <c r="E108" s="3">
        <v>0.6</v>
      </c>
      <c r="F108" s="3"/>
      <c r="G108" s="3">
        <v>0.6</v>
      </c>
      <c r="H108" s="3"/>
    </row>
    <row r="109" spans="1:8" x14ac:dyDescent="0.2">
      <c r="A109" s="1"/>
      <c r="B109" s="2" t="s">
        <v>739</v>
      </c>
      <c r="C109" s="1">
        <v>1</v>
      </c>
      <c r="D109" s="1">
        <v>1</v>
      </c>
      <c r="E109" s="3">
        <v>5.2</v>
      </c>
      <c r="F109" s="3">
        <v>0.13</v>
      </c>
      <c r="G109" s="3"/>
      <c r="H109" s="3"/>
    </row>
    <row r="110" spans="1:8" x14ac:dyDescent="0.2">
      <c r="A110" s="1"/>
      <c r="B110" s="37" t="s">
        <v>723</v>
      </c>
      <c r="C110" s="1">
        <v>-1</v>
      </c>
      <c r="D110" s="1">
        <v>1</v>
      </c>
      <c r="E110" s="3">
        <v>3.2</v>
      </c>
      <c r="F110" s="3">
        <v>0.18</v>
      </c>
      <c r="G110" s="3"/>
      <c r="H110" s="3"/>
    </row>
    <row r="111" spans="1:8" x14ac:dyDescent="0.2">
      <c r="A111" s="1"/>
      <c r="B111" s="37" t="s">
        <v>724</v>
      </c>
      <c r="C111" s="1">
        <v>-1</v>
      </c>
      <c r="D111" s="1">
        <v>2</v>
      </c>
      <c r="E111" s="3">
        <v>2.4</v>
      </c>
      <c r="F111" s="3">
        <v>0.18</v>
      </c>
      <c r="G111" s="3"/>
      <c r="H111" s="3"/>
    </row>
    <row r="112" spans="1:8" x14ac:dyDescent="0.2">
      <c r="A112" s="1"/>
      <c r="B112" s="19" t="s">
        <v>758</v>
      </c>
      <c r="C112" s="1">
        <v>1</v>
      </c>
      <c r="D112" s="1">
        <v>1</v>
      </c>
      <c r="E112" s="3">
        <v>17.96</v>
      </c>
      <c r="F112" s="3"/>
      <c r="G112" s="3">
        <v>3.18</v>
      </c>
      <c r="H112" s="3"/>
    </row>
    <row r="113" spans="1:8" x14ac:dyDescent="0.2">
      <c r="A113" s="1"/>
      <c r="B113" s="37" t="s">
        <v>754</v>
      </c>
      <c r="C113" s="1">
        <v>2</v>
      </c>
      <c r="D113" s="1">
        <v>2</v>
      </c>
      <c r="E113" s="3">
        <v>1.2</v>
      </c>
      <c r="F113" s="3"/>
      <c r="G113" s="3">
        <v>1.35</v>
      </c>
      <c r="H113" s="3"/>
    </row>
    <row r="114" spans="1:8" x14ac:dyDescent="0.2">
      <c r="A114" s="1"/>
      <c r="B114" s="37" t="s">
        <v>755</v>
      </c>
      <c r="C114" s="1">
        <v>1</v>
      </c>
      <c r="D114" s="1">
        <v>2</v>
      </c>
      <c r="E114" s="3">
        <v>2.33</v>
      </c>
      <c r="F114" s="3"/>
      <c r="G114" s="3">
        <v>1.35</v>
      </c>
      <c r="H114" s="3"/>
    </row>
    <row r="115" spans="1:8" x14ac:dyDescent="0.2">
      <c r="A115" s="1"/>
      <c r="B115" s="37" t="s">
        <v>759</v>
      </c>
      <c r="C115" s="1">
        <v>1</v>
      </c>
      <c r="D115" s="1">
        <v>2</v>
      </c>
      <c r="E115" s="3">
        <v>1.2</v>
      </c>
      <c r="F115" s="16">
        <v>0.115</v>
      </c>
      <c r="G115" s="3"/>
      <c r="H115" s="3"/>
    </row>
    <row r="116" spans="1:8" x14ac:dyDescent="0.2">
      <c r="A116" s="1"/>
      <c r="B116" s="37" t="s">
        <v>759</v>
      </c>
      <c r="C116" s="1">
        <v>1</v>
      </c>
      <c r="D116" s="1">
        <v>1</v>
      </c>
      <c r="E116" s="3">
        <v>2.33</v>
      </c>
      <c r="F116" s="16">
        <v>0.115</v>
      </c>
      <c r="G116" s="3"/>
      <c r="H116" s="3"/>
    </row>
    <row r="117" spans="1:8" x14ac:dyDescent="0.2">
      <c r="A117" s="1"/>
      <c r="B117" s="37" t="s">
        <v>756</v>
      </c>
      <c r="C117" s="1">
        <v>-1</v>
      </c>
      <c r="D117" s="1">
        <v>2</v>
      </c>
      <c r="E117" s="3">
        <v>1</v>
      </c>
      <c r="F117" s="3"/>
      <c r="G117" s="3">
        <v>2.1</v>
      </c>
      <c r="H117" s="3"/>
    </row>
    <row r="118" spans="1:8" x14ac:dyDescent="0.2">
      <c r="A118" s="1"/>
      <c r="B118" s="37" t="s">
        <v>757</v>
      </c>
      <c r="C118" s="1">
        <v>-1</v>
      </c>
      <c r="D118" s="1">
        <v>2</v>
      </c>
      <c r="E118" s="3">
        <v>0.75</v>
      </c>
      <c r="F118" s="3"/>
      <c r="G118" s="3">
        <v>0.75</v>
      </c>
      <c r="H118" s="3"/>
    </row>
    <row r="119" spans="1:8" x14ac:dyDescent="0.2">
      <c r="A119" s="1"/>
      <c r="B119" s="37" t="s">
        <v>714</v>
      </c>
      <c r="C119" s="1">
        <v>-1</v>
      </c>
      <c r="D119" s="1">
        <v>1</v>
      </c>
      <c r="E119" s="3">
        <v>1</v>
      </c>
      <c r="F119" s="3"/>
      <c r="G119" s="3">
        <v>0.6</v>
      </c>
      <c r="H119" s="3"/>
    </row>
    <row r="120" spans="1:8" x14ac:dyDescent="0.2">
      <c r="A120" s="1"/>
      <c r="B120" s="37" t="s">
        <v>715</v>
      </c>
      <c r="C120" s="1">
        <v>-1</v>
      </c>
      <c r="D120" s="1">
        <v>2</v>
      </c>
      <c r="E120" s="3">
        <v>0.6</v>
      </c>
      <c r="F120" s="3"/>
      <c r="G120" s="3">
        <v>0.6</v>
      </c>
      <c r="H120" s="3"/>
    </row>
    <row r="121" spans="1:8" x14ac:dyDescent="0.2">
      <c r="A121" s="1"/>
      <c r="B121" s="2" t="s">
        <v>739</v>
      </c>
      <c r="C121" s="1">
        <v>1</v>
      </c>
      <c r="D121" s="1">
        <v>1</v>
      </c>
      <c r="E121" s="3">
        <v>5.2</v>
      </c>
      <c r="F121" s="3">
        <v>0.13</v>
      </c>
      <c r="G121" s="3"/>
      <c r="H121" s="3"/>
    </row>
    <row r="122" spans="1:8" x14ac:dyDescent="0.2">
      <c r="A122" s="1"/>
      <c r="B122" s="37" t="s">
        <v>723</v>
      </c>
      <c r="C122" s="1">
        <v>-1</v>
      </c>
      <c r="D122" s="1">
        <v>1</v>
      </c>
      <c r="E122" s="3">
        <v>3.2</v>
      </c>
      <c r="F122" s="3">
        <v>0.18</v>
      </c>
      <c r="G122" s="3"/>
      <c r="H122" s="3"/>
    </row>
    <row r="123" spans="1:8" x14ac:dyDescent="0.2">
      <c r="A123" s="1"/>
      <c r="B123" s="37" t="s">
        <v>724</v>
      </c>
      <c r="C123" s="1">
        <v>-1</v>
      </c>
      <c r="D123" s="1">
        <v>2</v>
      </c>
      <c r="E123" s="3">
        <v>2.4</v>
      </c>
      <c r="F123" s="3">
        <v>0.18</v>
      </c>
      <c r="G123" s="3"/>
      <c r="H123" s="3"/>
    </row>
    <row r="124" spans="1:8" x14ac:dyDescent="0.2">
      <c r="A124" s="1"/>
      <c r="B124" s="19" t="s">
        <v>760</v>
      </c>
      <c r="C124" s="1">
        <v>1</v>
      </c>
      <c r="D124" s="1">
        <v>1</v>
      </c>
      <c r="E124" s="3">
        <v>13.7</v>
      </c>
      <c r="F124" s="3"/>
      <c r="G124" s="3">
        <v>3.18</v>
      </c>
      <c r="H124" s="3"/>
    </row>
    <row r="125" spans="1:8" x14ac:dyDescent="0.2">
      <c r="A125" s="1"/>
      <c r="B125" s="37" t="s">
        <v>756</v>
      </c>
      <c r="C125" s="1">
        <v>-1</v>
      </c>
      <c r="D125" s="1">
        <v>1</v>
      </c>
      <c r="E125" s="3">
        <v>1</v>
      </c>
      <c r="F125" s="3"/>
      <c r="G125" s="3">
        <v>2.1</v>
      </c>
      <c r="H125" s="3"/>
    </row>
    <row r="126" spans="1:8" x14ac:dyDescent="0.2">
      <c r="A126" s="1"/>
      <c r="B126" s="37" t="s">
        <v>711</v>
      </c>
      <c r="C126" s="1">
        <v>-1</v>
      </c>
      <c r="D126" s="1">
        <v>1</v>
      </c>
      <c r="E126" s="3">
        <v>1.5</v>
      </c>
      <c r="F126" s="3"/>
      <c r="G126" s="3">
        <v>0.6</v>
      </c>
      <c r="H126" s="3"/>
    </row>
    <row r="127" spans="1:8" x14ac:dyDescent="0.2">
      <c r="A127" s="1"/>
      <c r="B127" s="2" t="s">
        <v>739</v>
      </c>
      <c r="C127" s="1">
        <v>1</v>
      </c>
      <c r="D127" s="1">
        <v>1</v>
      </c>
      <c r="E127" s="3">
        <v>5.2</v>
      </c>
      <c r="F127" s="3">
        <v>0.13</v>
      </c>
      <c r="G127" s="3"/>
      <c r="H127" s="3"/>
    </row>
    <row r="128" spans="1:8" x14ac:dyDescent="0.2">
      <c r="A128" s="1"/>
      <c r="B128" s="37" t="s">
        <v>720</v>
      </c>
      <c r="C128" s="1">
        <v>-1</v>
      </c>
      <c r="D128" s="1">
        <v>1</v>
      </c>
      <c r="E128" s="3">
        <f>1.5+1.5+0.6+0.6</f>
        <v>4.2</v>
      </c>
      <c r="F128" s="3">
        <v>0.18</v>
      </c>
      <c r="G128" s="3"/>
      <c r="H128" s="3"/>
    </row>
    <row r="129" spans="1:8" x14ac:dyDescent="0.2">
      <c r="A129" s="1"/>
      <c r="B129" s="19" t="s">
        <v>761</v>
      </c>
      <c r="C129" s="1">
        <v>1</v>
      </c>
      <c r="D129" s="1">
        <v>1</v>
      </c>
      <c r="E129" s="3">
        <v>16.64</v>
      </c>
      <c r="F129" s="3"/>
      <c r="G129" s="3">
        <v>3.18</v>
      </c>
      <c r="H129" s="3"/>
    </row>
    <row r="130" spans="1:8" x14ac:dyDescent="0.2">
      <c r="A130" s="1"/>
      <c r="B130" s="37" t="s">
        <v>734</v>
      </c>
      <c r="C130" s="1">
        <v>-1</v>
      </c>
      <c r="D130" s="1">
        <v>1</v>
      </c>
      <c r="E130" s="3">
        <v>0.9</v>
      </c>
      <c r="F130" s="3"/>
      <c r="G130" s="3">
        <v>2.1</v>
      </c>
      <c r="H130" s="3"/>
    </row>
    <row r="131" spans="1:8" x14ac:dyDescent="0.2">
      <c r="A131" s="1"/>
      <c r="B131" s="2" t="s">
        <v>709</v>
      </c>
      <c r="C131" s="1">
        <v>-1</v>
      </c>
      <c r="D131" s="1">
        <v>1</v>
      </c>
      <c r="E131" s="3">
        <v>1.5</v>
      </c>
      <c r="F131" s="3"/>
      <c r="G131" s="3">
        <v>1.3</v>
      </c>
      <c r="H131" s="3"/>
    </row>
    <row r="132" spans="1:8" x14ac:dyDescent="0.2">
      <c r="A132" s="1"/>
      <c r="B132" s="2" t="s">
        <v>710</v>
      </c>
      <c r="C132" s="1">
        <v>-1</v>
      </c>
      <c r="D132" s="1">
        <v>1</v>
      </c>
      <c r="E132" s="3">
        <v>1.2</v>
      </c>
      <c r="F132" s="3"/>
      <c r="G132" s="3">
        <v>1.3</v>
      </c>
      <c r="H132" s="3"/>
    </row>
    <row r="133" spans="1:8" x14ac:dyDescent="0.2">
      <c r="A133" s="1"/>
      <c r="B133" s="37" t="s">
        <v>762</v>
      </c>
      <c r="C133" s="1">
        <v>1</v>
      </c>
      <c r="D133" s="1">
        <v>1</v>
      </c>
      <c r="E133" s="3">
        <f>2.1+2.1+0.9</f>
        <v>5.1000000000000005</v>
      </c>
      <c r="F133" s="3">
        <v>0.13</v>
      </c>
      <c r="G133" s="3"/>
      <c r="H133" s="3"/>
    </row>
    <row r="134" spans="1:8" x14ac:dyDescent="0.2">
      <c r="A134" s="1"/>
      <c r="B134" s="37" t="s">
        <v>763</v>
      </c>
      <c r="C134" s="1">
        <v>1</v>
      </c>
      <c r="D134" s="1">
        <v>1</v>
      </c>
      <c r="E134" s="3">
        <f>1.5+1.5+1.3+1.3</f>
        <v>5.6</v>
      </c>
      <c r="F134" s="3">
        <v>0.18</v>
      </c>
      <c r="G134" s="3"/>
      <c r="H134" s="3"/>
    </row>
    <row r="135" spans="1:8" x14ac:dyDescent="0.2">
      <c r="A135" s="1"/>
      <c r="B135" s="37" t="s">
        <v>741</v>
      </c>
      <c r="C135" s="1">
        <v>1</v>
      </c>
      <c r="D135" s="1">
        <v>1</v>
      </c>
      <c r="E135" s="3">
        <f>1.2+1.2+1.3+1.3</f>
        <v>5</v>
      </c>
      <c r="F135" s="3">
        <v>0.18</v>
      </c>
      <c r="G135" s="3"/>
      <c r="H135" s="3"/>
    </row>
    <row r="136" spans="1:8" x14ac:dyDescent="0.2">
      <c r="A136" s="1"/>
      <c r="B136" s="2" t="s">
        <v>887</v>
      </c>
      <c r="C136" s="1">
        <v>1</v>
      </c>
      <c r="D136" s="1">
        <v>2</v>
      </c>
      <c r="E136" s="3">
        <v>4.72</v>
      </c>
      <c r="F136" s="3">
        <v>0.6</v>
      </c>
      <c r="G136" s="3"/>
      <c r="H136" s="3"/>
    </row>
    <row r="137" spans="1:8" x14ac:dyDescent="0.2">
      <c r="A137" s="1"/>
      <c r="B137" s="2" t="s">
        <v>889</v>
      </c>
      <c r="C137" s="1">
        <v>3</v>
      </c>
      <c r="D137" s="1">
        <v>2</v>
      </c>
      <c r="E137" s="3"/>
      <c r="F137" s="3">
        <v>0.6</v>
      </c>
      <c r="G137" s="3">
        <v>2.1</v>
      </c>
      <c r="H137" s="3"/>
    </row>
    <row r="138" spans="1:8" x14ac:dyDescent="0.2">
      <c r="A138" s="1"/>
      <c r="B138" s="19" t="s">
        <v>764</v>
      </c>
      <c r="C138" s="1">
        <v>1</v>
      </c>
      <c r="D138" s="1">
        <v>1</v>
      </c>
      <c r="E138" s="3">
        <v>12.98</v>
      </c>
      <c r="F138" s="3"/>
      <c r="G138" s="3">
        <v>3.18</v>
      </c>
      <c r="H138" s="3"/>
    </row>
    <row r="139" spans="1:8" x14ac:dyDescent="0.2">
      <c r="A139" s="1"/>
      <c r="B139" s="37" t="s">
        <v>756</v>
      </c>
      <c r="C139" s="1">
        <v>-1</v>
      </c>
      <c r="D139" s="1">
        <v>1</v>
      </c>
      <c r="E139" s="3">
        <v>1</v>
      </c>
      <c r="F139" s="3"/>
      <c r="G139" s="3">
        <v>2.1</v>
      </c>
      <c r="H139" s="3"/>
    </row>
    <row r="140" spans="1:8" x14ac:dyDescent="0.2">
      <c r="A140" s="1"/>
      <c r="B140" s="2" t="s">
        <v>709</v>
      </c>
      <c r="C140" s="1">
        <v>-1</v>
      </c>
      <c r="D140" s="1">
        <v>1</v>
      </c>
      <c r="E140" s="3">
        <v>1.5</v>
      </c>
      <c r="F140" s="3"/>
      <c r="G140" s="3">
        <v>1.3</v>
      </c>
      <c r="H140" s="3"/>
    </row>
    <row r="141" spans="1:8" x14ac:dyDescent="0.2">
      <c r="A141" s="1"/>
      <c r="B141" s="2" t="s">
        <v>739</v>
      </c>
      <c r="C141" s="1">
        <v>1</v>
      </c>
      <c r="D141" s="1">
        <v>1</v>
      </c>
      <c r="E141" s="3">
        <v>5.2</v>
      </c>
      <c r="F141" s="3">
        <v>0.13</v>
      </c>
      <c r="G141" s="3"/>
      <c r="H141" s="3"/>
    </row>
    <row r="142" spans="1:8" x14ac:dyDescent="0.2">
      <c r="A142" s="1"/>
      <c r="B142" s="37" t="s">
        <v>763</v>
      </c>
      <c r="C142" s="1">
        <v>1</v>
      </c>
      <c r="D142" s="1">
        <v>1</v>
      </c>
      <c r="E142" s="3">
        <f>1.5+1.5+1.3+1.3</f>
        <v>5.6</v>
      </c>
      <c r="F142" s="3">
        <v>0.18</v>
      </c>
      <c r="G142" s="3"/>
      <c r="H142" s="3"/>
    </row>
    <row r="143" spans="1:8" x14ac:dyDescent="0.2">
      <c r="A143" s="1"/>
      <c r="B143" s="2" t="s">
        <v>887</v>
      </c>
      <c r="C143" s="1">
        <v>1</v>
      </c>
      <c r="D143" s="1">
        <v>2</v>
      </c>
      <c r="E143" s="3">
        <v>2.9</v>
      </c>
      <c r="F143" s="3">
        <v>0.6</v>
      </c>
      <c r="G143" s="3"/>
      <c r="H143" s="3"/>
    </row>
    <row r="144" spans="1:8" x14ac:dyDescent="0.2">
      <c r="A144" s="1"/>
      <c r="B144" s="2" t="s">
        <v>889</v>
      </c>
      <c r="C144" s="1">
        <v>3</v>
      </c>
      <c r="D144" s="1">
        <v>2</v>
      </c>
      <c r="E144" s="3"/>
      <c r="F144" s="3">
        <v>0.6</v>
      </c>
      <c r="G144" s="3">
        <v>2.1</v>
      </c>
      <c r="H144" s="3"/>
    </row>
    <row r="145" spans="1:8" x14ac:dyDescent="0.2">
      <c r="A145" s="1"/>
      <c r="B145" s="19" t="s">
        <v>765</v>
      </c>
      <c r="C145" s="1">
        <v>1</v>
      </c>
      <c r="D145" s="1">
        <v>1</v>
      </c>
      <c r="E145" s="3">
        <v>10.9</v>
      </c>
      <c r="F145" s="3"/>
      <c r="G145" s="3">
        <v>3.18</v>
      </c>
      <c r="H145" s="3"/>
    </row>
    <row r="146" spans="1:8" x14ac:dyDescent="0.2">
      <c r="A146" s="1"/>
      <c r="B146" s="37" t="s">
        <v>756</v>
      </c>
      <c r="C146" s="1">
        <v>-1</v>
      </c>
      <c r="D146" s="1">
        <v>1</v>
      </c>
      <c r="E146" s="3">
        <v>1</v>
      </c>
      <c r="F146" s="3"/>
      <c r="G146" s="3">
        <v>2.1</v>
      </c>
      <c r="H146" s="3"/>
    </row>
    <row r="147" spans="1:8" x14ac:dyDescent="0.2">
      <c r="A147" s="1"/>
      <c r="B147" s="2" t="s">
        <v>739</v>
      </c>
      <c r="C147" s="1">
        <v>1</v>
      </c>
      <c r="D147" s="1">
        <v>1</v>
      </c>
      <c r="E147" s="3">
        <v>5.2</v>
      </c>
      <c r="F147" s="3">
        <v>0.13</v>
      </c>
      <c r="G147" s="3"/>
      <c r="H147" s="3"/>
    </row>
    <row r="148" spans="1:8" x14ac:dyDescent="0.2">
      <c r="A148" s="1"/>
      <c r="B148" s="37" t="s">
        <v>766</v>
      </c>
      <c r="C148" s="1">
        <v>-1</v>
      </c>
      <c r="D148" s="1">
        <v>1</v>
      </c>
      <c r="E148" s="3">
        <v>1</v>
      </c>
      <c r="F148" s="3"/>
      <c r="G148" s="3">
        <v>0.6</v>
      </c>
      <c r="H148" s="3"/>
    </row>
    <row r="149" spans="1:8" x14ac:dyDescent="0.2">
      <c r="A149" s="1"/>
      <c r="B149" s="37" t="s">
        <v>767</v>
      </c>
      <c r="C149" s="1">
        <v>1</v>
      </c>
      <c r="D149" s="1">
        <v>1</v>
      </c>
      <c r="E149" s="3">
        <f>1+0.6+1+0.6</f>
        <v>3.2</v>
      </c>
      <c r="F149" s="3">
        <v>0.18</v>
      </c>
      <c r="G149" s="3"/>
      <c r="H149" s="3"/>
    </row>
    <row r="150" spans="1:8" x14ac:dyDescent="0.2">
      <c r="A150" s="1"/>
      <c r="B150" s="19" t="s">
        <v>768</v>
      </c>
      <c r="C150" s="1">
        <v>1</v>
      </c>
      <c r="D150" s="1">
        <v>1</v>
      </c>
      <c r="E150" s="3">
        <v>16.64</v>
      </c>
      <c r="F150" s="3"/>
      <c r="G150" s="3">
        <v>3.18</v>
      </c>
      <c r="H150" s="3"/>
    </row>
    <row r="151" spans="1:8" x14ac:dyDescent="0.2">
      <c r="A151" s="1"/>
      <c r="B151" s="2" t="s">
        <v>709</v>
      </c>
      <c r="C151" s="1">
        <v>-1</v>
      </c>
      <c r="D151" s="1">
        <v>1</v>
      </c>
      <c r="E151" s="3">
        <v>1.5</v>
      </c>
      <c r="F151" s="3"/>
      <c r="G151" s="3">
        <v>1.3</v>
      </c>
      <c r="H151" s="3"/>
    </row>
    <row r="152" spans="1:8" x14ac:dyDescent="0.2">
      <c r="A152" s="1"/>
      <c r="B152" s="37" t="s">
        <v>763</v>
      </c>
      <c r="C152" s="1">
        <v>1</v>
      </c>
      <c r="D152" s="1">
        <v>1</v>
      </c>
      <c r="E152" s="3">
        <f>1.5+1.5+1.3+1.3</f>
        <v>5.6</v>
      </c>
      <c r="F152" s="3">
        <v>0.18</v>
      </c>
      <c r="G152" s="3"/>
      <c r="H152" s="3"/>
    </row>
    <row r="153" spans="1:8" x14ac:dyDescent="0.2">
      <c r="A153" s="1"/>
      <c r="B153" s="37" t="s">
        <v>734</v>
      </c>
      <c r="C153" s="1">
        <v>-1</v>
      </c>
      <c r="D153" s="1">
        <v>1</v>
      </c>
      <c r="E153" s="3">
        <v>0.9</v>
      </c>
      <c r="F153" s="3"/>
      <c r="G153" s="3">
        <v>2.1</v>
      </c>
      <c r="H153" s="3"/>
    </row>
    <row r="154" spans="1:8" x14ac:dyDescent="0.2">
      <c r="A154" s="1"/>
      <c r="B154" s="37" t="s">
        <v>762</v>
      </c>
      <c r="C154" s="1">
        <v>1</v>
      </c>
      <c r="D154" s="1">
        <v>1</v>
      </c>
      <c r="E154" s="3">
        <f>2.1+2.1+0.9</f>
        <v>5.1000000000000005</v>
      </c>
      <c r="F154" s="3">
        <v>0.13</v>
      </c>
      <c r="G154" s="3"/>
      <c r="H154" s="3"/>
    </row>
    <row r="155" spans="1:8" x14ac:dyDescent="0.2">
      <c r="A155" s="1"/>
      <c r="B155" s="2" t="s">
        <v>887</v>
      </c>
      <c r="C155" s="1">
        <v>1</v>
      </c>
      <c r="D155" s="1">
        <v>2</v>
      </c>
      <c r="E155" s="3">
        <v>4.7300000000000004</v>
      </c>
      <c r="F155" s="3"/>
      <c r="G155" s="3"/>
      <c r="H155" s="3"/>
    </row>
    <row r="156" spans="1:8" x14ac:dyDescent="0.2">
      <c r="A156" s="1"/>
      <c r="B156" s="2" t="s">
        <v>889</v>
      </c>
      <c r="C156" s="1">
        <v>3</v>
      </c>
      <c r="D156" s="1">
        <v>2</v>
      </c>
      <c r="E156" s="3"/>
      <c r="F156" s="3">
        <v>0.6</v>
      </c>
      <c r="G156" s="3">
        <v>2.1</v>
      </c>
      <c r="H156" s="3"/>
    </row>
    <row r="157" spans="1:8" x14ac:dyDescent="0.2">
      <c r="A157" s="1"/>
      <c r="B157" s="19" t="s">
        <v>769</v>
      </c>
      <c r="C157" s="1">
        <v>1</v>
      </c>
      <c r="D157" s="1">
        <v>1</v>
      </c>
      <c r="E157" s="3">
        <v>9.18</v>
      </c>
      <c r="F157" s="3"/>
      <c r="G157" s="3">
        <v>3.18</v>
      </c>
      <c r="H157" s="3"/>
    </row>
    <row r="158" spans="1:8" x14ac:dyDescent="0.2">
      <c r="A158" s="1"/>
      <c r="B158" s="37" t="s">
        <v>770</v>
      </c>
      <c r="C158" s="1">
        <v>1</v>
      </c>
      <c r="D158" s="1">
        <v>2</v>
      </c>
      <c r="E158" s="3">
        <v>1.28</v>
      </c>
      <c r="F158" s="3"/>
      <c r="G158" s="3">
        <v>2.4</v>
      </c>
      <c r="H158" s="3"/>
    </row>
    <row r="159" spans="1:8" x14ac:dyDescent="0.2">
      <c r="A159" s="1"/>
      <c r="B159" s="37" t="s">
        <v>770</v>
      </c>
      <c r="C159" s="1">
        <v>1</v>
      </c>
      <c r="D159" s="1">
        <v>2</v>
      </c>
      <c r="E159" s="3">
        <v>2.2000000000000002</v>
      </c>
      <c r="F159" s="3"/>
      <c r="G159" s="3">
        <v>2.4</v>
      </c>
      <c r="H159" s="3"/>
    </row>
    <row r="160" spans="1:8" x14ac:dyDescent="0.2">
      <c r="A160" s="1"/>
      <c r="B160" s="19" t="s">
        <v>759</v>
      </c>
      <c r="C160" s="1">
        <v>1</v>
      </c>
      <c r="D160" s="1">
        <v>1</v>
      </c>
      <c r="E160" s="3">
        <v>1.28</v>
      </c>
      <c r="F160" s="16">
        <v>0.115</v>
      </c>
      <c r="G160" s="16"/>
      <c r="H160" s="3"/>
    </row>
    <row r="161" spans="1:9" x14ac:dyDescent="0.2">
      <c r="A161" s="1"/>
      <c r="B161" s="2" t="s">
        <v>759</v>
      </c>
      <c r="C161" s="1">
        <v>1</v>
      </c>
      <c r="D161" s="1">
        <v>1</v>
      </c>
      <c r="E161" s="3">
        <v>2.2000000000000002</v>
      </c>
      <c r="F161" s="16">
        <v>0.115</v>
      </c>
      <c r="G161" s="16"/>
      <c r="H161" s="3"/>
    </row>
    <row r="162" spans="1:9" x14ac:dyDescent="0.2">
      <c r="A162" s="1"/>
      <c r="B162" s="2" t="s">
        <v>771</v>
      </c>
      <c r="C162" s="1">
        <v>-1</v>
      </c>
      <c r="D162" s="1">
        <v>1</v>
      </c>
      <c r="E162" s="3">
        <v>0.75</v>
      </c>
      <c r="F162" s="3"/>
      <c r="G162" s="3">
        <v>2.1</v>
      </c>
      <c r="H162" s="3"/>
    </row>
    <row r="163" spans="1:9" x14ac:dyDescent="0.2">
      <c r="A163" s="1"/>
      <c r="B163" s="2" t="s">
        <v>772</v>
      </c>
      <c r="C163" s="1">
        <v>-1</v>
      </c>
      <c r="D163" s="1">
        <v>2</v>
      </c>
      <c r="E163" s="3">
        <v>0.75</v>
      </c>
      <c r="F163" s="3"/>
      <c r="G163" s="3">
        <v>2.1</v>
      </c>
      <c r="H163" s="3"/>
    </row>
    <row r="164" spans="1:9" x14ac:dyDescent="0.2">
      <c r="A164" s="1"/>
      <c r="B164" s="2" t="s">
        <v>713</v>
      </c>
      <c r="C164" s="1">
        <v>-1</v>
      </c>
      <c r="D164" s="1">
        <v>2</v>
      </c>
      <c r="E164" s="3">
        <v>0.6</v>
      </c>
      <c r="F164" s="3"/>
      <c r="G164" s="3">
        <v>0.6</v>
      </c>
      <c r="H164" s="3"/>
    </row>
    <row r="165" spans="1:9" x14ac:dyDescent="0.2">
      <c r="A165" s="1"/>
      <c r="B165" s="2" t="s">
        <v>773</v>
      </c>
      <c r="C165" s="1">
        <v>1</v>
      </c>
      <c r="D165" s="1">
        <v>1</v>
      </c>
      <c r="E165" s="3">
        <v>4.95</v>
      </c>
      <c r="F165" s="3">
        <v>0.23</v>
      </c>
      <c r="G165" s="3"/>
      <c r="H165" s="3"/>
    </row>
    <row r="166" spans="1:9" x14ac:dyDescent="0.2">
      <c r="A166" s="1"/>
      <c r="B166" s="2" t="s">
        <v>774</v>
      </c>
      <c r="C166" s="1">
        <v>1</v>
      </c>
      <c r="D166" s="1">
        <v>2</v>
      </c>
      <c r="E166" s="3">
        <v>2.4</v>
      </c>
      <c r="F166" s="3">
        <v>0.18</v>
      </c>
      <c r="G166" s="3"/>
      <c r="H166" s="3"/>
    </row>
    <row r="167" spans="1:9" x14ac:dyDescent="0.2">
      <c r="A167" s="1"/>
      <c r="B167" s="2"/>
      <c r="C167" s="1"/>
      <c r="D167" s="1"/>
      <c r="E167" s="3"/>
      <c r="F167" s="3"/>
      <c r="G167" s="3"/>
      <c r="H167" s="3"/>
    </row>
    <row r="168" spans="1:9" x14ac:dyDescent="0.2">
      <c r="A168" s="1"/>
      <c r="B168" s="2"/>
      <c r="C168" s="1"/>
      <c r="D168" s="1"/>
      <c r="E168" s="3"/>
      <c r="F168" s="3"/>
      <c r="G168" s="3"/>
      <c r="H168" s="17"/>
      <c r="I168" s="9"/>
    </row>
    <row r="169" spans="1:9" x14ac:dyDescent="0.2">
      <c r="A169" s="1"/>
      <c r="B169" s="19" t="s">
        <v>476</v>
      </c>
      <c r="C169" s="1"/>
      <c r="D169" s="1"/>
      <c r="E169" s="3"/>
      <c r="F169" s="3"/>
      <c r="G169" s="3"/>
      <c r="H169" s="3"/>
    </row>
    <row r="170" spans="1:9" ht="17.25" customHeight="1" x14ac:dyDescent="0.2">
      <c r="A170" s="1"/>
      <c r="B170" s="2" t="s">
        <v>663</v>
      </c>
      <c r="C170" s="1">
        <v>1</v>
      </c>
      <c r="D170" s="1">
        <v>1</v>
      </c>
      <c r="E170" s="3">
        <v>6.46</v>
      </c>
      <c r="F170" s="3">
        <v>2.23</v>
      </c>
      <c r="G170" s="3">
        <v>0.12</v>
      </c>
      <c r="H170" s="3">
        <f>PRODUCT(C170:G170)</f>
        <v>1.7286959999999998</v>
      </c>
    </row>
    <row r="171" spans="1:9" x14ac:dyDescent="0.2">
      <c r="A171" s="1"/>
      <c r="B171" s="2" t="s">
        <v>664</v>
      </c>
      <c r="C171" s="1">
        <v>1</v>
      </c>
      <c r="D171" s="1">
        <v>2</v>
      </c>
      <c r="E171" s="3">
        <v>13.66</v>
      </c>
      <c r="F171" s="3">
        <v>0.75</v>
      </c>
      <c r="G171" s="3">
        <v>0.12</v>
      </c>
      <c r="H171" s="3">
        <f>PRODUCT(C171:G171)</f>
        <v>2.4588000000000001</v>
      </c>
      <c r="I171" s="9"/>
    </row>
    <row r="172" spans="1:9" x14ac:dyDescent="0.2">
      <c r="A172" s="1"/>
      <c r="B172" s="2"/>
      <c r="C172" s="1"/>
      <c r="D172" s="1"/>
      <c r="E172" s="3"/>
      <c r="F172" s="3"/>
      <c r="G172" s="3"/>
      <c r="H172" s="3"/>
    </row>
    <row r="173" spans="1:9" x14ac:dyDescent="0.2">
      <c r="A173" s="1"/>
      <c r="B173" s="2"/>
      <c r="C173" s="1"/>
      <c r="D173" s="1"/>
      <c r="E173" s="3"/>
      <c r="F173" s="3"/>
      <c r="G173" s="3"/>
      <c r="H173" s="3"/>
    </row>
    <row r="174" spans="1:9" x14ac:dyDescent="0.2">
      <c r="A174" s="1"/>
      <c r="B174" s="61" t="s">
        <v>471</v>
      </c>
      <c r="C174" s="1"/>
      <c r="D174" s="1"/>
      <c r="E174" s="3"/>
      <c r="F174" s="3"/>
      <c r="G174" s="3"/>
      <c r="H174" s="3"/>
    </row>
    <row r="175" spans="1:9" x14ac:dyDescent="0.2">
      <c r="A175" s="1"/>
      <c r="B175" s="19" t="s">
        <v>665</v>
      </c>
      <c r="C175" s="1">
        <v>1</v>
      </c>
      <c r="D175" s="1">
        <v>1</v>
      </c>
      <c r="E175" s="3">
        <v>6</v>
      </c>
      <c r="F175" s="3">
        <v>11.7</v>
      </c>
      <c r="G175" s="3"/>
      <c r="H175" s="3"/>
    </row>
    <row r="176" spans="1:9" x14ac:dyDescent="0.2">
      <c r="A176" s="1"/>
      <c r="B176" s="19" t="s">
        <v>666</v>
      </c>
      <c r="C176" s="1">
        <v>1</v>
      </c>
      <c r="D176" s="1">
        <v>1</v>
      </c>
      <c r="E176" s="3">
        <v>35.4</v>
      </c>
      <c r="F176" s="3"/>
      <c r="G176" s="3">
        <v>0.23</v>
      </c>
      <c r="H176" s="3"/>
    </row>
    <row r="177" spans="1:8" ht="16.5" customHeight="1" x14ac:dyDescent="0.2">
      <c r="A177" s="1"/>
      <c r="B177" s="19" t="s">
        <v>685</v>
      </c>
      <c r="C177" s="1">
        <v>1</v>
      </c>
      <c r="D177" s="1">
        <v>1</v>
      </c>
      <c r="E177" s="3">
        <v>13.66</v>
      </c>
      <c r="F177" s="3">
        <v>20.14</v>
      </c>
      <c r="G177" s="3"/>
      <c r="H177" s="3"/>
    </row>
    <row r="178" spans="1:8" x14ac:dyDescent="0.2">
      <c r="A178" s="1"/>
      <c r="B178" s="19" t="s">
        <v>686</v>
      </c>
      <c r="C178" s="1">
        <v>1</v>
      </c>
      <c r="D178" s="1">
        <v>1</v>
      </c>
      <c r="E178" s="3">
        <v>67.599999999999994</v>
      </c>
      <c r="F178" s="3"/>
      <c r="G178" s="3">
        <v>0.23</v>
      </c>
      <c r="H178" s="3"/>
    </row>
    <row r="179" spans="1:8" x14ac:dyDescent="0.2">
      <c r="A179" s="1"/>
      <c r="B179" s="19" t="s">
        <v>687</v>
      </c>
      <c r="C179" s="1">
        <v>1</v>
      </c>
      <c r="D179" s="1">
        <v>1</v>
      </c>
      <c r="E179" s="3">
        <v>2.39</v>
      </c>
      <c r="F179" s="3">
        <v>2.2000000000000002</v>
      </c>
      <c r="G179" s="3"/>
      <c r="H179" s="3"/>
    </row>
    <row r="180" spans="1:8" x14ac:dyDescent="0.2">
      <c r="A180" s="1"/>
      <c r="B180" s="19" t="s">
        <v>666</v>
      </c>
      <c r="C180" s="1">
        <v>1</v>
      </c>
      <c r="D180" s="1">
        <v>1</v>
      </c>
      <c r="E180" s="3">
        <v>9.18</v>
      </c>
      <c r="F180" s="3"/>
      <c r="G180" s="3">
        <v>0.23</v>
      </c>
      <c r="H180" s="3"/>
    </row>
    <row r="181" spans="1:8" x14ac:dyDescent="0.2">
      <c r="A181" s="1"/>
      <c r="B181" s="19" t="s">
        <v>688</v>
      </c>
      <c r="C181" s="1">
        <v>-1</v>
      </c>
      <c r="D181" s="1">
        <v>1</v>
      </c>
      <c r="E181" s="3">
        <v>6.46</v>
      </c>
      <c r="F181" s="3">
        <v>10.16</v>
      </c>
      <c r="G181" s="3"/>
      <c r="H181" s="3"/>
    </row>
    <row r="182" spans="1:8" x14ac:dyDescent="0.2">
      <c r="A182" s="1"/>
      <c r="B182" s="19" t="s">
        <v>775</v>
      </c>
      <c r="C182" s="1">
        <v>1</v>
      </c>
      <c r="D182" s="1">
        <v>1</v>
      </c>
      <c r="E182" s="3">
        <v>37.24</v>
      </c>
      <c r="F182" s="3"/>
      <c r="G182" s="3">
        <v>0.23</v>
      </c>
      <c r="H182" s="3"/>
    </row>
    <row r="183" spans="1:8" x14ac:dyDescent="0.2">
      <c r="A183" s="1"/>
      <c r="B183" s="19"/>
      <c r="C183" s="1"/>
      <c r="D183" s="1"/>
      <c r="E183" s="3"/>
      <c r="F183" s="3"/>
      <c r="G183" s="3"/>
      <c r="H183" s="3"/>
    </row>
    <row r="184" spans="1:8" x14ac:dyDescent="0.2">
      <c r="A184" s="1"/>
      <c r="B184" s="19"/>
      <c r="C184" s="1"/>
      <c r="D184" s="1"/>
      <c r="E184" s="3"/>
      <c r="F184" s="3"/>
      <c r="G184" s="3"/>
      <c r="H184" s="3"/>
    </row>
    <row r="185" spans="1:8" x14ac:dyDescent="0.2">
      <c r="A185" s="1"/>
      <c r="B185" s="19"/>
      <c r="C185" s="1"/>
      <c r="D185" s="1"/>
      <c r="E185" s="1"/>
      <c r="F185" s="1"/>
      <c r="G185" s="3"/>
      <c r="H185" s="1"/>
    </row>
    <row r="186" spans="1:8" ht="27.75" x14ac:dyDescent="0.2">
      <c r="A186" s="1">
        <v>2</v>
      </c>
      <c r="B186" s="19" t="s">
        <v>788</v>
      </c>
      <c r="C186" s="1"/>
      <c r="D186" s="1"/>
      <c r="E186" s="1"/>
      <c r="F186" s="1"/>
      <c r="G186" s="3"/>
      <c r="H186" s="1"/>
    </row>
    <row r="187" spans="1:8" x14ac:dyDescent="0.2">
      <c r="A187" s="1"/>
      <c r="B187" s="19" t="s">
        <v>789</v>
      </c>
      <c r="C187" s="1">
        <v>1</v>
      </c>
      <c r="D187" s="1">
        <v>1</v>
      </c>
      <c r="E187" s="1">
        <v>1.66</v>
      </c>
      <c r="F187" s="1">
        <v>1.1000000000000001</v>
      </c>
      <c r="G187" s="3">
        <v>0.3</v>
      </c>
      <c r="H187" s="1"/>
    </row>
    <row r="188" spans="1:8" x14ac:dyDescent="0.2">
      <c r="A188" s="1"/>
      <c r="B188" s="19"/>
      <c r="C188" s="1"/>
      <c r="D188" s="1"/>
      <c r="E188" s="1"/>
      <c r="F188" s="1"/>
      <c r="G188" s="3"/>
      <c r="H188" s="1"/>
    </row>
    <row r="189" spans="1:8" x14ac:dyDescent="0.2">
      <c r="A189" s="1"/>
      <c r="B189" s="19"/>
      <c r="C189" s="1"/>
      <c r="D189" s="1"/>
      <c r="E189" s="1"/>
      <c r="F189" s="1"/>
      <c r="G189" s="3"/>
      <c r="H189" s="1"/>
    </row>
    <row r="190" spans="1:8" ht="27.75" x14ac:dyDescent="0.2">
      <c r="A190" s="1">
        <v>3</v>
      </c>
      <c r="B190" s="19" t="s">
        <v>790</v>
      </c>
      <c r="C190" s="1"/>
      <c r="D190" s="1"/>
      <c r="E190" s="1"/>
      <c r="F190" s="1"/>
      <c r="G190" s="3"/>
      <c r="H190" s="1"/>
    </row>
    <row r="191" spans="1:8" x14ac:dyDescent="0.2">
      <c r="A191" s="1"/>
      <c r="B191" s="19" t="s">
        <v>791</v>
      </c>
      <c r="C191" s="1">
        <v>1</v>
      </c>
      <c r="D191" s="1">
        <v>1</v>
      </c>
      <c r="E191" s="1">
        <v>1.66</v>
      </c>
      <c r="F191" s="1">
        <v>1.1000000000000001</v>
      </c>
      <c r="G191" s="3">
        <v>0.1</v>
      </c>
      <c r="H191" s="1"/>
    </row>
    <row r="192" spans="1:8" x14ac:dyDescent="0.2">
      <c r="A192" s="1"/>
      <c r="B192" s="19"/>
      <c r="C192" s="1"/>
      <c r="D192" s="1"/>
      <c r="E192" s="1"/>
      <c r="F192" s="1"/>
      <c r="G192" s="3"/>
      <c r="H192" s="1"/>
    </row>
    <row r="193" spans="1:8" x14ac:dyDescent="0.2">
      <c r="A193" s="1"/>
      <c r="B193" s="19"/>
      <c r="C193" s="1"/>
      <c r="D193" s="1"/>
      <c r="E193" s="1"/>
      <c r="F193" s="1"/>
      <c r="G193" s="3"/>
      <c r="H193" s="1"/>
    </row>
    <row r="194" spans="1:8" x14ac:dyDescent="0.2">
      <c r="A194" s="1"/>
      <c r="B194" s="19"/>
      <c r="C194" s="1"/>
      <c r="D194" s="1"/>
      <c r="E194" s="1"/>
      <c r="F194" s="1"/>
      <c r="G194" s="3"/>
      <c r="H194" s="1"/>
    </row>
    <row r="195" spans="1:8" x14ac:dyDescent="0.2">
      <c r="A195" s="1"/>
      <c r="B195" s="19"/>
      <c r="C195" s="1"/>
      <c r="D195" s="1"/>
      <c r="E195" s="1"/>
      <c r="F195" s="1"/>
      <c r="G195" s="3"/>
      <c r="H195" s="1"/>
    </row>
    <row r="196" spans="1:8" x14ac:dyDescent="0.2">
      <c r="A196" s="1"/>
      <c r="B196" s="19"/>
      <c r="C196" s="1"/>
      <c r="D196" s="1"/>
      <c r="E196" s="1"/>
      <c r="F196" s="1"/>
      <c r="G196" s="3"/>
      <c r="H196" s="1"/>
    </row>
    <row r="197" spans="1:8" ht="27.75" x14ac:dyDescent="0.2">
      <c r="A197" s="1">
        <v>4</v>
      </c>
      <c r="B197" s="19" t="s">
        <v>782</v>
      </c>
      <c r="C197" s="1"/>
      <c r="D197" s="1"/>
      <c r="E197" s="1"/>
      <c r="F197" s="1"/>
      <c r="G197" s="3"/>
      <c r="H197" s="1"/>
    </row>
    <row r="198" spans="1:8" x14ac:dyDescent="0.2">
      <c r="A198" s="1"/>
      <c r="B198" s="19" t="s">
        <v>783</v>
      </c>
      <c r="C198" s="1"/>
      <c r="D198" s="1"/>
      <c r="E198" s="1"/>
      <c r="F198" s="1"/>
      <c r="G198" s="3"/>
      <c r="H198" s="1"/>
    </row>
    <row r="199" spans="1:8" x14ac:dyDescent="0.2">
      <c r="A199" s="1"/>
      <c r="B199" s="19" t="s">
        <v>784</v>
      </c>
      <c r="C199" s="1">
        <v>1</v>
      </c>
      <c r="D199" s="1">
        <v>4</v>
      </c>
      <c r="E199" s="1">
        <v>3.32</v>
      </c>
      <c r="F199" s="1">
        <v>0.23</v>
      </c>
      <c r="G199" s="3">
        <v>0.45</v>
      </c>
      <c r="H199" s="1"/>
    </row>
    <row r="200" spans="1:8" x14ac:dyDescent="0.2">
      <c r="A200" s="1"/>
      <c r="B200" s="19" t="s">
        <v>785</v>
      </c>
      <c r="C200" s="1">
        <v>1</v>
      </c>
      <c r="D200" s="1">
        <v>1</v>
      </c>
      <c r="E200" s="1">
        <v>1.46</v>
      </c>
      <c r="F200" s="1">
        <v>0.9</v>
      </c>
      <c r="G200" s="3">
        <v>0.6</v>
      </c>
      <c r="H200" s="1"/>
    </row>
    <row r="201" spans="1:8" x14ac:dyDescent="0.2">
      <c r="A201" s="1"/>
      <c r="B201" s="19" t="s">
        <v>786</v>
      </c>
      <c r="C201" s="1">
        <v>1</v>
      </c>
      <c r="D201" s="1">
        <v>1</v>
      </c>
      <c r="E201" s="1">
        <v>1.46</v>
      </c>
      <c r="F201" s="1">
        <v>0.6</v>
      </c>
      <c r="G201" s="3">
        <v>0.15</v>
      </c>
      <c r="H201" s="1"/>
    </row>
    <row r="202" spans="1:8" x14ac:dyDescent="0.2">
      <c r="A202" s="1"/>
      <c r="B202" s="19" t="s">
        <v>787</v>
      </c>
      <c r="C202" s="1">
        <v>1</v>
      </c>
      <c r="D202" s="1">
        <v>1</v>
      </c>
      <c r="E202" s="1">
        <v>1.46</v>
      </c>
      <c r="F202" s="1">
        <v>0.3</v>
      </c>
      <c r="G202" s="3">
        <v>0.15</v>
      </c>
      <c r="H202" s="1"/>
    </row>
    <row r="203" spans="1:8" x14ac:dyDescent="0.2">
      <c r="A203" s="1"/>
      <c r="B203" s="19"/>
      <c r="C203" s="1"/>
      <c r="D203" s="1"/>
      <c r="E203" s="1"/>
      <c r="F203" s="1"/>
      <c r="G203" s="3"/>
      <c r="H203" s="1"/>
    </row>
    <row r="204" spans="1:8" x14ac:dyDescent="0.2">
      <c r="A204" s="1"/>
      <c r="B204" s="19"/>
      <c r="C204" s="1"/>
      <c r="D204" s="1"/>
      <c r="E204" s="1"/>
      <c r="F204" s="1"/>
      <c r="G204" s="3"/>
      <c r="H204" s="1"/>
    </row>
    <row r="205" spans="1:8" ht="27.75" x14ac:dyDescent="0.2">
      <c r="A205" s="1">
        <v>5</v>
      </c>
      <c r="B205" s="19" t="s">
        <v>792</v>
      </c>
      <c r="C205" s="1"/>
      <c r="D205" s="1"/>
      <c r="E205" s="1"/>
      <c r="F205" s="1"/>
      <c r="G205" s="3"/>
      <c r="H205" s="1"/>
    </row>
    <row r="206" spans="1:8" x14ac:dyDescent="0.2">
      <c r="A206" s="1"/>
      <c r="B206" s="19" t="s">
        <v>793</v>
      </c>
      <c r="C206" s="1"/>
      <c r="D206" s="1"/>
      <c r="E206" s="1"/>
      <c r="F206" s="1"/>
      <c r="G206" s="3"/>
      <c r="H206" s="1"/>
    </row>
    <row r="207" spans="1:8" x14ac:dyDescent="0.2">
      <c r="A207" s="1"/>
      <c r="B207" s="19" t="s">
        <v>794</v>
      </c>
      <c r="C207" s="1">
        <v>1</v>
      </c>
      <c r="D207" s="1">
        <v>2</v>
      </c>
      <c r="E207" s="1">
        <v>8.5</v>
      </c>
      <c r="F207" s="1"/>
      <c r="G207" s="3">
        <v>0.3</v>
      </c>
      <c r="H207" s="1"/>
    </row>
    <row r="208" spans="1:8" x14ac:dyDescent="0.2">
      <c r="A208" s="1"/>
      <c r="B208" s="19" t="s">
        <v>795</v>
      </c>
      <c r="C208" s="1">
        <v>1</v>
      </c>
      <c r="D208" s="1">
        <v>1</v>
      </c>
      <c r="E208" s="1">
        <v>11.5</v>
      </c>
      <c r="F208" s="1"/>
      <c r="G208" s="3">
        <v>0.3</v>
      </c>
      <c r="H208" s="1"/>
    </row>
    <row r="209" spans="1:8" x14ac:dyDescent="0.2">
      <c r="A209" s="1"/>
      <c r="B209" s="19"/>
      <c r="C209" s="1"/>
      <c r="D209" s="1"/>
      <c r="E209" s="1"/>
      <c r="F209" s="1"/>
      <c r="G209" s="3"/>
      <c r="H209" s="1"/>
    </row>
    <row r="210" spans="1:8" x14ac:dyDescent="0.2">
      <c r="A210" s="1"/>
      <c r="B210" s="19"/>
      <c r="C210" s="1"/>
      <c r="D210" s="1"/>
      <c r="E210" s="1"/>
      <c r="F210" s="1"/>
      <c r="G210" s="3"/>
      <c r="H210" s="1"/>
    </row>
    <row r="211" spans="1:8" x14ac:dyDescent="0.2">
      <c r="A211" s="1"/>
      <c r="B211" s="19"/>
      <c r="C211" s="1"/>
      <c r="D211" s="1"/>
      <c r="E211" s="1"/>
      <c r="F211" s="1"/>
      <c r="G211" s="3"/>
      <c r="H211" s="1"/>
    </row>
    <row r="212" spans="1:8" x14ac:dyDescent="0.2">
      <c r="A212" s="1"/>
      <c r="B212" s="19"/>
      <c r="C212" s="1"/>
      <c r="D212" s="1"/>
      <c r="E212" s="1"/>
      <c r="F212" s="1"/>
      <c r="G212" s="3"/>
      <c r="H212" s="1"/>
    </row>
    <row r="213" spans="1:8" x14ac:dyDescent="0.2">
      <c r="A213" s="1">
        <v>6</v>
      </c>
      <c r="B213" s="19" t="s">
        <v>689</v>
      </c>
      <c r="C213" s="1"/>
      <c r="D213" s="1"/>
      <c r="E213" s="3"/>
      <c r="F213" s="3"/>
      <c r="G213" s="3"/>
      <c r="H213" s="3"/>
    </row>
    <row r="214" spans="1:8" x14ac:dyDescent="0.2">
      <c r="A214" s="1"/>
      <c r="B214" s="19" t="s">
        <v>691</v>
      </c>
      <c r="C214" s="1"/>
      <c r="D214" s="1"/>
      <c r="E214" s="3"/>
      <c r="F214" s="3"/>
      <c r="G214" s="3"/>
      <c r="H214" s="3"/>
    </row>
    <row r="215" spans="1:8" x14ac:dyDescent="0.2">
      <c r="A215" s="1"/>
      <c r="B215" s="19" t="s">
        <v>690</v>
      </c>
      <c r="C215" s="1">
        <v>1</v>
      </c>
      <c r="D215" s="1">
        <v>3</v>
      </c>
      <c r="E215" s="3">
        <v>0.6</v>
      </c>
      <c r="F215" s="3">
        <v>0.3</v>
      </c>
      <c r="G215" s="3">
        <v>2.4</v>
      </c>
      <c r="H215" s="3"/>
    </row>
    <row r="216" spans="1:8" x14ac:dyDescent="0.2">
      <c r="A216" s="1"/>
      <c r="B216" s="19"/>
      <c r="C216" s="1"/>
      <c r="D216" s="1"/>
      <c r="E216" s="3"/>
      <c r="F216" s="3"/>
      <c r="G216" s="3" t="s">
        <v>683</v>
      </c>
      <c r="H216" s="3"/>
    </row>
    <row r="217" spans="1:8" x14ac:dyDescent="0.2">
      <c r="A217" s="1">
        <v>7</v>
      </c>
      <c r="B217" s="19" t="s">
        <v>694</v>
      </c>
      <c r="C217" s="1"/>
      <c r="D217" s="1"/>
      <c r="E217" s="3"/>
      <c r="F217" s="3"/>
      <c r="G217" s="3"/>
      <c r="H217" s="3"/>
    </row>
    <row r="218" spans="1:8" x14ac:dyDescent="0.2">
      <c r="A218" s="1"/>
      <c r="B218" s="19" t="s">
        <v>695</v>
      </c>
      <c r="C218" s="1">
        <v>1</v>
      </c>
      <c r="D218" s="1">
        <v>1</v>
      </c>
      <c r="E218" s="3">
        <v>3.6</v>
      </c>
      <c r="F218" s="3">
        <v>3</v>
      </c>
      <c r="G218" s="3">
        <v>7.4999999999999997E-2</v>
      </c>
      <c r="H218" s="3"/>
    </row>
    <row r="219" spans="1:8" x14ac:dyDescent="0.2">
      <c r="A219" s="1"/>
      <c r="B219" s="19"/>
      <c r="C219" s="1"/>
      <c r="D219" s="1"/>
      <c r="E219" s="3"/>
      <c r="F219" s="3"/>
      <c r="G219" s="3"/>
      <c r="H219" s="3"/>
    </row>
    <row r="220" spans="1:8" x14ac:dyDescent="0.2">
      <c r="A220" s="1">
        <v>8</v>
      </c>
      <c r="B220" s="19" t="s">
        <v>696</v>
      </c>
      <c r="C220" s="1"/>
      <c r="D220" s="1"/>
      <c r="E220" s="3"/>
      <c r="F220" s="3"/>
      <c r="G220" s="3"/>
      <c r="H220" s="3"/>
    </row>
    <row r="221" spans="1:8" x14ac:dyDescent="0.2">
      <c r="A221" s="1"/>
      <c r="B221" s="19" t="s">
        <v>698</v>
      </c>
      <c r="C221" s="1"/>
      <c r="D221" s="1"/>
      <c r="E221" s="3"/>
      <c r="F221" s="3"/>
      <c r="G221" s="3"/>
      <c r="H221" s="3"/>
    </row>
    <row r="222" spans="1:8" x14ac:dyDescent="0.2">
      <c r="A222" s="1"/>
      <c r="B222" s="19" t="s">
        <v>697</v>
      </c>
      <c r="C222" s="1">
        <v>1</v>
      </c>
      <c r="D222" s="1">
        <v>1</v>
      </c>
      <c r="E222" s="3">
        <v>6.46</v>
      </c>
      <c r="F222" s="3">
        <v>2.23</v>
      </c>
      <c r="G222" s="3"/>
      <c r="H222" s="3"/>
    </row>
    <row r="223" spans="1:8" x14ac:dyDescent="0.2">
      <c r="A223" s="1"/>
      <c r="B223" s="19" t="s">
        <v>699</v>
      </c>
      <c r="C223" s="1">
        <v>1</v>
      </c>
      <c r="D223" s="1">
        <v>1</v>
      </c>
      <c r="E223" s="3">
        <v>17.38</v>
      </c>
      <c r="F223" s="3"/>
      <c r="G223" s="3">
        <v>0.12</v>
      </c>
      <c r="H223" s="3"/>
    </row>
    <row r="224" spans="1:8" x14ac:dyDescent="0.2">
      <c r="A224" s="1"/>
      <c r="B224" s="19" t="s">
        <v>693</v>
      </c>
      <c r="C224" s="1">
        <v>1</v>
      </c>
      <c r="D224" s="1">
        <v>1</v>
      </c>
      <c r="E224" s="3">
        <v>40.24</v>
      </c>
      <c r="F224" s="3">
        <v>0.75</v>
      </c>
      <c r="G224" s="3"/>
      <c r="H224" s="3"/>
    </row>
    <row r="225" spans="1:9" x14ac:dyDescent="0.2">
      <c r="A225" s="1"/>
      <c r="B225" s="19" t="s">
        <v>699</v>
      </c>
      <c r="C225" s="1">
        <v>1</v>
      </c>
      <c r="D225" s="1">
        <v>1</v>
      </c>
      <c r="E225" s="3">
        <v>43.24</v>
      </c>
      <c r="F225" s="3"/>
      <c r="G225" s="3">
        <v>0.12</v>
      </c>
      <c r="H225" s="3"/>
    </row>
    <row r="226" spans="1:9" x14ac:dyDescent="0.2">
      <c r="A226" s="1"/>
      <c r="B226" s="19" t="s">
        <v>700</v>
      </c>
      <c r="C226" s="1">
        <v>1</v>
      </c>
      <c r="D226" s="1">
        <v>1</v>
      </c>
      <c r="E226" s="3">
        <v>3.6</v>
      </c>
      <c r="F226" s="3">
        <v>3</v>
      </c>
      <c r="G226" s="3"/>
      <c r="H226" s="3"/>
    </row>
    <row r="227" spans="1:9" x14ac:dyDescent="0.2">
      <c r="A227" s="1"/>
      <c r="B227" s="19"/>
      <c r="C227" s="1"/>
      <c r="D227" s="1"/>
      <c r="E227" s="3"/>
      <c r="F227" s="3"/>
      <c r="G227" s="3"/>
      <c r="H227" s="3"/>
    </row>
    <row r="228" spans="1:9" ht="27.75" x14ac:dyDescent="0.2">
      <c r="A228" s="1">
        <v>9</v>
      </c>
      <c r="B228" s="19" t="s">
        <v>776</v>
      </c>
      <c r="C228" s="1"/>
      <c r="D228" s="1"/>
      <c r="E228" s="3"/>
      <c r="F228" s="3"/>
      <c r="G228" s="3"/>
      <c r="H228" s="3"/>
    </row>
    <row r="229" spans="1:9" x14ac:dyDescent="0.2">
      <c r="A229" s="1"/>
      <c r="B229" s="19" t="s">
        <v>777</v>
      </c>
      <c r="C229" s="1"/>
      <c r="D229" s="1"/>
      <c r="E229" s="3"/>
      <c r="F229" s="3"/>
      <c r="G229" s="3"/>
      <c r="H229" s="3"/>
    </row>
    <row r="230" spans="1:9" x14ac:dyDescent="0.2">
      <c r="A230" s="1"/>
      <c r="B230" s="19" t="s">
        <v>692</v>
      </c>
      <c r="C230" s="1">
        <v>1</v>
      </c>
      <c r="D230" s="1">
        <v>1</v>
      </c>
      <c r="E230" s="3">
        <v>6.46</v>
      </c>
      <c r="F230" s="3">
        <v>2.23</v>
      </c>
      <c r="G230" s="3">
        <v>0.12</v>
      </c>
      <c r="H230" s="3">
        <f>PRODUCT(C230:G230)</f>
        <v>1.7286959999999998</v>
      </c>
    </row>
    <row r="231" spans="1:9" x14ac:dyDescent="0.2">
      <c r="A231" s="1"/>
      <c r="B231" s="19"/>
      <c r="C231" s="1"/>
      <c r="D231" s="1"/>
      <c r="E231" s="3"/>
      <c r="F231" s="3"/>
      <c r="G231" s="3"/>
      <c r="H231" s="3"/>
    </row>
    <row r="232" spans="1:9" x14ac:dyDescent="0.2">
      <c r="A232" s="1"/>
      <c r="B232" s="19" t="s">
        <v>778</v>
      </c>
      <c r="C232" s="1"/>
      <c r="D232" s="1"/>
      <c r="E232" s="3"/>
      <c r="F232" s="3"/>
      <c r="G232" s="3"/>
      <c r="H232" s="3"/>
    </row>
    <row r="233" spans="1:9" x14ac:dyDescent="0.2">
      <c r="A233" s="1"/>
      <c r="B233" s="19" t="s">
        <v>693</v>
      </c>
      <c r="C233" s="1">
        <v>1</v>
      </c>
      <c r="D233" s="1">
        <v>1</v>
      </c>
      <c r="E233" s="3">
        <v>40.24</v>
      </c>
      <c r="F233" s="3">
        <v>0.98</v>
      </c>
      <c r="G233" s="3">
        <v>0.12</v>
      </c>
      <c r="H233" s="3">
        <f>PRODUCT(C233:G233)</f>
        <v>4.7322240000000004</v>
      </c>
    </row>
    <row r="234" spans="1:9" x14ac:dyDescent="0.2">
      <c r="A234" s="1"/>
      <c r="B234" s="19"/>
      <c r="C234" s="1"/>
      <c r="D234" s="1"/>
      <c r="E234" s="3"/>
      <c r="F234" s="3"/>
      <c r="G234" s="3"/>
      <c r="H234" s="3"/>
    </row>
    <row r="235" spans="1:9" x14ac:dyDescent="0.2">
      <c r="A235" s="1"/>
      <c r="B235" s="2"/>
      <c r="C235" s="1"/>
      <c r="D235" s="1"/>
      <c r="E235" s="3"/>
      <c r="F235" s="3"/>
      <c r="G235" s="3"/>
      <c r="H235" s="17"/>
      <c r="I235" s="9"/>
    </row>
    <row r="236" spans="1:9" ht="27.75" x14ac:dyDescent="0.2">
      <c r="A236" s="1">
        <v>10</v>
      </c>
      <c r="B236" s="2" t="s">
        <v>779</v>
      </c>
      <c r="C236" s="1"/>
      <c r="D236" s="1"/>
      <c r="E236" s="3"/>
      <c r="F236" s="3"/>
      <c r="G236" s="3"/>
      <c r="H236" s="17"/>
      <c r="I236" s="9"/>
    </row>
    <row r="237" spans="1:9" x14ac:dyDescent="0.2">
      <c r="A237" s="1"/>
      <c r="B237" s="2" t="s">
        <v>780</v>
      </c>
      <c r="C237" s="1"/>
      <c r="D237" s="1"/>
      <c r="E237" s="3"/>
      <c r="F237" s="3"/>
      <c r="G237" s="3"/>
      <c r="H237" s="17">
        <f>H230</f>
        <v>1.7286959999999998</v>
      </c>
      <c r="I237" s="9"/>
    </row>
    <row r="238" spans="1:9" x14ac:dyDescent="0.2">
      <c r="A238" s="1"/>
      <c r="B238" s="2" t="s">
        <v>781</v>
      </c>
      <c r="C238" s="1"/>
      <c r="D238" s="1"/>
      <c r="E238" s="3"/>
      <c r="F238" s="3"/>
      <c r="G238" s="3"/>
      <c r="H238" s="17">
        <f>H233</f>
        <v>4.7322240000000004</v>
      </c>
      <c r="I238" s="9"/>
    </row>
    <row r="239" spans="1:9" x14ac:dyDescent="0.2">
      <c r="A239" s="1"/>
      <c r="B239" s="2" t="s">
        <v>829</v>
      </c>
      <c r="C239" s="1"/>
      <c r="D239" s="1"/>
      <c r="E239" s="3">
        <f>H261</f>
        <v>4.4944000000000006</v>
      </c>
      <c r="F239" s="3"/>
      <c r="G239" s="3">
        <v>0.05</v>
      </c>
      <c r="H239" s="17">
        <f>PRODUCT(E239:G239)</f>
        <v>0.22472000000000003</v>
      </c>
      <c r="I239" s="9"/>
    </row>
    <row r="240" spans="1:9" x14ac:dyDescent="0.2">
      <c r="A240" s="1"/>
      <c r="B240" s="19"/>
      <c r="C240" s="1"/>
      <c r="D240" s="1"/>
      <c r="E240" s="3"/>
      <c r="F240" s="3"/>
      <c r="G240" s="3"/>
      <c r="H240" s="3">
        <f>SUM(H237:H239)</f>
        <v>6.6856399999999994</v>
      </c>
    </row>
    <row r="241" spans="1:9" x14ac:dyDescent="0.2">
      <c r="A241" s="1"/>
      <c r="B241" s="2"/>
      <c r="C241" s="1"/>
      <c r="D241" s="1"/>
      <c r="E241" s="3"/>
      <c r="F241" s="3"/>
      <c r="G241" s="3">
        <v>110</v>
      </c>
      <c r="H241" s="3">
        <f>G241*H240</f>
        <v>735.42039999999997</v>
      </c>
    </row>
    <row r="242" spans="1:9" x14ac:dyDescent="0.2">
      <c r="A242" s="1"/>
      <c r="B242" s="2"/>
      <c r="C242" s="1"/>
      <c r="D242" s="1"/>
      <c r="E242" s="3"/>
      <c r="F242" s="3"/>
      <c r="G242" s="3"/>
      <c r="H242" s="16">
        <f>H241/1000</f>
        <v>0.73542039999999997</v>
      </c>
      <c r="I242" t="s">
        <v>475</v>
      </c>
    </row>
    <row r="243" spans="1:9" x14ac:dyDescent="0.2">
      <c r="A243" s="1"/>
      <c r="B243" s="2"/>
      <c r="C243" s="1"/>
      <c r="D243" s="1"/>
      <c r="E243" s="3"/>
      <c r="F243" s="3"/>
      <c r="G243" s="3"/>
      <c r="H243" s="3"/>
    </row>
    <row r="244" spans="1:9" x14ac:dyDescent="0.2">
      <c r="A244" s="1">
        <v>11</v>
      </c>
      <c r="B244" s="2" t="s">
        <v>796</v>
      </c>
      <c r="C244" s="1"/>
      <c r="D244" s="1"/>
      <c r="E244" s="3"/>
      <c r="F244" s="3"/>
      <c r="G244" s="3"/>
      <c r="H244" s="3"/>
    </row>
    <row r="245" spans="1:9" x14ac:dyDescent="0.2">
      <c r="A245" s="1"/>
      <c r="B245" s="19" t="s">
        <v>665</v>
      </c>
      <c r="C245" s="1">
        <v>1</v>
      </c>
      <c r="D245" s="1">
        <v>1</v>
      </c>
      <c r="E245" s="3">
        <v>6</v>
      </c>
      <c r="F245" s="3">
        <v>11.7</v>
      </c>
      <c r="G245" s="3"/>
      <c r="H245" s="3"/>
    </row>
    <row r="246" spans="1:9" x14ac:dyDescent="0.2">
      <c r="A246" s="1"/>
      <c r="B246" s="19" t="s">
        <v>666</v>
      </c>
      <c r="C246" s="1">
        <v>1</v>
      </c>
      <c r="D246" s="1">
        <v>1</v>
      </c>
      <c r="E246" s="3">
        <v>35.4</v>
      </c>
      <c r="F246" s="3"/>
      <c r="G246" s="3">
        <v>0.15</v>
      </c>
      <c r="H246" s="3"/>
    </row>
    <row r="247" spans="1:9" x14ac:dyDescent="0.2">
      <c r="A247" s="1"/>
      <c r="B247" s="19" t="s">
        <v>685</v>
      </c>
      <c r="C247" s="1">
        <v>1</v>
      </c>
      <c r="D247" s="1">
        <v>1</v>
      </c>
      <c r="E247" s="3">
        <v>13.66</v>
      </c>
      <c r="F247" s="3">
        <v>20.14</v>
      </c>
      <c r="G247" s="3"/>
      <c r="H247" s="3"/>
    </row>
    <row r="248" spans="1:9" x14ac:dyDescent="0.2">
      <c r="A248" s="1"/>
      <c r="B248" s="19" t="s">
        <v>686</v>
      </c>
      <c r="C248" s="1">
        <v>1</v>
      </c>
      <c r="D248" s="1">
        <v>1</v>
      </c>
      <c r="E248" s="3">
        <v>67.599999999999994</v>
      </c>
      <c r="F248" s="3"/>
      <c r="G248" s="3">
        <v>0.15</v>
      </c>
      <c r="H248" s="3"/>
    </row>
    <row r="249" spans="1:9" x14ac:dyDescent="0.2">
      <c r="A249" s="1"/>
      <c r="B249" s="19" t="s">
        <v>687</v>
      </c>
      <c r="C249" s="1">
        <v>1</v>
      </c>
      <c r="D249" s="1">
        <v>1</v>
      </c>
      <c r="E249" s="3">
        <v>2.39</v>
      </c>
      <c r="F249" s="3">
        <v>2.2000000000000002</v>
      </c>
      <c r="G249" s="3"/>
      <c r="H249" s="3"/>
    </row>
    <row r="250" spans="1:9" x14ac:dyDescent="0.2">
      <c r="A250" s="1"/>
      <c r="B250" s="19" t="s">
        <v>666</v>
      </c>
      <c r="C250" s="1">
        <v>1</v>
      </c>
      <c r="D250" s="1">
        <v>1</v>
      </c>
      <c r="E250" s="3">
        <v>9.18</v>
      </c>
      <c r="F250" s="3"/>
      <c r="G250" s="3">
        <v>0.15</v>
      </c>
      <c r="H250" s="3"/>
    </row>
    <row r="251" spans="1:9" x14ac:dyDescent="0.2">
      <c r="A251" s="1"/>
      <c r="B251" s="19" t="s">
        <v>688</v>
      </c>
      <c r="C251" s="1">
        <v>-1</v>
      </c>
      <c r="D251" s="1">
        <v>1</v>
      </c>
      <c r="E251" s="3">
        <v>6.46</v>
      </c>
      <c r="F251" s="3">
        <v>10.16</v>
      </c>
      <c r="G251" s="3"/>
      <c r="H251" s="3"/>
    </row>
    <row r="252" spans="1:9" x14ac:dyDescent="0.2">
      <c r="A252" s="1"/>
      <c r="B252" s="19" t="s">
        <v>775</v>
      </c>
      <c r="C252" s="1">
        <v>1</v>
      </c>
      <c r="D252" s="1">
        <v>1</v>
      </c>
      <c r="E252" s="3">
        <v>37.24</v>
      </c>
      <c r="F252" s="3"/>
      <c r="G252" s="3">
        <v>0.15</v>
      </c>
      <c r="H252" s="3"/>
    </row>
    <row r="253" spans="1:9" x14ac:dyDescent="0.2">
      <c r="A253" s="1"/>
      <c r="B253" s="2"/>
      <c r="C253" s="1"/>
      <c r="D253" s="1"/>
      <c r="E253" s="3"/>
      <c r="F253" s="3"/>
      <c r="G253" s="3"/>
      <c r="H253" s="3"/>
    </row>
    <row r="254" spans="1:9" x14ac:dyDescent="0.2">
      <c r="A254" s="1"/>
      <c r="B254" s="2"/>
      <c r="C254" s="1"/>
      <c r="D254" s="1"/>
      <c r="E254" s="3"/>
      <c r="F254" s="3"/>
      <c r="G254" s="3"/>
      <c r="H254" s="3"/>
    </row>
    <row r="255" spans="1:9" ht="27.75" x14ac:dyDescent="0.2">
      <c r="A255" s="1">
        <v>12</v>
      </c>
      <c r="B255" s="2" t="s">
        <v>798</v>
      </c>
      <c r="C255" s="1"/>
      <c r="D255" s="1"/>
      <c r="E255" s="3"/>
      <c r="F255" s="3"/>
      <c r="G255" s="3"/>
      <c r="H255" s="3"/>
    </row>
    <row r="256" spans="1:9" x14ac:dyDescent="0.2">
      <c r="A256" s="1"/>
      <c r="B256" s="2" t="s">
        <v>797</v>
      </c>
      <c r="C256" s="1">
        <v>1</v>
      </c>
      <c r="D256" s="1">
        <v>2</v>
      </c>
      <c r="E256" s="3">
        <v>23.03</v>
      </c>
      <c r="F256" s="3">
        <v>0.6</v>
      </c>
      <c r="G256" s="3"/>
      <c r="H256" s="3"/>
    </row>
    <row r="257" spans="1:8" x14ac:dyDescent="0.2">
      <c r="A257" s="1"/>
      <c r="B257" s="2"/>
      <c r="C257" s="1"/>
      <c r="D257" s="1"/>
      <c r="E257" s="3"/>
      <c r="F257" s="3"/>
      <c r="G257" s="3"/>
      <c r="H257" s="3"/>
    </row>
    <row r="258" spans="1:8" x14ac:dyDescent="0.2">
      <c r="A258" s="1"/>
      <c r="B258" s="2"/>
      <c r="C258" s="1"/>
      <c r="D258" s="1"/>
      <c r="E258" s="3"/>
      <c r="F258" s="3"/>
      <c r="G258" s="3"/>
      <c r="H258" s="3"/>
    </row>
    <row r="259" spans="1:8" ht="27.75" x14ac:dyDescent="0.2">
      <c r="A259" s="1">
        <v>13</v>
      </c>
      <c r="B259" s="2" t="s">
        <v>799</v>
      </c>
      <c r="C259" s="1"/>
      <c r="D259" s="1"/>
      <c r="E259" s="3"/>
      <c r="F259" s="3"/>
      <c r="G259" s="3"/>
      <c r="H259" s="3"/>
    </row>
    <row r="260" spans="1:8" x14ac:dyDescent="0.2">
      <c r="A260" s="1"/>
      <c r="B260" s="2" t="s">
        <v>800</v>
      </c>
      <c r="C260" s="1"/>
      <c r="D260" s="1"/>
      <c r="E260" s="3"/>
      <c r="F260" s="3"/>
      <c r="G260" s="3"/>
      <c r="H260" s="3"/>
    </row>
    <row r="261" spans="1:8" x14ac:dyDescent="0.2">
      <c r="A261" s="1"/>
      <c r="B261" s="2" t="s">
        <v>801</v>
      </c>
      <c r="C261" s="1">
        <v>1</v>
      </c>
      <c r="D261" s="1">
        <v>4</v>
      </c>
      <c r="E261" s="3">
        <v>1.06</v>
      </c>
      <c r="F261" s="3">
        <v>1.06</v>
      </c>
      <c r="G261" s="3"/>
      <c r="H261" s="3">
        <f>PRODUCT(C261:G261)</f>
        <v>4.4944000000000006</v>
      </c>
    </row>
    <row r="262" spans="1:8" x14ac:dyDescent="0.2">
      <c r="A262" s="1"/>
      <c r="B262" s="2"/>
      <c r="C262" s="1"/>
      <c r="D262" s="1"/>
      <c r="E262" s="3"/>
      <c r="F262" s="3"/>
      <c r="G262" s="3"/>
      <c r="H262" s="3"/>
    </row>
    <row r="263" spans="1:8" x14ac:dyDescent="0.2">
      <c r="A263" s="1"/>
      <c r="B263" s="2"/>
      <c r="C263" s="1"/>
      <c r="D263" s="1"/>
      <c r="E263" s="3"/>
      <c r="F263" s="3"/>
      <c r="G263" s="3"/>
      <c r="H263" s="3"/>
    </row>
    <row r="264" spans="1:8" ht="27.75" x14ac:dyDescent="0.2">
      <c r="A264" s="1">
        <v>14</v>
      </c>
      <c r="B264" s="2" t="s">
        <v>811</v>
      </c>
      <c r="C264" s="1"/>
      <c r="D264" s="1"/>
      <c r="E264" s="3"/>
      <c r="F264" s="3"/>
      <c r="G264" s="3"/>
      <c r="H264" s="3"/>
    </row>
    <row r="265" spans="1:8" x14ac:dyDescent="0.2">
      <c r="A265" s="1"/>
      <c r="B265" s="2" t="s">
        <v>803</v>
      </c>
      <c r="C265" s="1"/>
      <c r="D265" s="1"/>
      <c r="E265" s="3"/>
      <c r="F265" s="3"/>
      <c r="G265" s="3"/>
      <c r="H265" s="3"/>
    </row>
    <row r="266" spans="1:8" x14ac:dyDescent="0.2">
      <c r="A266" s="1"/>
      <c r="B266" s="2" t="s">
        <v>802</v>
      </c>
      <c r="C266" s="1">
        <v>1</v>
      </c>
      <c r="D266" s="1">
        <v>1</v>
      </c>
      <c r="E266" s="3">
        <v>9.5</v>
      </c>
      <c r="F266" s="3"/>
      <c r="G266" s="3"/>
      <c r="H266" s="3"/>
    </row>
    <row r="267" spans="1:8" x14ac:dyDescent="0.2">
      <c r="A267" s="1"/>
      <c r="B267" s="2"/>
      <c r="C267" s="1"/>
      <c r="D267" s="1"/>
      <c r="E267" s="3"/>
      <c r="F267" s="3"/>
      <c r="G267" s="3"/>
      <c r="H267" s="3"/>
    </row>
    <row r="268" spans="1:8" x14ac:dyDescent="0.2">
      <c r="A268" s="1"/>
      <c r="B268" s="2"/>
      <c r="C268" s="1"/>
      <c r="D268" s="1"/>
      <c r="E268" s="3"/>
      <c r="F268" s="3"/>
      <c r="G268" s="3"/>
      <c r="H268" s="3"/>
    </row>
    <row r="269" spans="1:8" x14ac:dyDescent="0.2">
      <c r="A269" s="1">
        <v>15</v>
      </c>
      <c r="B269" s="2" t="s">
        <v>812</v>
      </c>
      <c r="C269" s="1"/>
      <c r="D269" s="1"/>
      <c r="E269" s="3"/>
      <c r="F269" s="3"/>
      <c r="G269" s="3"/>
      <c r="H269" s="3"/>
    </row>
    <row r="270" spans="1:8" x14ac:dyDescent="0.2">
      <c r="A270" s="1"/>
      <c r="B270" s="2" t="s">
        <v>804</v>
      </c>
      <c r="C270" s="1"/>
      <c r="D270" s="1"/>
      <c r="E270" s="3"/>
      <c r="F270" s="3"/>
      <c r="G270" s="3"/>
      <c r="H270" s="3"/>
    </row>
    <row r="271" spans="1:8" x14ac:dyDescent="0.2">
      <c r="A271" s="1"/>
      <c r="B271" s="2" t="s">
        <v>805</v>
      </c>
      <c r="C271" s="1">
        <v>1</v>
      </c>
      <c r="D271" s="1">
        <v>1</v>
      </c>
      <c r="E271" s="3">
        <v>1.6</v>
      </c>
      <c r="F271" s="3"/>
      <c r="G271" s="3"/>
      <c r="H271" s="3"/>
    </row>
    <row r="272" spans="1:8" x14ac:dyDescent="0.2">
      <c r="A272" s="1"/>
      <c r="B272" s="2" t="s">
        <v>806</v>
      </c>
      <c r="C272" s="1">
        <v>1</v>
      </c>
      <c r="D272" s="1">
        <v>1</v>
      </c>
      <c r="E272" s="3">
        <v>1.2</v>
      </c>
      <c r="F272" s="3"/>
      <c r="G272" s="3"/>
      <c r="H272" s="3"/>
    </row>
    <row r="273" spans="1:8" x14ac:dyDescent="0.2">
      <c r="A273" s="1"/>
      <c r="B273" s="2" t="s">
        <v>807</v>
      </c>
      <c r="C273" s="1">
        <v>1</v>
      </c>
      <c r="D273" s="1">
        <v>1</v>
      </c>
      <c r="E273" s="3">
        <v>1.6</v>
      </c>
      <c r="F273" s="3"/>
      <c r="G273" s="3"/>
      <c r="H273" s="3"/>
    </row>
    <row r="274" spans="1:8" x14ac:dyDescent="0.2">
      <c r="A274" s="1"/>
      <c r="B274" s="2" t="s">
        <v>808</v>
      </c>
      <c r="C274" s="1">
        <v>1</v>
      </c>
      <c r="D274" s="1">
        <v>1</v>
      </c>
      <c r="E274" s="3">
        <v>0.9</v>
      </c>
      <c r="F274" s="3"/>
      <c r="G274" s="3"/>
      <c r="H274" s="3"/>
    </row>
    <row r="275" spans="1:8" x14ac:dyDescent="0.2">
      <c r="A275" s="1"/>
      <c r="B275" s="2"/>
      <c r="C275" s="1"/>
      <c r="D275" s="1"/>
      <c r="E275" s="3"/>
      <c r="F275" s="3"/>
      <c r="G275" s="3"/>
      <c r="H275" s="3"/>
    </row>
    <row r="276" spans="1:8" x14ac:dyDescent="0.2">
      <c r="A276" s="1"/>
      <c r="B276" s="2"/>
      <c r="C276" s="1"/>
      <c r="D276" s="1"/>
      <c r="E276" s="3"/>
      <c r="F276" s="3"/>
      <c r="G276" s="3"/>
      <c r="H276" s="3"/>
    </row>
    <row r="277" spans="1:8" x14ac:dyDescent="0.2">
      <c r="A277" s="1"/>
      <c r="B277" s="2" t="s">
        <v>809</v>
      </c>
      <c r="C277" s="1"/>
      <c r="D277" s="1"/>
      <c r="E277" s="3"/>
      <c r="F277" s="3"/>
      <c r="G277" s="3"/>
      <c r="H277" s="3"/>
    </row>
    <row r="278" spans="1:8" x14ac:dyDescent="0.2">
      <c r="A278" s="1"/>
      <c r="B278" s="2" t="s">
        <v>805</v>
      </c>
      <c r="C278" s="1">
        <v>1</v>
      </c>
      <c r="D278" s="1">
        <v>1</v>
      </c>
      <c r="E278" s="3">
        <v>1.9</v>
      </c>
      <c r="F278" s="3"/>
      <c r="G278" s="3"/>
      <c r="H278" s="3"/>
    </row>
    <row r="279" spans="1:8" x14ac:dyDescent="0.2">
      <c r="A279" s="1"/>
      <c r="B279" s="2" t="s">
        <v>806</v>
      </c>
      <c r="C279" s="1">
        <v>1</v>
      </c>
      <c r="D279" s="1">
        <v>1</v>
      </c>
      <c r="E279" s="3">
        <v>1.2</v>
      </c>
      <c r="F279" s="3"/>
      <c r="G279" s="3"/>
      <c r="H279" s="3"/>
    </row>
    <row r="280" spans="1:8" x14ac:dyDescent="0.2">
      <c r="A280" s="1"/>
      <c r="B280" s="2" t="s">
        <v>807</v>
      </c>
      <c r="C280" s="1">
        <v>1</v>
      </c>
      <c r="D280" s="1">
        <v>1</v>
      </c>
      <c r="E280" s="3">
        <v>1.7</v>
      </c>
      <c r="F280" s="3"/>
      <c r="G280" s="3"/>
      <c r="H280" s="3"/>
    </row>
    <row r="281" spans="1:8" x14ac:dyDescent="0.2">
      <c r="A281" s="1"/>
      <c r="B281" s="2" t="s">
        <v>810</v>
      </c>
      <c r="C281" s="1">
        <v>1</v>
      </c>
      <c r="D281" s="1">
        <v>1</v>
      </c>
      <c r="E281" s="3">
        <v>1.1000000000000001</v>
      </c>
      <c r="F281" s="3"/>
      <c r="G281" s="3"/>
      <c r="H281" s="3"/>
    </row>
    <row r="282" spans="1:8" x14ac:dyDescent="0.2">
      <c r="A282" s="1"/>
      <c r="B282" s="2"/>
      <c r="C282" s="1"/>
      <c r="D282" s="1"/>
      <c r="E282" s="3"/>
      <c r="F282" s="3"/>
      <c r="G282" s="3"/>
      <c r="H282" s="3"/>
    </row>
    <row r="283" spans="1:8" x14ac:dyDescent="0.2">
      <c r="A283" s="1"/>
      <c r="B283" s="2"/>
      <c r="C283" s="1"/>
      <c r="D283" s="1"/>
      <c r="E283" s="3"/>
      <c r="F283" s="3"/>
      <c r="G283" s="3"/>
      <c r="H283" s="3"/>
    </row>
    <row r="284" spans="1:8" x14ac:dyDescent="0.2">
      <c r="A284" s="1"/>
      <c r="B284" s="2"/>
      <c r="C284" s="1"/>
      <c r="D284" s="1"/>
      <c r="E284" s="3"/>
      <c r="F284" s="3"/>
      <c r="G284" s="3"/>
      <c r="H284" s="3"/>
    </row>
    <row r="285" spans="1:8" ht="27.75" x14ac:dyDescent="0.2">
      <c r="A285" s="1">
        <v>16</v>
      </c>
      <c r="B285" s="2" t="s">
        <v>813</v>
      </c>
      <c r="C285" s="1"/>
      <c r="D285" s="1"/>
      <c r="E285" s="3"/>
      <c r="F285" s="3"/>
      <c r="G285" s="3"/>
      <c r="H285" s="3"/>
    </row>
    <row r="286" spans="1:8" x14ac:dyDescent="0.2">
      <c r="A286" s="1"/>
      <c r="B286" s="2" t="s">
        <v>814</v>
      </c>
      <c r="C286" s="1">
        <v>1</v>
      </c>
      <c r="D286" s="1">
        <v>2</v>
      </c>
      <c r="E286" s="3">
        <v>4.43</v>
      </c>
      <c r="F286" s="3"/>
      <c r="G286" s="3"/>
      <c r="H286" s="3"/>
    </row>
    <row r="287" spans="1:8" x14ac:dyDescent="0.2">
      <c r="A287" s="1"/>
      <c r="B287" s="2" t="s">
        <v>391</v>
      </c>
      <c r="C287" s="1">
        <v>1</v>
      </c>
      <c r="D287" s="1">
        <v>2</v>
      </c>
      <c r="E287" s="3">
        <v>1.8</v>
      </c>
      <c r="F287" s="3"/>
      <c r="G287" s="3"/>
      <c r="H287" s="3"/>
    </row>
    <row r="288" spans="1:8" x14ac:dyDescent="0.2">
      <c r="A288" s="1"/>
      <c r="B288" s="2"/>
      <c r="C288" s="1"/>
      <c r="D288" s="1"/>
      <c r="E288" s="3"/>
      <c r="F288" s="3"/>
      <c r="G288" s="3"/>
      <c r="H288" s="3"/>
    </row>
    <row r="289" spans="1:9" x14ac:dyDescent="0.2">
      <c r="A289" s="1"/>
      <c r="B289" s="2"/>
      <c r="C289" s="1"/>
      <c r="D289" s="1"/>
      <c r="E289" s="3"/>
      <c r="F289" s="3"/>
      <c r="G289" s="3"/>
      <c r="H289" s="3"/>
    </row>
    <row r="290" spans="1:9" x14ac:dyDescent="0.2">
      <c r="A290" s="1">
        <v>17</v>
      </c>
      <c r="B290" s="2" t="s">
        <v>815</v>
      </c>
      <c r="C290" s="1"/>
      <c r="D290" s="1"/>
      <c r="E290" s="3"/>
      <c r="F290" s="3"/>
      <c r="G290" s="3"/>
      <c r="H290" s="3"/>
    </row>
    <row r="291" spans="1:9" x14ac:dyDescent="0.2">
      <c r="A291" s="1"/>
      <c r="B291" s="2" t="s">
        <v>816</v>
      </c>
      <c r="C291" s="1"/>
      <c r="D291" s="1"/>
      <c r="E291" s="3"/>
      <c r="F291" s="3"/>
      <c r="G291" s="3"/>
      <c r="H291" s="3"/>
    </row>
    <row r="292" spans="1:9" x14ac:dyDescent="0.2">
      <c r="A292" s="1"/>
      <c r="B292" s="2" t="s">
        <v>817</v>
      </c>
      <c r="C292" s="1">
        <v>1</v>
      </c>
      <c r="D292" s="1">
        <v>2</v>
      </c>
      <c r="E292" s="3"/>
      <c r="F292" s="3"/>
      <c r="G292" s="3"/>
      <c r="H292" s="3"/>
    </row>
    <row r="293" spans="1:9" x14ac:dyDescent="0.2">
      <c r="A293" s="1"/>
      <c r="B293" s="2" t="s">
        <v>818</v>
      </c>
      <c r="C293" s="1">
        <v>1</v>
      </c>
      <c r="D293" s="1">
        <v>1</v>
      </c>
      <c r="E293" s="3"/>
      <c r="F293" s="3"/>
      <c r="G293" s="3"/>
      <c r="H293" s="3"/>
    </row>
    <row r="294" spans="1:9" x14ac:dyDescent="0.2">
      <c r="A294" s="1"/>
      <c r="B294" s="2" t="s">
        <v>819</v>
      </c>
      <c r="C294" s="1">
        <v>1</v>
      </c>
      <c r="D294" s="1">
        <v>1</v>
      </c>
      <c r="E294" s="3"/>
      <c r="F294" s="3"/>
      <c r="G294" s="3"/>
      <c r="H294" s="3"/>
    </row>
    <row r="295" spans="1:9" x14ac:dyDescent="0.2">
      <c r="A295" s="1"/>
      <c r="B295" s="2"/>
      <c r="C295" s="1"/>
      <c r="D295" s="1"/>
      <c r="E295" s="3"/>
      <c r="F295" s="3"/>
      <c r="G295" s="3"/>
      <c r="H295" s="3"/>
    </row>
    <row r="296" spans="1:9" x14ac:dyDescent="0.2">
      <c r="A296" s="1"/>
      <c r="B296" s="2"/>
      <c r="C296" s="1"/>
      <c r="D296" s="1"/>
      <c r="E296" s="3"/>
      <c r="F296" s="3"/>
      <c r="G296" s="3"/>
      <c r="H296" s="3"/>
    </row>
    <row r="297" spans="1:9" x14ac:dyDescent="0.2">
      <c r="A297" s="1"/>
      <c r="B297" s="2" t="s">
        <v>820</v>
      </c>
      <c r="C297" s="1"/>
      <c r="D297" s="1"/>
      <c r="E297" s="3"/>
      <c r="F297" s="3"/>
      <c r="G297" s="3"/>
      <c r="H297" s="3"/>
    </row>
    <row r="298" spans="1:9" x14ac:dyDescent="0.2">
      <c r="A298" s="1"/>
      <c r="B298" s="2" t="s">
        <v>817</v>
      </c>
      <c r="C298" s="1">
        <v>1</v>
      </c>
      <c r="D298" s="1">
        <v>1</v>
      </c>
      <c r="E298" s="3"/>
      <c r="F298" s="3"/>
      <c r="G298" s="3"/>
      <c r="H298" s="3"/>
    </row>
    <row r="299" spans="1:9" x14ac:dyDescent="0.2">
      <c r="A299" s="1"/>
      <c r="B299" s="2" t="s">
        <v>819</v>
      </c>
      <c r="C299" s="1">
        <v>1</v>
      </c>
      <c r="D299" s="1">
        <v>1</v>
      </c>
      <c r="E299" s="3"/>
      <c r="F299" s="3"/>
      <c r="G299" s="3"/>
      <c r="H299" s="3"/>
    </row>
    <row r="300" spans="1:9" x14ac:dyDescent="0.2">
      <c r="A300" s="1"/>
      <c r="B300" s="2"/>
      <c r="C300" s="1"/>
      <c r="D300" s="1"/>
      <c r="E300" s="3"/>
      <c r="F300" s="3"/>
      <c r="G300" s="3"/>
      <c r="H300" s="3"/>
    </row>
    <row r="301" spans="1:9" x14ac:dyDescent="0.2">
      <c r="A301" s="1"/>
      <c r="B301" s="2"/>
      <c r="C301" s="1"/>
      <c r="D301" s="1"/>
      <c r="E301" s="3"/>
      <c r="F301" s="3"/>
      <c r="G301" s="3"/>
      <c r="H301" s="3"/>
    </row>
    <row r="302" spans="1:9" x14ac:dyDescent="0.2">
      <c r="A302" s="1">
        <v>18</v>
      </c>
      <c r="B302" s="2" t="s">
        <v>821</v>
      </c>
      <c r="C302" s="1"/>
      <c r="D302" s="1"/>
      <c r="E302" s="3"/>
      <c r="F302" s="3"/>
      <c r="G302" s="3"/>
      <c r="H302" s="17"/>
      <c r="I302" s="9"/>
    </row>
    <row r="303" spans="1:9" x14ac:dyDescent="0.2">
      <c r="A303" s="4"/>
      <c r="B303" s="37" t="s">
        <v>822</v>
      </c>
      <c r="C303" s="1"/>
      <c r="D303" s="1"/>
      <c r="E303" s="3"/>
      <c r="F303" s="3"/>
      <c r="G303" s="3"/>
      <c r="H303" s="3"/>
    </row>
    <row r="304" spans="1:9" x14ac:dyDescent="0.2">
      <c r="A304" s="4"/>
      <c r="B304" s="37" t="s">
        <v>825</v>
      </c>
      <c r="C304" s="1">
        <v>1</v>
      </c>
      <c r="D304" s="1">
        <v>1</v>
      </c>
      <c r="E304" s="3">
        <v>22.4</v>
      </c>
      <c r="F304" s="3"/>
      <c r="G304" s="3"/>
      <c r="H304" s="3"/>
    </row>
    <row r="305" spans="1:8" x14ac:dyDescent="0.2">
      <c r="A305" s="1"/>
      <c r="B305" s="2" t="s">
        <v>823</v>
      </c>
      <c r="C305" s="1">
        <v>1</v>
      </c>
      <c r="D305" s="1">
        <v>1</v>
      </c>
      <c r="E305" s="3">
        <v>6.5</v>
      </c>
      <c r="F305" s="3"/>
      <c r="G305" s="3"/>
      <c r="H305" s="3"/>
    </row>
    <row r="306" spans="1:8" x14ac:dyDescent="0.2">
      <c r="A306" s="1"/>
      <c r="B306" s="2" t="s">
        <v>824</v>
      </c>
      <c r="C306" s="1">
        <v>1</v>
      </c>
      <c r="D306" s="1">
        <v>2</v>
      </c>
      <c r="E306" s="3">
        <v>2.5</v>
      </c>
      <c r="F306" s="3"/>
      <c r="G306" s="3"/>
      <c r="H306" s="3"/>
    </row>
    <row r="307" spans="1:8" x14ac:dyDescent="0.2">
      <c r="A307" s="1"/>
      <c r="B307" s="2"/>
      <c r="C307" s="1"/>
      <c r="D307" s="1"/>
      <c r="E307" s="3"/>
      <c r="F307" s="3"/>
      <c r="G307" s="3"/>
      <c r="H307" s="3"/>
    </row>
    <row r="308" spans="1:8" x14ac:dyDescent="0.2">
      <c r="A308" s="1"/>
      <c r="B308" s="2" t="s">
        <v>826</v>
      </c>
      <c r="C308" s="1"/>
      <c r="D308" s="1"/>
      <c r="E308" s="3"/>
      <c r="F308" s="3"/>
      <c r="G308" s="3"/>
      <c r="H308" s="3"/>
    </row>
    <row r="309" spans="1:8" x14ac:dyDescent="0.2">
      <c r="A309" s="1"/>
      <c r="B309" s="2" t="s">
        <v>827</v>
      </c>
      <c r="C309" s="1">
        <v>1</v>
      </c>
      <c r="D309" s="1">
        <v>2</v>
      </c>
      <c r="E309" s="3">
        <v>17.8</v>
      </c>
      <c r="F309" s="3"/>
      <c r="G309" s="3"/>
      <c r="H309" s="3"/>
    </row>
    <row r="310" spans="1:8" x14ac:dyDescent="0.2">
      <c r="A310" s="1"/>
      <c r="B310" s="2" t="s">
        <v>824</v>
      </c>
      <c r="C310" s="1">
        <v>1</v>
      </c>
      <c r="D310" s="1">
        <v>2</v>
      </c>
      <c r="E310" s="3">
        <v>0.9</v>
      </c>
      <c r="F310" s="3"/>
      <c r="G310" s="3"/>
      <c r="H310" s="3"/>
    </row>
    <row r="311" spans="1:8" x14ac:dyDescent="0.2">
      <c r="A311" s="1"/>
      <c r="B311" s="2"/>
      <c r="C311" s="1"/>
      <c r="D311" s="1"/>
      <c r="E311" s="3"/>
      <c r="F311" s="3"/>
      <c r="G311" s="3"/>
      <c r="H311" s="3"/>
    </row>
    <row r="312" spans="1:8" x14ac:dyDescent="0.2">
      <c r="A312" s="1"/>
      <c r="B312" s="2"/>
      <c r="C312" s="1"/>
      <c r="D312" s="1"/>
      <c r="E312" s="3"/>
      <c r="F312" s="3"/>
      <c r="G312" s="3"/>
      <c r="H312" s="3"/>
    </row>
    <row r="313" spans="1:8" ht="27.75" x14ac:dyDescent="0.2">
      <c r="A313" s="1">
        <v>19</v>
      </c>
      <c r="B313" s="2" t="s">
        <v>828</v>
      </c>
      <c r="C313" s="1"/>
      <c r="D313" s="1"/>
      <c r="E313" s="3"/>
      <c r="F313" s="3"/>
      <c r="G313" s="3"/>
      <c r="H313" s="3"/>
    </row>
    <row r="314" spans="1:8" x14ac:dyDescent="0.2">
      <c r="A314" s="1"/>
      <c r="B314" s="2" t="s">
        <v>817</v>
      </c>
      <c r="C314" s="1">
        <v>1</v>
      </c>
      <c r="D314" s="1">
        <v>1</v>
      </c>
      <c r="E314" s="3">
        <v>0.75</v>
      </c>
      <c r="F314" s="3"/>
      <c r="G314" s="3">
        <v>2.1</v>
      </c>
      <c r="H314" s="3"/>
    </row>
    <row r="315" spans="1:8" x14ac:dyDescent="0.2">
      <c r="A315" s="1"/>
      <c r="B315" s="2"/>
      <c r="C315" s="1"/>
      <c r="D315" s="1"/>
      <c r="E315" s="3"/>
      <c r="F315" s="3"/>
      <c r="G315" s="3"/>
      <c r="H315" s="3"/>
    </row>
    <row r="316" spans="1:8" x14ac:dyDescent="0.2">
      <c r="A316" s="1"/>
      <c r="B316" s="2"/>
      <c r="C316" s="1"/>
      <c r="D316" s="1"/>
      <c r="E316" s="3"/>
      <c r="F316" s="3"/>
      <c r="G316" s="3"/>
      <c r="H316" s="3"/>
    </row>
    <row r="317" spans="1:8" ht="27.75" x14ac:dyDescent="0.2">
      <c r="A317" s="1">
        <v>20</v>
      </c>
      <c r="B317" s="2" t="s">
        <v>843</v>
      </c>
      <c r="C317" s="1"/>
      <c r="D317" s="1"/>
      <c r="E317" s="3"/>
      <c r="F317" s="3"/>
      <c r="G317" s="3"/>
      <c r="H317" s="3"/>
    </row>
    <row r="318" spans="1:8" x14ac:dyDescent="0.2">
      <c r="A318" s="1"/>
      <c r="B318" s="2" t="s">
        <v>665</v>
      </c>
      <c r="C318" s="1">
        <v>1</v>
      </c>
      <c r="D318" s="1">
        <v>1</v>
      </c>
      <c r="E318" s="3">
        <v>39</v>
      </c>
      <c r="F318" s="3"/>
      <c r="G318" s="3"/>
      <c r="H318" s="3"/>
    </row>
    <row r="319" spans="1:8" x14ac:dyDescent="0.2">
      <c r="A319" s="1"/>
      <c r="B319" s="2" t="s">
        <v>830</v>
      </c>
      <c r="C319" s="1">
        <v>1</v>
      </c>
      <c r="D319" s="1">
        <v>1</v>
      </c>
      <c r="E319" s="3">
        <v>5.4</v>
      </c>
      <c r="F319" s="3"/>
      <c r="G319" s="3"/>
      <c r="H319" s="3"/>
    </row>
    <row r="320" spans="1:8" x14ac:dyDescent="0.2">
      <c r="A320" s="1"/>
      <c r="B320" s="2" t="s">
        <v>831</v>
      </c>
      <c r="C320" s="1">
        <v>1</v>
      </c>
      <c r="D320" s="1">
        <v>1</v>
      </c>
      <c r="E320" s="3">
        <v>5.4</v>
      </c>
      <c r="F320" s="3"/>
      <c r="G320" s="3"/>
      <c r="H320" s="3"/>
    </row>
    <row r="321" spans="1:10" x14ac:dyDescent="0.2">
      <c r="A321" s="1"/>
      <c r="B321" s="2" t="s">
        <v>832</v>
      </c>
      <c r="C321" s="1">
        <v>1</v>
      </c>
      <c r="D321" s="1">
        <v>1</v>
      </c>
      <c r="E321" s="3">
        <v>6.2</v>
      </c>
      <c r="F321" s="3"/>
      <c r="G321" s="3"/>
      <c r="H321" s="3"/>
    </row>
    <row r="322" spans="1:10" x14ac:dyDescent="0.2">
      <c r="A322" s="1"/>
      <c r="B322" s="2" t="s">
        <v>833</v>
      </c>
      <c r="C322" s="1">
        <v>1</v>
      </c>
      <c r="D322" s="1">
        <v>1</v>
      </c>
      <c r="E322" s="3">
        <v>5.4</v>
      </c>
      <c r="F322" s="3"/>
      <c r="G322" s="3"/>
      <c r="H322" s="3"/>
    </row>
    <row r="323" spans="1:10" x14ac:dyDescent="0.2">
      <c r="A323" s="1"/>
      <c r="B323" s="2" t="s">
        <v>834</v>
      </c>
      <c r="C323" s="1">
        <v>1</v>
      </c>
      <c r="D323" s="1">
        <v>1</v>
      </c>
      <c r="E323" s="3">
        <v>4.3</v>
      </c>
      <c r="F323" s="3"/>
      <c r="G323" s="3"/>
      <c r="H323" s="3"/>
      <c r="J323">
        <f>SUM(J317:J322)</f>
        <v>0</v>
      </c>
    </row>
    <row r="324" spans="1:10" x14ac:dyDescent="0.2">
      <c r="A324" s="1"/>
      <c r="B324" s="2" t="s">
        <v>835</v>
      </c>
      <c r="C324" s="1">
        <v>1</v>
      </c>
      <c r="D324" s="1">
        <v>1</v>
      </c>
      <c r="E324" s="3">
        <v>5.8</v>
      </c>
      <c r="F324" s="3"/>
      <c r="G324" s="3"/>
      <c r="H324" s="3"/>
    </row>
    <row r="325" spans="1:10" x14ac:dyDescent="0.2">
      <c r="A325" s="1"/>
      <c r="B325" s="2"/>
      <c r="C325" s="1"/>
      <c r="D325" s="1"/>
      <c r="E325" s="3"/>
      <c r="F325" s="3"/>
      <c r="G325" s="3"/>
      <c r="H325" s="3"/>
    </row>
    <row r="326" spans="1:10" x14ac:dyDescent="0.2">
      <c r="A326" s="1"/>
      <c r="B326" s="2"/>
      <c r="C326" s="1"/>
      <c r="D326" s="1"/>
      <c r="E326" s="3"/>
      <c r="F326" s="3"/>
      <c r="G326" s="3"/>
      <c r="H326" s="3"/>
    </row>
    <row r="327" spans="1:10" x14ac:dyDescent="0.2">
      <c r="A327" s="1"/>
      <c r="B327" s="2"/>
      <c r="C327" s="1"/>
      <c r="D327" s="1"/>
      <c r="E327" s="3"/>
      <c r="F327" s="3"/>
      <c r="G327" s="3"/>
      <c r="H327" s="3"/>
    </row>
    <row r="328" spans="1:10" ht="27.75" x14ac:dyDescent="0.2">
      <c r="A328" s="1">
        <v>20</v>
      </c>
      <c r="B328" s="2" t="s">
        <v>842</v>
      </c>
      <c r="C328" s="1"/>
      <c r="D328" s="1"/>
      <c r="E328" s="3"/>
      <c r="F328" s="3"/>
      <c r="G328" s="3"/>
      <c r="H328" s="3"/>
    </row>
    <row r="329" spans="1:10" x14ac:dyDescent="0.2">
      <c r="A329" s="1"/>
      <c r="B329" s="2" t="s">
        <v>836</v>
      </c>
      <c r="C329" s="1">
        <v>1</v>
      </c>
      <c r="D329" s="1">
        <v>2</v>
      </c>
      <c r="E329" s="3">
        <v>42.2</v>
      </c>
      <c r="F329" s="3"/>
      <c r="G329" s="3"/>
      <c r="H329" s="3"/>
    </row>
    <row r="330" spans="1:10" x14ac:dyDescent="0.2">
      <c r="A330" s="1"/>
      <c r="B330" s="2" t="s">
        <v>684</v>
      </c>
      <c r="C330" s="1">
        <v>1</v>
      </c>
      <c r="D330" s="1">
        <v>1</v>
      </c>
      <c r="E330" s="3">
        <v>12.9</v>
      </c>
      <c r="F330" s="3"/>
      <c r="G330" s="3"/>
      <c r="H330" s="3"/>
    </row>
    <row r="331" spans="1:10" x14ac:dyDescent="0.2">
      <c r="A331" s="1"/>
      <c r="B331" s="2" t="s">
        <v>837</v>
      </c>
      <c r="C331" s="1">
        <v>1</v>
      </c>
      <c r="D331" s="1">
        <v>1</v>
      </c>
      <c r="E331" s="3">
        <v>11.7</v>
      </c>
      <c r="F331" s="3"/>
      <c r="G331" s="3"/>
      <c r="H331" s="3"/>
    </row>
    <row r="332" spans="1:10" x14ac:dyDescent="0.2">
      <c r="A332" s="1"/>
      <c r="B332" s="2" t="s">
        <v>838</v>
      </c>
      <c r="C332" s="1">
        <v>1</v>
      </c>
      <c r="D332" s="1">
        <v>1</v>
      </c>
      <c r="E332" s="3">
        <v>9.4</v>
      </c>
      <c r="F332" s="3"/>
      <c r="G332" s="3"/>
      <c r="H332" s="3"/>
    </row>
    <row r="333" spans="1:10" x14ac:dyDescent="0.2">
      <c r="A333" s="1"/>
      <c r="B333" s="2"/>
      <c r="C333" s="1"/>
      <c r="D333" s="1"/>
      <c r="E333" s="3"/>
      <c r="F333" s="3"/>
      <c r="G333" s="3"/>
      <c r="H333" s="3"/>
    </row>
    <row r="334" spans="1:10" x14ac:dyDescent="0.2">
      <c r="A334" s="1"/>
      <c r="B334" s="2"/>
      <c r="C334" s="1"/>
      <c r="D334" s="1"/>
      <c r="E334" s="3"/>
      <c r="F334" s="3"/>
      <c r="G334" s="3"/>
      <c r="H334" s="3"/>
    </row>
    <row r="335" spans="1:10" ht="27.75" x14ac:dyDescent="0.2">
      <c r="A335" s="1">
        <v>21</v>
      </c>
      <c r="B335" s="2" t="s">
        <v>841</v>
      </c>
      <c r="C335" s="1"/>
      <c r="D335" s="1"/>
      <c r="E335" s="3"/>
      <c r="F335" s="3"/>
      <c r="G335" s="3"/>
      <c r="H335" s="3"/>
    </row>
    <row r="336" spans="1:10" x14ac:dyDescent="0.2">
      <c r="A336" s="1"/>
      <c r="B336" s="2" t="s">
        <v>839</v>
      </c>
      <c r="C336" s="1">
        <v>1</v>
      </c>
      <c r="D336" s="1">
        <v>1</v>
      </c>
      <c r="E336" s="3">
        <v>29.5</v>
      </c>
      <c r="F336" s="3"/>
      <c r="G336" s="3"/>
      <c r="H336" s="3"/>
    </row>
    <row r="337" spans="1:8" x14ac:dyDescent="0.2">
      <c r="A337" s="1"/>
      <c r="B337" s="2"/>
      <c r="C337" s="1"/>
      <c r="D337" s="1"/>
      <c r="E337" s="3"/>
      <c r="F337" s="3"/>
      <c r="G337" s="3"/>
      <c r="H337" s="3"/>
    </row>
    <row r="338" spans="1:8" x14ac:dyDescent="0.2">
      <c r="A338" s="1"/>
      <c r="B338" s="2"/>
      <c r="C338" s="1"/>
      <c r="D338" s="1"/>
      <c r="E338" s="3"/>
      <c r="F338" s="3"/>
      <c r="G338" s="3"/>
      <c r="H338" s="3"/>
    </row>
    <row r="339" spans="1:8" x14ac:dyDescent="0.2">
      <c r="A339" s="1">
        <v>22</v>
      </c>
      <c r="B339" s="2" t="s">
        <v>840</v>
      </c>
      <c r="C339" s="1"/>
      <c r="D339" s="1"/>
      <c r="E339" s="3"/>
      <c r="F339" s="3"/>
      <c r="G339" s="3"/>
      <c r="H339" s="3"/>
    </row>
    <row r="340" spans="1:8" x14ac:dyDescent="0.2">
      <c r="A340" s="1"/>
      <c r="B340" s="2" t="s">
        <v>836</v>
      </c>
      <c r="C340" s="1">
        <v>1</v>
      </c>
      <c r="D340" s="1">
        <v>2</v>
      </c>
      <c r="E340" s="3"/>
      <c r="F340" s="3"/>
      <c r="G340" s="3"/>
      <c r="H340" s="3"/>
    </row>
    <row r="341" spans="1:8" x14ac:dyDescent="0.2">
      <c r="A341" s="1"/>
      <c r="B341" s="2" t="s">
        <v>684</v>
      </c>
      <c r="C341" s="1">
        <v>1</v>
      </c>
      <c r="D341" s="1">
        <v>1</v>
      </c>
      <c r="E341" s="3"/>
      <c r="F341" s="3"/>
      <c r="G341" s="3"/>
      <c r="H341" s="3"/>
    </row>
    <row r="342" spans="1:8" x14ac:dyDescent="0.2">
      <c r="A342" s="1"/>
      <c r="B342" s="2" t="s">
        <v>837</v>
      </c>
      <c r="C342" s="1">
        <v>1</v>
      </c>
      <c r="D342" s="1">
        <v>1</v>
      </c>
      <c r="E342" s="3"/>
      <c r="F342" s="3"/>
      <c r="G342" s="3"/>
      <c r="H342" s="3"/>
    </row>
    <row r="343" spans="1:8" x14ac:dyDescent="0.2">
      <c r="A343" s="1"/>
      <c r="B343" s="2" t="s">
        <v>838</v>
      </c>
      <c r="C343" s="1">
        <v>1</v>
      </c>
      <c r="D343" s="1">
        <v>1</v>
      </c>
      <c r="E343" s="3"/>
      <c r="F343" s="3"/>
      <c r="G343" s="3"/>
      <c r="H343" s="3"/>
    </row>
    <row r="344" spans="1:8" x14ac:dyDescent="0.2">
      <c r="A344" s="1"/>
      <c r="B344" s="2"/>
      <c r="C344" s="1"/>
      <c r="D344" s="1"/>
      <c r="E344" s="3"/>
      <c r="F344" s="3"/>
      <c r="G344" s="3"/>
      <c r="H344" s="3"/>
    </row>
    <row r="345" spans="1:8" x14ac:dyDescent="0.2">
      <c r="A345" s="1"/>
      <c r="B345" s="2"/>
      <c r="C345" s="1"/>
      <c r="D345" s="1"/>
      <c r="E345" s="3"/>
      <c r="F345" s="3"/>
      <c r="G345" s="3"/>
      <c r="H345" s="3"/>
    </row>
    <row r="346" spans="1:8" ht="27.75" x14ac:dyDescent="0.2">
      <c r="A346" s="1">
        <v>23</v>
      </c>
      <c r="B346" s="2" t="s">
        <v>844</v>
      </c>
      <c r="C346" s="1"/>
      <c r="D346" s="1"/>
      <c r="E346" s="3"/>
      <c r="F346" s="3"/>
      <c r="G346" s="3"/>
      <c r="H346" s="3"/>
    </row>
    <row r="347" spans="1:8" x14ac:dyDescent="0.2">
      <c r="A347" s="1"/>
      <c r="B347" s="2" t="s">
        <v>845</v>
      </c>
      <c r="C347" s="1"/>
      <c r="D347" s="1"/>
      <c r="E347" s="3"/>
      <c r="F347" s="3"/>
      <c r="G347" s="3"/>
      <c r="H347" s="3"/>
    </row>
    <row r="348" spans="1:8" x14ac:dyDescent="0.2">
      <c r="A348" s="1"/>
      <c r="B348" s="2" t="s">
        <v>665</v>
      </c>
      <c r="C348" s="1">
        <v>1</v>
      </c>
      <c r="D348" s="1">
        <v>2</v>
      </c>
      <c r="E348" s="3"/>
      <c r="F348" s="3"/>
      <c r="G348" s="3"/>
      <c r="H348" s="3"/>
    </row>
    <row r="349" spans="1:8" x14ac:dyDescent="0.2">
      <c r="A349" s="1"/>
      <c r="B349" s="2" t="s">
        <v>830</v>
      </c>
      <c r="C349" s="1">
        <v>1</v>
      </c>
      <c r="D349" s="1">
        <v>1</v>
      </c>
      <c r="E349" s="3"/>
      <c r="F349" s="3"/>
      <c r="G349" s="3"/>
      <c r="H349" s="3"/>
    </row>
    <row r="350" spans="1:8" x14ac:dyDescent="0.2">
      <c r="A350" s="1"/>
      <c r="B350" s="2" t="s">
        <v>831</v>
      </c>
      <c r="C350" s="1">
        <v>1</v>
      </c>
      <c r="D350" s="1">
        <v>1</v>
      </c>
      <c r="E350" s="3"/>
      <c r="F350" s="3"/>
      <c r="G350" s="3"/>
      <c r="H350" s="3"/>
    </row>
    <row r="351" spans="1:8" x14ac:dyDescent="0.2">
      <c r="A351" s="1"/>
      <c r="B351" s="2" t="s">
        <v>833</v>
      </c>
      <c r="C351" s="1">
        <v>1</v>
      </c>
      <c r="D351" s="1">
        <v>1</v>
      </c>
      <c r="E351" s="3"/>
      <c r="F351" s="3"/>
      <c r="G351" s="3"/>
      <c r="H351" s="3"/>
    </row>
    <row r="352" spans="1:8" x14ac:dyDescent="0.2">
      <c r="A352" s="1"/>
      <c r="B352" s="2" t="s">
        <v>834</v>
      </c>
      <c r="C352" s="1">
        <v>1</v>
      </c>
      <c r="D352" s="1">
        <v>1</v>
      </c>
      <c r="E352" s="3"/>
      <c r="F352" s="3"/>
      <c r="G352" s="3"/>
      <c r="H352" s="3"/>
    </row>
    <row r="353" spans="1:8" x14ac:dyDescent="0.2">
      <c r="A353" s="1"/>
      <c r="B353" s="2" t="s">
        <v>835</v>
      </c>
      <c r="C353" s="1">
        <v>1</v>
      </c>
      <c r="D353" s="1">
        <v>1</v>
      </c>
      <c r="E353" s="3"/>
      <c r="F353" s="3"/>
      <c r="G353" s="3"/>
      <c r="H353" s="3"/>
    </row>
    <row r="354" spans="1:8" x14ac:dyDescent="0.2">
      <c r="A354" s="1"/>
      <c r="B354" s="2" t="s">
        <v>846</v>
      </c>
      <c r="C354" s="1">
        <v>1</v>
      </c>
      <c r="D354" s="1">
        <v>1</v>
      </c>
      <c r="E354" s="3"/>
      <c r="F354" s="3"/>
      <c r="G354" s="3"/>
      <c r="H354" s="3"/>
    </row>
    <row r="355" spans="1:8" x14ac:dyDescent="0.2">
      <c r="A355" s="1"/>
      <c r="B355" s="2"/>
      <c r="C355" s="1"/>
      <c r="D355" s="1"/>
      <c r="E355" s="3"/>
      <c r="F355" s="3"/>
      <c r="G355" s="3"/>
      <c r="H355" s="3"/>
    </row>
    <row r="356" spans="1:8" x14ac:dyDescent="0.2">
      <c r="A356" s="1"/>
      <c r="B356" s="2"/>
      <c r="C356" s="1"/>
      <c r="D356" s="1"/>
      <c r="E356" s="3"/>
      <c r="F356" s="3"/>
      <c r="G356" s="3"/>
      <c r="H356" s="3"/>
    </row>
    <row r="357" spans="1:8" x14ac:dyDescent="0.2">
      <c r="A357" s="1"/>
      <c r="B357" s="2" t="s">
        <v>847</v>
      </c>
      <c r="C357" s="1"/>
      <c r="D357" s="1"/>
      <c r="E357" s="3"/>
      <c r="F357" s="3"/>
      <c r="G357" s="3"/>
      <c r="H357" s="3"/>
    </row>
    <row r="358" spans="1:8" x14ac:dyDescent="0.2">
      <c r="A358" s="1"/>
      <c r="B358" s="2" t="s">
        <v>665</v>
      </c>
      <c r="C358" s="1">
        <v>1</v>
      </c>
      <c r="D358" s="1">
        <v>1</v>
      </c>
      <c r="E358" s="3"/>
      <c r="F358" s="3"/>
      <c r="G358" s="3"/>
      <c r="H358" s="3"/>
    </row>
    <row r="359" spans="1:8" x14ac:dyDescent="0.2">
      <c r="A359" s="1"/>
      <c r="B359" s="2" t="s">
        <v>830</v>
      </c>
      <c r="C359" s="1">
        <v>1</v>
      </c>
      <c r="D359" s="1">
        <v>1</v>
      </c>
      <c r="E359" s="3"/>
      <c r="F359" s="3"/>
      <c r="G359" s="3"/>
      <c r="H359" s="3"/>
    </row>
    <row r="360" spans="1:8" x14ac:dyDescent="0.2">
      <c r="A360" s="1"/>
      <c r="B360" s="2" t="s">
        <v>831</v>
      </c>
      <c r="C360" s="1">
        <v>1</v>
      </c>
      <c r="D360" s="1">
        <v>1</v>
      </c>
      <c r="E360" s="3"/>
      <c r="F360" s="3"/>
      <c r="G360" s="3"/>
      <c r="H360" s="3"/>
    </row>
    <row r="361" spans="1:8" x14ac:dyDescent="0.2">
      <c r="A361" s="1"/>
      <c r="B361" s="2" t="s">
        <v>833</v>
      </c>
      <c r="C361" s="1">
        <v>1</v>
      </c>
      <c r="D361" s="1">
        <v>1</v>
      </c>
      <c r="E361" s="3"/>
      <c r="F361" s="3"/>
      <c r="G361" s="3"/>
      <c r="H361" s="3"/>
    </row>
    <row r="362" spans="1:8" x14ac:dyDescent="0.2">
      <c r="A362" s="1"/>
      <c r="B362" s="2" t="s">
        <v>834</v>
      </c>
      <c r="C362" s="1">
        <v>1</v>
      </c>
      <c r="D362" s="1">
        <v>1</v>
      </c>
      <c r="E362" s="3"/>
      <c r="F362" s="3"/>
      <c r="G362" s="3"/>
      <c r="H362" s="3"/>
    </row>
    <row r="363" spans="1:8" x14ac:dyDescent="0.2">
      <c r="A363" s="1"/>
      <c r="B363" s="2"/>
      <c r="C363" s="1"/>
      <c r="D363" s="1"/>
      <c r="E363" s="3"/>
      <c r="F363" s="3"/>
      <c r="G363" s="3"/>
      <c r="H363" s="3"/>
    </row>
    <row r="364" spans="1:8" x14ac:dyDescent="0.2">
      <c r="A364" s="1"/>
      <c r="B364" s="2"/>
      <c r="C364" s="1"/>
      <c r="D364" s="1"/>
      <c r="E364" s="3"/>
      <c r="F364" s="3"/>
      <c r="G364" s="3"/>
      <c r="H364" s="3"/>
    </row>
    <row r="365" spans="1:8" x14ac:dyDescent="0.2">
      <c r="A365" s="1"/>
      <c r="B365" s="2"/>
      <c r="C365" s="1"/>
      <c r="D365" s="1"/>
      <c r="E365" s="3"/>
      <c r="F365" s="3"/>
      <c r="G365" s="3"/>
      <c r="H365" s="3"/>
    </row>
    <row r="366" spans="1:8" ht="41.25" x14ac:dyDescent="0.2">
      <c r="A366" s="1">
        <v>24</v>
      </c>
      <c r="B366" s="2" t="s">
        <v>852</v>
      </c>
      <c r="C366" s="1"/>
      <c r="D366" s="1"/>
      <c r="E366" s="3"/>
      <c r="F366" s="3"/>
      <c r="G366" s="3"/>
      <c r="H366" s="3"/>
    </row>
    <row r="367" spans="1:8" x14ac:dyDescent="0.2">
      <c r="A367" s="1"/>
      <c r="B367" s="2" t="s">
        <v>848</v>
      </c>
      <c r="C367" s="1">
        <v>1</v>
      </c>
      <c r="D367" s="1">
        <v>1</v>
      </c>
      <c r="E367" s="3"/>
      <c r="F367" s="3"/>
      <c r="G367" s="3"/>
      <c r="H367" s="3"/>
    </row>
    <row r="368" spans="1:8" x14ac:dyDescent="0.2">
      <c r="A368" s="1"/>
      <c r="B368" s="2" t="s">
        <v>849</v>
      </c>
      <c r="C368" s="1">
        <v>1</v>
      </c>
      <c r="D368" s="1">
        <v>1</v>
      </c>
      <c r="E368" s="3"/>
      <c r="F368" s="3"/>
      <c r="G368" s="3"/>
      <c r="H368" s="3"/>
    </row>
    <row r="369" spans="1:8" x14ac:dyDescent="0.2">
      <c r="A369" s="1"/>
      <c r="B369" s="2" t="s">
        <v>850</v>
      </c>
      <c r="C369" s="1">
        <v>1</v>
      </c>
      <c r="D369" s="1">
        <v>1</v>
      </c>
      <c r="E369" s="3"/>
      <c r="F369" s="3"/>
      <c r="G369" s="3"/>
      <c r="H369" s="3"/>
    </row>
    <row r="370" spans="1:8" x14ac:dyDescent="0.2">
      <c r="A370" s="1"/>
      <c r="B370" s="2" t="s">
        <v>833</v>
      </c>
      <c r="C370" s="1">
        <v>1</v>
      </c>
      <c r="D370" s="1">
        <v>1</v>
      </c>
      <c r="E370" s="3"/>
      <c r="F370" s="3"/>
      <c r="G370" s="3"/>
      <c r="H370" s="3"/>
    </row>
    <row r="371" spans="1:8" x14ac:dyDescent="0.2">
      <c r="A371" s="1"/>
      <c r="B371" s="2"/>
      <c r="C371" s="1"/>
      <c r="D371" s="1"/>
      <c r="E371" s="3"/>
      <c r="F371" s="3"/>
      <c r="G371" s="3"/>
      <c r="H371" s="3"/>
    </row>
    <row r="372" spans="1:8" x14ac:dyDescent="0.2">
      <c r="A372" s="1"/>
      <c r="B372" s="2"/>
      <c r="C372" s="1"/>
      <c r="D372" s="1"/>
      <c r="E372" s="3"/>
      <c r="F372" s="3"/>
      <c r="G372" s="3"/>
      <c r="H372" s="3"/>
    </row>
    <row r="373" spans="1:8" ht="27.75" x14ac:dyDescent="0.2">
      <c r="A373" s="1">
        <v>25</v>
      </c>
      <c r="B373" s="2" t="s">
        <v>851</v>
      </c>
      <c r="C373" s="1"/>
      <c r="D373" s="1"/>
      <c r="E373" s="3"/>
      <c r="F373" s="3"/>
      <c r="G373" s="3"/>
      <c r="H373" s="3"/>
    </row>
    <row r="374" spans="1:8" x14ac:dyDescent="0.2">
      <c r="A374" s="1"/>
      <c r="B374" s="2" t="s">
        <v>848</v>
      </c>
      <c r="C374" s="1">
        <v>1</v>
      </c>
      <c r="D374" s="1">
        <v>1</v>
      </c>
      <c r="E374" s="3"/>
      <c r="F374" s="3"/>
      <c r="G374" s="3"/>
      <c r="H374" s="3"/>
    </row>
    <row r="375" spans="1:8" x14ac:dyDescent="0.2">
      <c r="A375" s="1"/>
      <c r="B375" s="2" t="s">
        <v>849</v>
      </c>
      <c r="C375" s="1">
        <v>1</v>
      </c>
      <c r="D375" s="1">
        <v>1</v>
      </c>
      <c r="E375" s="3"/>
      <c r="F375" s="3"/>
      <c r="G375" s="3"/>
      <c r="H375" s="3"/>
    </row>
    <row r="376" spans="1:8" x14ac:dyDescent="0.2">
      <c r="A376" s="1"/>
      <c r="B376" s="2" t="s">
        <v>850</v>
      </c>
      <c r="C376" s="1">
        <v>1</v>
      </c>
      <c r="D376" s="1">
        <v>1</v>
      </c>
      <c r="E376" s="3"/>
      <c r="F376" s="3"/>
      <c r="G376" s="3"/>
      <c r="H376" s="3"/>
    </row>
    <row r="377" spans="1:8" x14ac:dyDescent="0.2">
      <c r="A377" s="1"/>
      <c r="B377" s="2" t="s">
        <v>833</v>
      </c>
      <c r="C377" s="1">
        <v>1</v>
      </c>
      <c r="D377" s="1">
        <v>1</v>
      </c>
      <c r="E377" s="3"/>
      <c r="F377" s="3"/>
      <c r="G377" s="3"/>
      <c r="H377" s="3"/>
    </row>
    <row r="378" spans="1:8" x14ac:dyDescent="0.2">
      <c r="A378" s="1"/>
      <c r="B378" s="2"/>
      <c r="C378" s="1"/>
      <c r="D378" s="1"/>
      <c r="E378" s="3"/>
      <c r="F378" s="3"/>
      <c r="G378" s="3"/>
      <c r="H378" s="3"/>
    </row>
    <row r="379" spans="1:8" x14ac:dyDescent="0.2">
      <c r="A379" s="1"/>
      <c r="B379" s="2"/>
      <c r="C379" s="1"/>
      <c r="D379" s="1"/>
      <c r="E379" s="3"/>
      <c r="F379" s="3"/>
      <c r="G379" s="3"/>
      <c r="H379" s="3"/>
    </row>
    <row r="380" spans="1:8" x14ac:dyDescent="0.2">
      <c r="A380" s="1">
        <v>26</v>
      </c>
      <c r="B380" s="2" t="s">
        <v>853</v>
      </c>
      <c r="C380" s="1"/>
      <c r="D380" s="1"/>
      <c r="E380" s="3"/>
      <c r="F380" s="3"/>
      <c r="G380" s="3"/>
      <c r="H380" s="3"/>
    </row>
    <row r="381" spans="1:8" x14ac:dyDescent="0.2">
      <c r="A381" s="1"/>
      <c r="B381" s="2" t="s">
        <v>848</v>
      </c>
      <c r="C381" s="1">
        <v>1</v>
      </c>
      <c r="D381" s="1">
        <v>1</v>
      </c>
      <c r="E381" s="3"/>
      <c r="F381" s="3"/>
      <c r="G381" s="3"/>
      <c r="H381" s="3"/>
    </row>
    <row r="382" spans="1:8" x14ac:dyDescent="0.2">
      <c r="A382" s="1"/>
      <c r="B382" s="2" t="s">
        <v>849</v>
      </c>
      <c r="C382" s="1">
        <v>1</v>
      </c>
      <c r="D382" s="1">
        <v>1</v>
      </c>
      <c r="E382" s="3"/>
      <c r="F382" s="3"/>
      <c r="G382" s="3"/>
      <c r="H382" s="3"/>
    </row>
    <row r="383" spans="1:8" x14ac:dyDescent="0.2">
      <c r="A383" s="1"/>
      <c r="B383" s="2" t="s">
        <v>850</v>
      </c>
      <c r="C383" s="1">
        <v>1</v>
      </c>
      <c r="D383" s="1">
        <v>1</v>
      </c>
      <c r="E383" s="3"/>
      <c r="F383" s="3"/>
      <c r="G383" s="3"/>
      <c r="H383" s="3"/>
    </row>
    <row r="384" spans="1:8" x14ac:dyDescent="0.2">
      <c r="A384" s="1"/>
      <c r="B384" s="2" t="s">
        <v>833</v>
      </c>
      <c r="C384" s="1">
        <v>1</v>
      </c>
      <c r="D384" s="1">
        <v>1</v>
      </c>
      <c r="E384" s="3"/>
      <c r="F384" s="3"/>
      <c r="G384" s="3"/>
      <c r="H384" s="3"/>
    </row>
    <row r="385" spans="1:8" x14ac:dyDescent="0.2">
      <c r="A385" s="1"/>
      <c r="B385" s="2"/>
      <c r="C385" s="1"/>
      <c r="D385" s="1"/>
      <c r="E385" s="3"/>
      <c r="F385" s="3"/>
      <c r="G385" s="3"/>
      <c r="H385" s="3"/>
    </row>
    <row r="386" spans="1:8" x14ac:dyDescent="0.2">
      <c r="A386" s="1"/>
      <c r="B386" s="2"/>
      <c r="C386" s="1"/>
      <c r="D386" s="1"/>
      <c r="E386" s="3"/>
      <c r="F386" s="3"/>
      <c r="G386" s="3"/>
      <c r="H386" s="3"/>
    </row>
    <row r="387" spans="1:8" ht="27.75" x14ac:dyDescent="0.2">
      <c r="A387" s="1">
        <v>27</v>
      </c>
      <c r="B387" s="2" t="s">
        <v>863</v>
      </c>
      <c r="C387" s="1"/>
      <c r="D387" s="1"/>
      <c r="E387" s="3"/>
      <c r="F387" s="3"/>
      <c r="G387" s="3"/>
      <c r="H387" s="3"/>
    </row>
    <row r="388" spans="1:8" x14ac:dyDescent="0.2">
      <c r="A388" s="1"/>
      <c r="B388" s="2" t="s">
        <v>665</v>
      </c>
      <c r="C388" s="1">
        <v>1</v>
      </c>
      <c r="D388" s="1">
        <v>2</v>
      </c>
      <c r="E388" s="3"/>
      <c r="F388" s="3"/>
      <c r="G388" s="3"/>
      <c r="H388" s="3"/>
    </row>
    <row r="389" spans="1:8" x14ac:dyDescent="0.2">
      <c r="A389" s="1"/>
      <c r="B389" s="2" t="s">
        <v>830</v>
      </c>
      <c r="C389" s="1">
        <v>1</v>
      </c>
      <c r="D389" s="1">
        <v>1</v>
      </c>
      <c r="E389" s="3"/>
      <c r="F389" s="3"/>
      <c r="G389" s="3"/>
      <c r="H389" s="3"/>
    </row>
    <row r="390" spans="1:8" x14ac:dyDescent="0.2">
      <c r="A390" s="1"/>
      <c r="B390" s="2" t="s">
        <v>831</v>
      </c>
      <c r="C390" s="1">
        <v>1</v>
      </c>
      <c r="D390" s="1">
        <v>1</v>
      </c>
      <c r="E390" s="3"/>
      <c r="F390" s="3"/>
      <c r="G390" s="3"/>
      <c r="H390" s="3"/>
    </row>
    <row r="391" spans="1:8" x14ac:dyDescent="0.2">
      <c r="A391" s="1"/>
      <c r="B391" s="2" t="s">
        <v>833</v>
      </c>
      <c r="C391" s="1">
        <v>1</v>
      </c>
      <c r="D391" s="1">
        <v>1</v>
      </c>
      <c r="E391" s="3"/>
      <c r="F391" s="3"/>
      <c r="G391" s="3"/>
      <c r="H391" s="3"/>
    </row>
    <row r="392" spans="1:8" x14ac:dyDescent="0.2">
      <c r="A392" s="1"/>
      <c r="B392" s="2" t="s">
        <v>834</v>
      </c>
      <c r="C392" s="1">
        <v>1</v>
      </c>
      <c r="D392" s="1">
        <v>1</v>
      </c>
      <c r="E392" s="3"/>
      <c r="F392" s="3"/>
      <c r="G392" s="3"/>
      <c r="H392" s="3"/>
    </row>
    <row r="393" spans="1:8" x14ac:dyDescent="0.2">
      <c r="A393" s="1"/>
      <c r="B393" s="2" t="s">
        <v>835</v>
      </c>
      <c r="C393" s="1">
        <v>1</v>
      </c>
      <c r="D393" s="1">
        <v>1</v>
      </c>
      <c r="E393" s="3"/>
      <c r="F393" s="3"/>
      <c r="G393" s="3"/>
      <c r="H393" s="3"/>
    </row>
    <row r="394" spans="1:8" x14ac:dyDescent="0.2">
      <c r="A394" s="1"/>
      <c r="B394" s="2" t="s">
        <v>846</v>
      </c>
      <c r="C394" s="1">
        <v>1</v>
      </c>
      <c r="D394" s="1">
        <v>1</v>
      </c>
      <c r="E394" s="3"/>
      <c r="F394" s="3"/>
      <c r="G394" s="3"/>
      <c r="H394" s="3"/>
    </row>
    <row r="395" spans="1:8" x14ac:dyDescent="0.2">
      <c r="A395" s="1"/>
      <c r="B395" s="2"/>
      <c r="C395" s="1"/>
      <c r="D395" s="1"/>
      <c r="E395" s="3"/>
      <c r="F395" s="3"/>
      <c r="G395" s="3"/>
      <c r="H395" s="3"/>
    </row>
    <row r="396" spans="1:8" x14ac:dyDescent="0.2">
      <c r="A396" s="1"/>
      <c r="B396" s="2"/>
      <c r="C396" s="1"/>
      <c r="D396" s="1"/>
      <c r="E396" s="3"/>
      <c r="F396" s="3"/>
      <c r="G396" s="3"/>
      <c r="H396" s="3"/>
    </row>
    <row r="397" spans="1:8" x14ac:dyDescent="0.2">
      <c r="A397" s="1"/>
      <c r="B397" s="2"/>
      <c r="C397" s="1"/>
      <c r="D397" s="1"/>
      <c r="E397" s="3"/>
      <c r="F397" s="3"/>
      <c r="G397" s="3"/>
      <c r="H397" s="3"/>
    </row>
    <row r="398" spans="1:8" x14ac:dyDescent="0.2">
      <c r="A398" s="1">
        <v>28</v>
      </c>
      <c r="B398" s="2" t="s">
        <v>854</v>
      </c>
      <c r="C398" s="1"/>
      <c r="D398" s="1"/>
      <c r="E398" s="3"/>
      <c r="F398" s="3"/>
      <c r="G398" s="3"/>
      <c r="H398" s="3"/>
    </row>
    <row r="399" spans="1:8" x14ac:dyDescent="0.2">
      <c r="A399" s="1"/>
      <c r="B399" s="2" t="s">
        <v>665</v>
      </c>
      <c r="C399" s="1">
        <v>1</v>
      </c>
      <c r="D399" s="1">
        <v>1</v>
      </c>
      <c r="E399" s="3"/>
      <c r="F399" s="3"/>
      <c r="G399" s="3"/>
      <c r="H399" s="3"/>
    </row>
    <row r="400" spans="1:8" x14ac:dyDescent="0.2">
      <c r="A400" s="1"/>
      <c r="B400" s="2" t="s">
        <v>830</v>
      </c>
      <c r="C400" s="1">
        <v>1</v>
      </c>
      <c r="D400" s="1">
        <v>1</v>
      </c>
      <c r="E400" s="3"/>
      <c r="F400" s="3"/>
      <c r="G400" s="3"/>
      <c r="H400" s="3"/>
    </row>
    <row r="401" spans="1:8" x14ac:dyDescent="0.2">
      <c r="A401" s="1"/>
      <c r="B401" s="2" t="s">
        <v>831</v>
      </c>
      <c r="C401" s="1">
        <v>1</v>
      </c>
      <c r="D401" s="1">
        <v>1</v>
      </c>
      <c r="E401" s="3"/>
      <c r="F401" s="3"/>
      <c r="G401" s="3"/>
      <c r="H401" s="3"/>
    </row>
    <row r="402" spans="1:8" x14ac:dyDescent="0.2">
      <c r="A402" s="1"/>
      <c r="B402" s="2" t="s">
        <v>833</v>
      </c>
      <c r="C402" s="1">
        <v>1</v>
      </c>
      <c r="D402" s="1">
        <v>1</v>
      </c>
      <c r="E402" s="3"/>
      <c r="F402" s="3"/>
      <c r="G402" s="3"/>
      <c r="H402" s="3"/>
    </row>
    <row r="403" spans="1:8" x14ac:dyDescent="0.2">
      <c r="A403" s="1"/>
      <c r="B403" s="2" t="s">
        <v>834</v>
      </c>
      <c r="C403" s="1">
        <v>1</v>
      </c>
      <c r="D403" s="1">
        <v>1</v>
      </c>
      <c r="E403" s="3"/>
      <c r="F403" s="3"/>
      <c r="G403" s="3"/>
      <c r="H403" s="3"/>
    </row>
    <row r="404" spans="1:8" x14ac:dyDescent="0.2">
      <c r="A404" s="1"/>
      <c r="B404" s="2"/>
      <c r="C404" s="1"/>
      <c r="D404" s="1"/>
      <c r="E404" s="3"/>
      <c r="F404" s="3"/>
      <c r="G404" s="3"/>
      <c r="H404" s="3"/>
    </row>
    <row r="405" spans="1:8" x14ac:dyDescent="0.2">
      <c r="A405" s="1"/>
      <c r="B405" s="2"/>
      <c r="C405" s="1"/>
      <c r="D405" s="1"/>
      <c r="E405" s="3"/>
      <c r="F405" s="3"/>
      <c r="G405" s="3"/>
      <c r="H405" s="3"/>
    </row>
    <row r="406" spans="1:8" ht="54.75" x14ac:dyDescent="0.2">
      <c r="A406" s="1">
        <v>29</v>
      </c>
      <c r="B406" s="2" t="s">
        <v>855</v>
      </c>
      <c r="C406" s="1"/>
      <c r="D406" s="1"/>
      <c r="E406" s="3"/>
      <c r="F406" s="3"/>
      <c r="G406" s="3"/>
      <c r="H406" s="3"/>
    </row>
    <row r="407" spans="1:8" x14ac:dyDescent="0.2">
      <c r="A407" s="1"/>
      <c r="B407" s="2" t="s">
        <v>732</v>
      </c>
      <c r="C407" s="1">
        <v>1</v>
      </c>
      <c r="D407" s="1">
        <v>1</v>
      </c>
      <c r="E407" s="3"/>
      <c r="F407" s="3"/>
      <c r="G407" s="3"/>
      <c r="H407" s="3"/>
    </row>
    <row r="408" spans="1:8" x14ac:dyDescent="0.2">
      <c r="A408" s="1"/>
      <c r="B408" s="2" t="s">
        <v>830</v>
      </c>
      <c r="C408" s="1">
        <v>1</v>
      </c>
      <c r="D408" s="1">
        <v>1</v>
      </c>
      <c r="E408" s="3"/>
      <c r="F408" s="3"/>
      <c r="G408" s="3"/>
      <c r="H408" s="3"/>
    </row>
    <row r="409" spans="1:8" x14ac:dyDescent="0.2">
      <c r="A409" s="1"/>
      <c r="B409" s="19" t="s">
        <v>856</v>
      </c>
      <c r="C409" s="1">
        <v>1</v>
      </c>
      <c r="D409" s="1">
        <v>1</v>
      </c>
      <c r="E409" s="3"/>
      <c r="F409" s="3"/>
      <c r="G409" s="3"/>
      <c r="H409" s="3"/>
    </row>
    <row r="410" spans="1:8" x14ac:dyDescent="0.2">
      <c r="A410" s="1"/>
      <c r="B410" s="2" t="s">
        <v>857</v>
      </c>
      <c r="C410" s="1">
        <v>1</v>
      </c>
      <c r="D410" s="1">
        <v>1</v>
      </c>
      <c r="E410" s="3"/>
      <c r="F410" s="3"/>
      <c r="G410" s="3"/>
      <c r="H410" s="3"/>
    </row>
    <row r="411" spans="1:8" x14ac:dyDescent="0.2">
      <c r="A411" s="1"/>
      <c r="B411" s="2"/>
      <c r="C411" s="1"/>
      <c r="D411" s="1"/>
      <c r="E411" s="3"/>
      <c r="F411" s="3"/>
      <c r="G411" s="3"/>
      <c r="H411" s="3"/>
    </row>
    <row r="412" spans="1:8" x14ac:dyDescent="0.2">
      <c r="A412" s="1"/>
      <c r="B412" s="2"/>
      <c r="C412" s="1"/>
      <c r="D412" s="1"/>
      <c r="E412" s="3"/>
      <c r="F412" s="3"/>
      <c r="G412" s="3"/>
      <c r="H412" s="3"/>
    </row>
    <row r="413" spans="1:8" ht="54.75" x14ac:dyDescent="0.2">
      <c r="A413" s="1">
        <v>30</v>
      </c>
      <c r="B413" s="2" t="s">
        <v>858</v>
      </c>
      <c r="C413" s="1"/>
      <c r="D413" s="1"/>
      <c r="E413" s="3"/>
      <c r="F413" s="3"/>
      <c r="G413" s="3"/>
      <c r="H413" s="3"/>
    </row>
    <row r="414" spans="1:8" x14ac:dyDescent="0.2">
      <c r="A414" s="1"/>
      <c r="B414" s="2" t="s">
        <v>732</v>
      </c>
      <c r="C414" s="1">
        <v>1</v>
      </c>
      <c r="D414" s="1">
        <v>2</v>
      </c>
      <c r="E414" s="3"/>
      <c r="F414" s="3"/>
      <c r="G414" s="3"/>
      <c r="H414" s="3"/>
    </row>
    <row r="415" spans="1:8" x14ac:dyDescent="0.2">
      <c r="A415" s="1"/>
      <c r="B415" s="2" t="s">
        <v>830</v>
      </c>
      <c r="C415" s="1">
        <v>1</v>
      </c>
      <c r="D415" s="1">
        <v>1</v>
      </c>
      <c r="E415" s="3"/>
      <c r="F415" s="3"/>
      <c r="G415" s="3"/>
      <c r="H415" s="3"/>
    </row>
    <row r="416" spans="1:8" x14ac:dyDescent="0.2">
      <c r="A416" s="1"/>
      <c r="B416" s="19" t="s">
        <v>856</v>
      </c>
      <c r="C416" s="1">
        <v>1</v>
      </c>
      <c r="D416" s="1">
        <v>1</v>
      </c>
      <c r="E416" s="3"/>
      <c r="F416" s="3"/>
      <c r="G416" s="3"/>
      <c r="H416" s="3"/>
    </row>
    <row r="417" spans="1:8" x14ac:dyDescent="0.2">
      <c r="A417" s="1"/>
      <c r="B417" s="2" t="s">
        <v>857</v>
      </c>
      <c r="C417" s="1">
        <v>1</v>
      </c>
      <c r="D417" s="1">
        <v>1</v>
      </c>
      <c r="E417" s="3"/>
      <c r="F417" s="3"/>
      <c r="G417" s="3"/>
      <c r="H417" s="3"/>
    </row>
    <row r="418" spans="1:8" x14ac:dyDescent="0.2">
      <c r="A418" s="1"/>
      <c r="B418" s="2" t="s">
        <v>859</v>
      </c>
      <c r="C418" s="1">
        <v>1</v>
      </c>
      <c r="D418" s="1">
        <v>2</v>
      </c>
      <c r="E418" s="3"/>
      <c r="F418" s="3"/>
      <c r="G418" s="3"/>
      <c r="H418" s="3"/>
    </row>
    <row r="419" spans="1:8" x14ac:dyDescent="0.2">
      <c r="A419" s="1"/>
      <c r="B419" s="2"/>
      <c r="C419" s="1"/>
      <c r="D419" s="1"/>
      <c r="E419" s="3"/>
      <c r="F419" s="3"/>
      <c r="G419" s="3"/>
      <c r="H419" s="3"/>
    </row>
    <row r="420" spans="1:8" x14ac:dyDescent="0.2">
      <c r="A420" s="1"/>
      <c r="B420" s="2"/>
      <c r="C420" s="1"/>
      <c r="D420" s="1"/>
      <c r="E420" s="3"/>
      <c r="F420" s="3"/>
      <c r="G420" s="3"/>
      <c r="H420" s="3"/>
    </row>
    <row r="421" spans="1:8" x14ac:dyDescent="0.2">
      <c r="A421" s="1">
        <v>31</v>
      </c>
      <c r="B421" s="2" t="s">
        <v>860</v>
      </c>
      <c r="C421" s="1"/>
      <c r="D421" s="1"/>
      <c r="E421" s="3"/>
      <c r="F421" s="3"/>
      <c r="G421" s="3"/>
      <c r="H421" s="3"/>
    </row>
    <row r="422" spans="1:8" x14ac:dyDescent="0.2">
      <c r="A422" s="1"/>
      <c r="B422" s="37" t="s">
        <v>861</v>
      </c>
      <c r="C422" s="1">
        <v>1</v>
      </c>
      <c r="D422" s="1">
        <v>3</v>
      </c>
      <c r="E422" s="3">
        <v>1.8</v>
      </c>
      <c r="F422" s="3"/>
      <c r="G422" s="3">
        <v>2.4</v>
      </c>
      <c r="H422" s="3"/>
    </row>
    <row r="423" spans="1:8" x14ac:dyDescent="0.2">
      <c r="A423" s="1"/>
      <c r="B423" s="2" t="s">
        <v>862</v>
      </c>
      <c r="C423" s="1">
        <v>1</v>
      </c>
      <c r="D423" s="1">
        <v>3</v>
      </c>
      <c r="E423" s="3">
        <v>0.6</v>
      </c>
      <c r="F423" s="3">
        <v>0.3</v>
      </c>
      <c r="G423" s="3"/>
      <c r="H423" s="3"/>
    </row>
    <row r="424" spans="1:8" x14ac:dyDescent="0.2">
      <c r="A424" s="1"/>
      <c r="B424" s="2" t="s">
        <v>791</v>
      </c>
      <c r="C424" s="1">
        <v>1</v>
      </c>
      <c r="D424" s="1">
        <v>1</v>
      </c>
      <c r="E424" s="3">
        <v>1.46</v>
      </c>
      <c r="F424" s="3"/>
      <c r="G424" s="3">
        <v>0.9</v>
      </c>
      <c r="H424" s="3"/>
    </row>
    <row r="425" spans="1:8" x14ac:dyDescent="0.2">
      <c r="A425" s="1"/>
      <c r="B425" s="2" t="s">
        <v>864</v>
      </c>
      <c r="C425" s="1">
        <v>1</v>
      </c>
      <c r="D425" s="1">
        <v>2</v>
      </c>
      <c r="E425" s="3">
        <v>0.9</v>
      </c>
      <c r="F425" s="3"/>
      <c r="G425" s="3">
        <v>0.6</v>
      </c>
      <c r="H425" s="3"/>
    </row>
    <row r="426" spans="1:8" x14ac:dyDescent="0.2">
      <c r="A426" s="1"/>
      <c r="B426" s="2" t="s">
        <v>865</v>
      </c>
      <c r="C426" s="1">
        <v>1</v>
      </c>
      <c r="D426" s="1">
        <v>2</v>
      </c>
      <c r="E426" s="3">
        <v>0.6</v>
      </c>
      <c r="F426" s="3"/>
      <c r="G426" s="3">
        <v>0.15</v>
      </c>
      <c r="H426" s="3"/>
    </row>
    <row r="427" spans="1:8" x14ac:dyDescent="0.2">
      <c r="A427" s="1"/>
      <c r="B427" s="2" t="s">
        <v>866</v>
      </c>
      <c r="C427" s="1">
        <v>1</v>
      </c>
      <c r="D427" s="1">
        <v>2</v>
      </c>
      <c r="E427" s="3">
        <v>0.3</v>
      </c>
      <c r="F427" s="3"/>
      <c r="G427" s="3">
        <v>0.15</v>
      </c>
      <c r="H427" s="3"/>
    </row>
    <row r="428" spans="1:8" x14ac:dyDescent="0.2">
      <c r="A428" s="1"/>
      <c r="B428" s="37" t="s">
        <v>867</v>
      </c>
      <c r="C428" s="1">
        <v>1</v>
      </c>
      <c r="D428" s="1">
        <v>4</v>
      </c>
      <c r="E428" s="1">
        <v>4.24</v>
      </c>
      <c r="F428" s="1" t="s">
        <v>8</v>
      </c>
      <c r="G428" s="3">
        <v>0.45</v>
      </c>
      <c r="H428" s="3"/>
    </row>
    <row r="429" spans="1:8" x14ac:dyDescent="0.2">
      <c r="A429" s="1"/>
      <c r="B429" s="37" t="s">
        <v>868</v>
      </c>
      <c r="C429" s="1">
        <v>1</v>
      </c>
      <c r="D429" s="1">
        <v>4</v>
      </c>
      <c r="E429" s="1">
        <v>3.32</v>
      </c>
      <c r="F429" s="1">
        <v>0.23</v>
      </c>
      <c r="G429" s="3"/>
      <c r="H429" s="3"/>
    </row>
    <row r="430" spans="1:8" x14ac:dyDescent="0.2">
      <c r="A430" s="1"/>
      <c r="B430" s="37" t="s">
        <v>869</v>
      </c>
      <c r="C430" s="1">
        <v>1</v>
      </c>
      <c r="D430" s="1">
        <v>1</v>
      </c>
      <c r="E430" s="1">
        <v>6.46</v>
      </c>
      <c r="F430" s="1">
        <v>2.23</v>
      </c>
      <c r="G430" s="3"/>
      <c r="H430" s="3"/>
    </row>
    <row r="431" spans="1:8" x14ac:dyDescent="0.2">
      <c r="A431" s="1"/>
      <c r="B431" s="37" t="s">
        <v>870</v>
      </c>
      <c r="C431" s="1">
        <v>1</v>
      </c>
      <c r="D431" s="1">
        <v>1</v>
      </c>
      <c r="E431" s="1">
        <v>10.92</v>
      </c>
      <c r="F431" s="1"/>
      <c r="G431" s="3">
        <v>0.12</v>
      </c>
      <c r="H431" s="3"/>
    </row>
    <row r="432" spans="1:8" x14ac:dyDescent="0.2">
      <c r="A432" s="1"/>
      <c r="B432" s="37" t="s">
        <v>871</v>
      </c>
      <c r="C432" s="1">
        <v>1</v>
      </c>
      <c r="D432" s="1">
        <v>1</v>
      </c>
      <c r="E432" s="1">
        <v>40.24</v>
      </c>
      <c r="F432" s="1">
        <v>0.98</v>
      </c>
      <c r="G432" s="3"/>
      <c r="H432" s="3"/>
    </row>
    <row r="433" spans="1:8" x14ac:dyDescent="0.2">
      <c r="A433" s="1"/>
      <c r="B433" s="37" t="s">
        <v>699</v>
      </c>
      <c r="C433" s="1">
        <v>1</v>
      </c>
      <c r="D433" s="1">
        <v>1</v>
      </c>
      <c r="E433" s="1">
        <v>43.24</v>
      </c>
      <c r="F433" s="1"/>
      <c r="G433" s="3">
        <v>0.12</v>
      </c>
      <c r="H433" s="3"/>
    </row>
    <row r="434" spans="1:8" x14ac:dyDescent="0.2">
      <c r="A434" s="1"/>
      <c r="B434" s="37" t="s">
        <v>872</v>
      </c>
      <c r="C434" s="1">
        <v>1</v>
      </c>
      <c r="D434" s="1">
        <v>2</v>
      </c>
      <c r="E434" s="1">
        <v>8.5</v>
      </c>
      <c r="F434" s="1"/>
      <c r="G434" s="3">
        <v>0.3</v>
      </c>
      <c r="H434" s="3"/>
    </row>
    <row r="435" spans="1:8" x14ac:dyDescent="0.2">
      <c r="A435" s="1"/>
      <c r="B435" s="37" t="s">
        <v>873</v>
      </c>
      <c r="C435" s="1">
        <v>1</v>
      </c>
      <c r="D435" s="1">
        <v>2</v>
      </c>
      <c r="E435" s="1">
        <v>8.5</v>
      </c>
      <c r="F435" s="1">
        <v>0.115</v>
      </c>
      <c r="G435" s="3"/>
      <c r="H435" s="3"/>
    </row>
    <row r="436" spans="1:8" x14ac:dyDescent="0.2">
      <c r="A436" s="1"/>
      <c r="B436" s="37" t="s">
        <v>874</v>
      </c>
      <c r="C436" s="1">
        <v>1</v>
      </c>
      <c r="D436" s="1">
        <v>1</v>
      </c>
      <c r="E436" s="1">
        <v>79.099999999999994</v>
      </c>
      <c r="F436" s="1"/>
      <c r="G436" s="3">
        <v>0.45</v>
      </c>
      <c r="H436" s="3"/>
    </row>
    <row r="437" spans="1:8" x14ac:dyDescent="0.2">
      <c r="A437" s="1"/>
      <c r="B437" s="19" t="s">
        <v>885</v>
      </c>
      <c r="C437" s="1">
        <v>1</v>
      </c>
      <c r="D437" s="1">
        <v>2</v>
      </c>
      <c r="E437" s="3">
        <v>15</v>
      </c>
      <c r="F437" s="1"/>
      <c r="G437" s="3">
        <v>1.5</v>
      </c>
      <c r="H437" s="3"/>
    </row>
    <row r="438" spans="1:8" x14ac:dyDescent="0.2">
      <c r="A438" s="1"/>
      <c r="B438" s="19" t="s">
        <v>862</v>
      </c>
      <c r="C438" s="1">
        <v>1</v>
      </c>
      <c r="D438" s="1">
        <v>1</v>
      </c>
      <c r="E438" s="3">
        <v>15</v>
      </c>
      <c r="F438" s="1">
        <v>0.23</v>
      </c>
      <c r="G438" s="3"/>
      <c r="H438" s="3"/>
    </row>
    <row r="439" spans="1:8" x14ac:dyDescent="0.2">
      <c r="A439" s="1"/>
      <c r="B439" s="19"/>
      <c r="C439" s="1"/>
      <c r="D439" s="1"/>
      <c r="E439" s="3"/>
      <c r="F439" s="1"/>
      <c r="G439" s="3"/>
      <c r="H439" s="3"/>
    </row>
    <row r="440" spans="1:8" x14ac:dyDescent="0.2">
      <c r="A440" s="1"/>
      <c r="B440" s="19"/>
      <c r="C440" s="1"/>
      <c r="D440" s="1"/>
      <c r="E440" s="3"/>
      <c r="F440" s="3"/>
      <c r="G440" s="3"/>
      <c r="H440" s="3"/>
    </row>
    <row r="441" spans="1:8" x14ac:dyDescent="0.2">
      <c r="A441" s="1"/>
      <c r="B441" s="19"/>
      <c r="C441" s="1"/>
      <c r="D441" s="1"/>
      <c r="E441" s="3"/>
      <c r="F441" s="3"/>
      <c r="G441" s="3"/>
      <c r="H441" s="3"/>
    </row>
    <row r="442" spans="1:8" x14ac:dyDescent="0.2">
      <c r="A442" s="1">
        <v>32</v>
      </c>
      <c r="B442" s="19" t="s">
        <v>879</v>
      </c>
      <c r="C442" s="1"/>
      <c r="D442" s="1"/>
      <c r="E442" s="3"/>
      <c r="F442" s="3"/>
      <c r="G442" s="3"/>
      <c r="H442" s="3"/>
    </row>
    <row r="443" spans="1:8" x14ac:dyDescent="0.2">
      <c r="A443" s="1"/>
      <c r="B443" s="19" t="s">
        <v>848</v>
      </c>
      <c r="C443" s="1">
        <v>1</v>
      </c>
      <c r="D443" s="1">
        <v>1</v>
      </c>
      <c r="E443" s="3">
        <v>6</v>
      </c>
      <c r="F443" s="3">
        <v>11.7</v>
      </c>
      <c r="G443" s="3"/>
      <c r="H443" s="3"/>
    </row>
    <row r="444" spans="1:8" x14ac:dyDescent="0.2">
      <c r="A444" s="1"/>
      <c r="B444" s="19" t="s">
        <v>875</v>
      </c>
      <c r="C444" s="1">
        <v>1</v>
      </c>
      <c r="D444" s="1">
        <v>1</v>
      </c>
      <c r="E444" s="1">
        <v>3.6</v>
      </c>
      <c r="F444" s="1">
        <v>5.38</v>
      </c>
      <c r="G444" s="3"/>
      <c r="H444" s="3"/>
    </row>
    <row r="445" spans="1:8" x14ac:dyDescent="0.2">
      <c r="A445" s="1"/>
      <c r="B445" s="19" t="s">
        <v>876</v>
      </c>
      <c r="C445" s="1">
        <v>1</v>
      </c>
      <c r="D445" s="1">
        <v>1</v>
      </c>
      <c r="E445" s="1">
        <v>3.6</v>
      </c>
      <c r="F445" s="1">
        <v>4.0999999999999996</v>
      </c>
      <c r="G445" s="3"/>
      <c r="H445" s="3"/>
    </row>
    <row r="446" spans="1:8" x14ac:dyDescent="0.2">
      <c r="A446" s="1"/>
      <c r="B446" s="2" t="s">
        <v>877</v>
      </c>
      <c r="C446" s="1">
        <v>1</v>
      </c>
      <c r="D446" s="1">
        <v>1</v>
      </c>
      <c r="E446" s="3">
        <v>8.5</v>
      </c>
      <c r="F446" s="3">
        <v>0.3</v>
      </c>
      <c r="G446" s="3"/>
      <c r="H446" s="3"/>
    </row>
    <row r="447" spans="1:8" x14ac:dyDescent="0.2">
      <c r="A447" s="1"/>
      <c r="B447" s="2" t="s">
        <v>878</v>
      </c>
      <c r="C447" s="1">
        <v>1</v>
      </c>
      <c r="D447" s="1">
        <v>4</v>
      </c>
      <c r="E447" s="3">
        <v>0.6</v>
      </c>
      <c r="F447" s="3">
        <v>0.6</v>
      </c>
      <c r="G447" s="3"/>
      <c r="H447" s="3"/>
    </row>
    <row r="448" spans="1:8" x14ac:dyDescent="0.2">
      <c r="A448" s="1"/>
      <c r="B448" s="2"/>
      <c r="C448" s="1"/>
      <c r="D448" s="1"/>
      <c r="E448" s="3"/>
      <c r="F448" s="3"/>
      <c r="G448" s="3"/>
      <c r="H448" s="3"/>
    </row>
    <row r="449" spans="1:8" x14ac:dyDescent="0.2">
      <c r="A449" s="1"/>
      <c r="B449" s="20"/>
      <c r="C449" s="1"/>
      <c r="D449" s="1"/>
      <c r="E449" s="3"/>
      <c r="F449" s="3"/>
      <c r="G449" s="3"/>
      <c r="H449" s="3"/>
    </row>
    <row r="450" spans="1:8" x14ac:dyDescent="0.2">
      <c r="A450" s="1">
        <v>33</v>
      </c>
      <c r="B450" s="2" t="s">
        <v>880</v>
      </c>
      <c r="C450" s="1"/>
      <c r="D450" s="1"/>
      <c r="E450" s="3"/>
      <c r="F450" s="3"/>
      <c r="G450" s="3"/>
      <c r="H450" s="3"/>
    </row>
    <row r="451" spans="1:8" x14ac:dyDescent="0.2">
      <c r="A451" s="1"/>
      <c r="B451" s="2" t="s">
        <v>881</v>
      </c>
      <c r="C451" s="1">
        <v>1</v>
      </c>
      <c r="D451" s="1">
        <v>2</v>
      </c>
      <c r="E451" s="3">
        <v>8.5</v>
      </c>
      <c r="F451" s="3"/>
      <c r="G451" s="3">
        <v>0.3</v>
      </c>
      <c r="H451" s="3"/>
    </row>
    <row r="452" spans="1:8" x14ac:dyDescent="0.2">
      <c r="A452" s="1"/>
      <c r="B452" s="2" t="s">
        <v>882</v>
      </c>
      <c r="C452" s="1">
        <v>1</v>
      </c>
      <c r="D452" s="1">
        <v>4</v>
      </c>
      <c r="E452" s="3">
        <v>2.4</v>
      </c>
      <c r="F452" s="3"/>
      <c r="G452" s="3">
        <v>0.45</v>
      </c>
      <c r="H452" s="3"/>
    </row>
    <row r="453" spans="1:8" x14ac:dyDescent="0.2">
      <c r="A453" s="1"/>
      <c r="B453" s="2"/>
      <c r="C453" s="1"/>
      <c r="D453" s="1"/>
      <c r="E453" s="3"/>
      <c r="F453" s="3"/>
      <c r="G453" s="3"/>
      <c r="H453" s="3"/>
    </row>
    <row r="454" spans="1:8" x14ac:dyDescent="0.2">
      <c r="A454" s="1"/>
      <c r="B454" s="2"/>
      <c r="C454" s="1"/>
      <c r="D454" s="1"/>
      <c r="E454" s="3"/>
      <c r="F454" s="3"/>
      <c r="G454" s="3"/>
      <c r="H454" s="3"/>
    </row>
    <row r="455" spans="1:8" x14ac:dyDescent="0.2">
      <c r="A455" s="1">
        <v>34</v>
      </c>
      <c r="B455" s="2" t="s">
        <v>883</v>
      </c>
      <c r="C455" s="1"/>
      <c r="D455" s="1"/>
      <c r="E455" s="3"/>
      <c r="F455" s="3"/>
      <c r="G455" s="3"/>
      <c r="H455" s="3"/>
    </row>
    <row r="456" spans="1:8" x14ac:dyDescent="0.2">
      <c r="A456" s="1"/>
      <c r="B456" s="2" t="s">
        <v>884</v>
      </c>
      <c r="C456" s="1">
        <v>1</v>
      </c>
      <c r="D456" s="1">
        <v>1</v>
      </c>
      <c r="E456" s="1">
        <v>6.46</v>
      </c>
      <c r="F456" s="1">
        <v>2.23</v>
      </c>
      <c r="G456" s="3"/>
      <c r="H456" s="3"/>
    </row>
    <row r="457" spans="1:8" x14ac:dyDescent="0.2">
      <c r="A457" s="1"/>
      <c r="B457" s="37" t="s">
        <v>871</v>
      </c>
      <c r="C457" s="1">
        <v>1</v>
      </c>
      <c r="D457" s="1">
        <v>1</v>
      </c>
      <c r="E457" s="1">
        <v>40.24</v>
      </c>
      <c r="F457" s="1">
        <v>0.98</v>
      </c>
      <c r="G457" s="3"/>
      <c r="H457" s="3"/>
    </row>
    <row r="458" spans="1:8" x14ac:dyDescent="0.2">
      <c r="A458" s="1"/>
      <c r="B458" s="37" t="s">
        <v>695</v>
      </c>
      <c r="C458" s="23">
        <v>1</v>
      </c>
      <c r="D458" s="23">
        <v>1</v>
      </c>
      <c r="E458" s="21">
        <v>3.6</v>
      </c>
      <c r="F458" s="21">
        <v>3</v>
      </c>
      <c r="G458" s="21"/>
      <c r="H458" s="3"/>
    </row>
    <row r="459" spans="1:8" x14ac:dyDescent="0.2">
      <c r="A459" s="1"/>
      <c r="B459" s="2"/>
      <c r="C459" s="1"/>
      <c r="D459" s="1"/>
      <c r="E459" s="3"/>
      <c r="F459" s="3"/>
      <c r="G459" s="3"/>
      <c r="H459" s="3"/>
    </row>
    <row r="460" spans="1:8" x14ac:dyDescent="0.2">
      <c r="A460" s="1"/>
      <c r="B460" s="2"/>
      <c r="C460" s="1"/>
      <c r="D460" s="1"/>
      <c r="E460" s="3"/>
      <c r="F460" s="3"/>
      <c r="G460" s="3"/>
      <c r="H460" s="3"/>
    </row>
    <row r="461" spans="1:8" ht="27.75" x14ac:dyDescent="0.2">
      <c r="A461" s="1">
        <v>35</v>
      </c>
      <c r="B461" s="2" t="s">
        <v>886</v>
      </c>
      <c r="C461" s="1"/>
      <c r="D461" s="1"/>
      <c r="E461" s="3"/>
      <c r="F461" s="3"/>
      <c r="G461" s="3"/>
      <c r="H461" s="3"/>
    </row>
    <row r="462" spans="1:8" x14ac:dyDescent="0.2">
      <c r="A462" s="1"/>
      <c r="B462" s="19" t="s">
        <v>702</v>
      </c>
      <c r="C462" s="1">
        <v>1</v>
      </c>
      <c r="D462" s="1">
        <v>1</v>
      </c>
      <c r="E462" s="3">
        <v>74.3</v>
      </c>
      <c r="F462" s="3"/>
      <c r="G462" s="3">
        <v>3.9</v>
      </c>
      <c r="H462" s="3"/>
    </row>
    <row r="463" spans="1:8" x14ac:dyDescent="0.2">
      <c r="A463" s="1"/>
      <c r="B463" s="19" t="s">
        <v>704</v>
      </c>
      <c r="C463" s="1">
        <v>1</v>
      </c>
      <c r="D463" s="1">
        <v>1</v>
      </c>
      <c r="E463" s="3">
        <v>73.38</v>
      </c>
      <c r="F463" s="3"/>
      <c r="G463" s="3">
        <v>0.23</v>
      </c>
      <c r="H463" s="3"/>
    </row>
    <row r="464" spans="1:8" x14ac:dyDescent="0.2">
      <c r="A464" s="1"/>
      <c r="B464" s="19" t="s">
        <v>706</v>
      </c>
      <c r="C464" s="1">
        <v>1</v>
      </c>
      <c r="D464" s="1">
        <v>1</v>
      </c>
      <c r="E464" s="3">
        <v>72.459999999999994</v>
      </c>
      <c r="F464" s="3"/>
      <c r="G464" s="3">
        <v>0.15</v>
      </c>
      <c r="H464" s="3"/>
    </row>
    <row r="465" spans="1:8" x14ac:dyDescent="0.2">
      <c r="A465" s="1"/>
      <c r="B465" s="19" t="s">
        <v>703</v>
      </c>
      <c r="C465" s="1">
        <v>1</v>
      </c>
      <c r="D465" s="1">
        <v>1</v>
      </c>
      <c r="E465" s="3">
        <v>37.24</v>
      </c>
      <c r="F465" s="3"/>
      <c r="G465" s="3">
        <v>1.05</v>
      </c>
      <c r="H465" s="3"/>
    </row>
    <row r="466" spans="1:8" x14ac:dyDescent="0.2">
      <c r="A466" s="1"/>
      <c r="B466" s="19" t="s">
        <v>705</v>
      </c>
      <c r="C466" s="1">
        <v>1</v>
      </c>
      <c r="D466" s="1">
        <v>1</v>
      </c>
      <c r="E466" s="3">
        <f>37.24-0.92</f>
        <v>36.32</v>
      </c>
      <c r="F466" s="3"/>
      <c r="G466" s="3">
        <v>0.23</v>
      </c>
      <c r="H466" s="3"/>
    </row>
    <row r="467" spans="1:8" x14ac:dyDescent="0.2">
      <c r="A467" s="1"/>
      <c r="B467" s="19" t="s">
        <v>707</v>
      </c>
      <c r="C467" s="1">
        <v>1</v>
      </c>
      <c r="D467" s="1">
        <v>1</v>
      </c>
      <c r="E467" s="3">
        <v>35.4</v>
      </c>
      <c r="F467" s="3"/>
      <c r="G467" s="3">
        <v>0.15</v>
      </c>
      <c r="H467" s="3"/>
    </row>
    <row r="468" spans="1:8" x14ac:dyDescent="0.2">
      <c r="A468" s="1"/>
      <c r="B468" s="19" t="s">
        <v>708</v>
      </c>
      <c r="C468" s="1">
        <v>2</v>
      </c>
      <c r="D468" s="1">
        <v>2</v>
      </c>
      <c r="E468" s="3">
        <v>2.23</v>
      </c>
      <c r="F468" s="3"/>
      <c r="G468" s="3">
        <v>3.3</v>
      </c>
      <c r="H468" s="3"/>
    </row>
    <row r="469" spans="1:8" x14ac:dyDescent="0.2">
      <c r="A469" s="1"/>
      <c r="B469" s="19" t="s">
        <v>709</v>
      </c>
      <c r="C469" s="1">
        <v>-1</v>
      </c>
      <c r="D469" s="1">
        <v>7</v>
      </c>
      <c r="E469" s="3">
        <v>1.5</v>
      </c>
      <c r="F469" s="3"/>
      <c r="G469" s="3">
        <v>1.3</v>
      </c>
      <c r="H469" s="3"/>
    </row>
    <row r="470" spans="1:8" x14ac:dyDescent="0.2">
      <c r="A470" s="1"/>
      <c r="B470" s="19" t="s">
        <v>710</v>
      </c>
      <c r="C470" s="1">
        <v>-1</v>
      </c>
      <c r="D470" s="1">
        <v>4</v>
      </c>
      <c r="E470" s="3">
        <v>1.2</v>
      </c>
      <c r="F470" s="3"/>
      <c r="G470" s="3">
        <v>1.3</v>
      </c>
      <c r="H470" s="3"/>
    </row>
    <row r="471" spans="1:8" x14ac:dyDescent="0.2">
      <c r="A471" s="1"/>
      <c r="B471" s="19" t="s">
        <v>711</v>
      </c>
      <c r="C471" s="1">
        <v>-1</v>
      </c>
      <c r="D471" s="1">
        <v>3</v>
      </c>
      <c r="E471" s="3">
        <v>1.5</v>
      </c>
      <c r="F471" s="3"/>
      <c r="G471" s="3">
        <v>0.6</v>
      </c>
      <c r="H471" s="3"/>
    </row>
    <row r="472" spans="1:8" x14ac:dyDescent="0.2">
      <c r="A472" s="1"/>
      <c r="B472" s="19" t="s">
        <v>712</v>
      </c>
      <c r="C472" s="1">
        <v>-1</v>
      </c>
      <c r="D472" s="1">
        <v>1</v>
      </c>
      <c r="E472" s="3">
        <v>1</v>
      </c>
      <c r="F472" s="3"/>
      <c r="G472" s="3">
        <v>0.6</v>
      </c>
      <c r="H472" s="3"/>
    </row>
    <row r="473" spans="1:8" x14ac:dyDescent="0.2">
      <c r="A473" s="1"/>
      <c r="B473" s="19" t="s">
        <v>713</v>
      </c>
      <c r="C473" s="1">
        <v>-1</v>
      </c>
      <c r="D473" s="1">
        <v>19</v>
      </c>
      <c r="E473" s="3">
        <v>0.6</v>
      </c>
      <c r="F473" s="3"/>
      <c r="G473" s="3">
        <v>0.6</v>
      </c>
      <c r="H473" s="3"/>
    </row>
    <row r="474" spans="1:8" x14ac:dyDescent="0.2">
      <c r="A474" s="1"/>
      <c r="B474" s="19" t="s">
        <v>714</v>
      </c>
      <c r="C474" s="1">
        <v>-1</v>
      </c>
      <c r="D474" s="1">
        <v>2</v>
      </c>
      <c r="E474" s="3">
        <v>1</v>
      </c>
      <c r="F474" s="3"/>
      <c r="G474" s="3">
        <v>0.6</v>
      </c>
      <c r="H474" s="3"/>
    </row>
    <row r="475" spans="1:8" x14ac:dyDescent="0.2">
      <c r="A475" s="1"/>
      <c r="B475" s="19" t="s">
        <v>715</v>
      </c>
      <c r="C475" s="1">
        <v>-1</v>
      </c>
      <c r="D475" s="1">
        <v>4</v>
      </c>
      <c r="E475" s="3">
        <v>0.6</v>
      </c>
      <c r="F475" s="3"/>
      <c r="G475" s="3">
        <v>0.6</v>
      </c>
      <c r="H475" s="3"/>
    </row>
    <row r="476" spans="1:8" x14ac:dyDescent="0.2">
      <c r="A476" s="1"/>
      <c r="B476" s="19" t="s">
        <v>716</v>
      </c>
      <c r="C476" s="1">
        <v>-1</v>
      </c>
      <c r="D476" s="1">
        <v>1</v>
      </c>
      <c r="E476" s="3">
        <v>1.8</v>
      </c>
      <c r="F476" s="3"/>
      <c r="G476" s="3">
        <v>2.1</v>
      </c>
      <c r="H476" s="3"/>
    </row>
    <row r="477" spans="1:8" x14ac:dyDescent="0.2">
      <c r="A477" s="1"/>
      <c r="B477" s="19" t="s">
        <v>719</v>
      </c>
      <c r="C477" s="1">
        <v>1</v>
      </c>
      <c r="D477" s="1">
        <v>7</v>
      </c>
      <c r="E477" s="3">
        <v>5.6</v>
      </c>
      <c r="F477" s="3">
        <v>0.05</v>
      </c>
      <c r="G477" s="3"/>
      <c r="H477" s="3"/>
    </row>
    <row r="478" spans="1:8" x14ac:dyDescent="0.2">
      <c r="A478" s="1"/>
      <c r="B478" s="19" t="s">
        <v>718</v>
      </c>
      <c r="C478" s="1">
        <v>1</v>
      </c>
      <c r="D478" s="1">
        <v>4</v>
      </c>
      <c r="E478" s="3">
        <v>5</v>
      </c>
      <c r="F478" s="3">
        <v>0.05</v>
      </c>
      <c r="G478" s="3"/>
      <c r="H478" s="3"/>
    </row>
    <row r="479" spans="1:8" x14ac:dyDescent="0.2">
      <c r="A479" s="1"/>
      <c r="B479" s="19" t="s">
        <v>720</v>
      </c>
      <c r="C479" s="1">
        <v>1</v>
      </c>
      <c r="D479" s="1">
        <v>3</v>
      </c>
      <c r="E479" s="3">
        <v>4.2</v>
      </c>
      <c r="F479" s="3">
        <v>0.05</v>
      </c>
      <c r="G479" s="3"/>
      <c r="H479" s="3"/>
    </row>
    <row r="480" spans="1:8" x14ac:dyDescent="0.2">
      <c r="A480" s="1"/>
      <c r="B480" s="19" t="s">
        <v>721</v>
      </c>
      <c r="C480" s="1">
        <v>1</v>
      </c>
      <c r="D480" s="1">
        <v>1</v>
      </c>
      <c r="E480" s="3">
        <v>3.2</v>
      </c>
      <c r="F480" s="3">
        <v>0.05</v>
      </c>
      <c r="G480" s="3"/>
      <c r="H480" s="3"/>
    </row>
    <row r="481" spans="1:9" x14ac:dyDescent="0.2">
      <c r="A481" s="1"/>
      <c r="B481" s="19" t="s">
        <v>722</v>
      </c>
      <c r="C481" s="1">
        <v>1</v>
      </c>
      <c r="D481" s="1">
        <v>19</v>
      </c>
      <c r="E481" s="3">
        <v>2.4</v>
      </c>
      <c r="F481" s="3">
        <v>0.05</v>
      </c>
      <c r="G481" s="3"/>
      <c r="H481" s="3"/>
    </row>
    <row r="482" spans="1:9" x14ac:dyDescent="0.2">
      <c r="A482" s="1"/>
      <c r="B482" s="19" t="s">
        <v>723</v>
      </c>
      <c r="C482" s="1">
        <v>1</v>
      </c>
      <c r="D482" s="1">
        <v>2</v>
      </c>
      <c r="E482" s="3">
        <v>3.2</v>
      </c>
      <c r="F482" s="3">
        <v>0.05</v>
      </c>
      <c r="G482" s="3"/>
      <c r="H482" s="3"/>
    </row>
    <row r="483" spans="1:9" x14ac:dyDescent="0.2">
      <c r="A483" s="1"/>
      <c r="B483" s="19" t="s">
        <v>724</v>
      </c>
      <c r="C483" s="1">
        <v>1</v>
      </c>
      <c r="D483" s="1">
        <v>4</v>
      </c>
      <c r="E483" s="3">
        <v>2.4</v>
      </c>
      <c r="F483" s="3">
        <v>0.05</v>
      </c>
      <c r="G483" s="3"/>
      <c r="H483" s="17"/>
      <c r="I483" s="9"/>
    </row>
    <row r="484" spans="1:9" x14ac:dyDescent="0.2">
      <c r="A484" s="23"/>
      <c r="B484" s="2" t="s">
        <v>725</v>
      </c>
      <c r="C484" s="1">
        <v>1</v>
      </c>
      <c r="D484" s="1">
        <v>2</v>
      </c>
      <c r="E484" s="3">
        <v>6.9</v>
      </c>
      <c r="F484" s="3">
        <v>0.05</v>
      </c>
      <c r="G484" s="3"/>
      <c r="H484" s="17"/>
      <c r="I484" s="9"/>
    </row>
    <row r="485" spans="1:9" x14ac:dyDescent="0.2">
      <c r="A485" s="23"/>
      <c r="B485" s="2" t="s">
        <v>726</v>
      </c>
      <c r="C485" s="1">
        <v>1</v>
      </c>
      <c r="D485" s="1">
        <v>1</v>
      </c>
      <c r="E485" s="3">
        <v>4.5999999999999996</v>
      </c>
      <c r="F485" s="3">
        <v>0.05</v>
      </c>
      <c r="G485" s="3"/>
      <c r="H485" s="17"/>
      <c r="I485" s="9"/>
    </row>
    <row r="486" spans="1:9" x14ac:dyDescent="0.2">
      <c r="A486" s="1"/>
      <c r="B486" s="2" t="s">
        <v>729</v>
      </c>
      <c r="C486" s="1">
        <v>2</v>
      </c>
      <c r="D486" s="1">
        <v>11</v>
      </c>
      <c r="E486" s="3">
        <v>0.6</v>
      </c>
      <c r="F486" s="3"/>
      <c r="G486" s="16">
        <v>6.3E-2</v>
      </c>
      <c r="H486" s="3"/>
      <c r="I486" s="9"/>
    </row>
    <row r="487" spans="1:9" x14ac:dyDescent="0.2">
      <c r="A487" s="1"/>
      <c r="B487" s="2" t="s">
        <v>730</v>
      </c>
      <c r="C487" s="1">
        <v>1</v>
      </c>
      <c r="D487" s="1">
        <v>1</v>
      </c>
      <c r="E487" s="3">
        <v>6</v>
      </c>
      <c r="F487" s="3">
        <v>0.23</v>
      </c>
      <c r="G487" s="3"/>
      <c r="H487" s="3"/>
      <c r="I487" s="9"/>
    </row>
    <row r="488" spans="1:9" x14ac:dyDescent="0.2">
      <c r="A488" s="1"/>
      <c r="B488" s="2"/>
      <c r="C488" s="1"/>
      <c r="D488" s="1"/>
      <c r="E488" s="3"/>
      <c r="F488" s="3"/>
      <c r="G488" s="3"/>
      <c r="H488" s="3"/>
      <c r="I488" s="9"/>
    </row>
    <row r="489" spans="1:9" x14ac:dyDescent="0.2">
      <c r="A489" s="1"/>
      <c r="B489" s="19" t="s">
        <v>731</v>
      </c>
      <c r="C489" s="1"/>
      <c r="D489" s="1"/>
      <c r="E489" s="3"/>
      <c r="F489" s="3"/>
      <c r="G489" s="3"/>
      <c r="H489" s="17"/>
      <c r="I489" s="9"/>
    </row>
    <row r="490" spans="1:9" x14ac:dyDescent="0.2">
      <c r="A490" s="1"/>
      <c r="B490" s="19" t="s">
        <v>732</v>
      </c>
      <c r="C490" s="1">
        <v>1</v>
      </c>
      <c r="D490" s="1">
        <v>1</v>
      </c>
      <c r="E490" s="3">
        <v>35.4</v>
      </c>
      <c r="F490" s="3"/>
      <c r="G490" s="3">
        <v>3.93</v>
      </c>
      <c r="H490" s="17"/>
      <c r="I490" s="9"/>
    </row>
    <row r="491" spans="1:9" ht="16.5" customHeight="1" x14ac:dyDescent="0.2">
      <c r="A491" s="4"/>
      <c r="B491" s="2" t="s">
        <v>733</v>
      </c>
      <c r="C491" s="1">
        <v>-1</v>
      </c>
      <c r="D491" s="1">
        <v>10</v>
      </c>
      <c r="E491" s="3">
        <v>1</v>
      </c>
      <c r="F491" s="3"/>
      <c r="G491" s="3">
        <v>2.1</v>
      </c>
      <c r="H491" s="3"/>
    </row>
    <row r="492" spans="1:9" x14ac:dyDescent="0.2">
      <c r="A492" s="1"/>
      <c r="B492" s="2" t="s">
        <v>734</v>
      </c>
      <c r="C492" s="1">
        <v>-1</v>
      </c>
      <c r="D492" s="1">
        <v>2</v>
      </c>
      <c r="E492" s="3">
        <v>0.9</v>
      </c>
      <c r="F492" s="3"/>
      <c r="G492" s="3">
        <v>2.1</v>
      </c>
      <c r="H492" s="3"/>
    </row>
    <row r="493" spans="1:9" x14ac:dyDescent="0.2">
      <c r="A493" s="1"/>
      <c r="B493" s="2" t="s">
        <v>735</v>
      </c>
      <c r="C493" s="1">
        <v>-1</v>
      </c>
      <c r="D493" s="1">
        <v>2</v>
      </c>
      <c r="E493" s="3">
        <v>1</v>
      </c>
      <c r="F493" s="3"/>
      <c r="G493" s="3">
        <v>2.1</v>
      </c>
      <c r="H493" s="3"/>
    </row>
    <row r="494" spans="1:9" x14ac:dyDescent="0.2">
      <c r="A494" s="1"/>
      <c r="B494" s="2" t="s">
        <v>713</v>
      </c>
      <c r="C494" s="1">
        <v>-1</v>
      </c>
      <c r="D494" s="1">
        <v>15</v>
      </c>
      <c r="E494" s="3">
        <v>0.6</v>
      </c>
      <c r="F494" s="3"/>
      <c r="G494" s="3">
        <v>0.6</v>
      </c>
      <c r="H494" s="3"/>
    </row>
    <row r="495" spans="1:9" x14ac:dyDescent="0.2">
      <c r="A495" s="1"/>
      <c r="B495" s="19" t="s">
        <v>736</v>
      </c>
      <c r="C495" s="1">
        <v>1</v>
      </c>
      <c r="D495" s="1">
        <v>1</v>
      </c>
      <c r="E495" s="3">
        <v>21</v>
      </c>
      <c r="F495" s="3"/>
      <c r="G495" s="3">
        <v>3.18</v>
      </c>
      <c r="H495" s="3"/>
    </row>
    <row r="496" spans="1:9" x14ac:dyDescent="0.2">
      <c r="A496" s="1"/>
      <c r="B496" s="2" t="s">
        <v>733</v>
      </c>
      <c r="C496" s="1">
        <v>-1</v>
      </c>
      <c r="D496" s="1">
        <v>2</v>
      </c>
      <c r="E496" s="3">
        <v>1</v>
      </c>
      <c r="F496" s="3"/>
      <c r="G496" s="3">
        <v>2.1</v>
      </c>
      <c r="H496" s="3"/>
    </row>
    <row r="497" spans="1:9" x14ac:dyDescent="0.2">
      <c r="A497" s="1"/>
      <c r="B497" s="2" t="s">
        <v>737</v>
      </c>
      <c r="C497" s="1">
        <v>-1</v>
      </c>
      <c r="D497" s="1">
        <v>1</v>
      </c>
      <c r="E497" s="3">
        <v>0.75</v>
      </c>
      <c r="F497" s="3"/>
      <c r="G497" s="3">
        <v>2.1</v>
      </c>
      <c r="H497" s="3"/>
    </row>
    <row r="498" spans="1:9" x14ac:dyDescent="0.2">
      <c r="A498" s="1"/>
      <c r="B498" s="2" t="s">
        <v>735</v>
      </c>
      <c r="C498" s="1">
        <v>-1</v>
      </c>
      <c r="D498" s="1">
        <v>2</v>
      </c>
      <c r="E498" s="3">
        <v>1</v>
      </c>
      <c r="F498" s="3"/>
      <c r="G498" s="3">
        <v>2.1</v>
      </c>
      <c r="H498" s="3"/>
    </row>
    <row r="499" spans="1:9" x14ac:dyDescent="0.2">
      <c r="A499" s="1"/>
      <c r="B499" s="2" t="s">
        <v>716</v>
      </c>
      <c r="C499" s="1">
        <v>-1</v>
      </c>
      <c r="D499" s="1">
        <v>1</v>
      </c>
      <c r="E499" s="3">
        <v>1.8</v>
      </c>
      <c r="F499" s="3"/>
      <c r="G499" s="3">
        <v>2.1</v>
      </c>
      <c r="H499" s="3"/>
    </row>
    <row r="500" spans="1:9" x14ac:dyDescent="0.2">
      <c r="A500" s="1"/>
      <c r="B500" s="2" t="s">
        <v>740</v>
      </c>
      <c r="C500" s="1">
        <v>1</v>
      </c>
      <c r="D500" s="1">
        <v>2</v>
      </c>
      <c r="E500" s="3">
        <v>5.2</v>
      </c>
      <c r="F500" s="3">
        <v>0.23</v>
      </c>
      <c r="G500" s="3"/>
      <c r="H500" s="3"/>
    </row>
    <row r="501" spans="1:9" x14ac:dyDescent="0.2">
      <c r="A501" s="1"/>
      <c r="B501" s="19" t="s">
        <v>738</v>
      </c>
      <c r="C501" s="1">
        <v>1</v>
      </c>
      <c r="D501" s="1">
        <v>1</v>
      </c>
      <c r="E501" s="3">
        <v>13.2</v>
      </c>
      <c r="F501" s="3"/>
      <c r="G501" s="3">
        <v>3.18</v>
      </c>
      <c r="H501" s="3"/>
    </row>
    <row r="502" spans="1:9" x14ac:dyDescent="0.2">
      <c r="A502" s="1"/>
      <c r="B502" s="2" t="s">
        <v>733</v>
      </c>
      <c r="C502" s="1">
        <v>-1</v>
      </c>
      <c r="D502" s="1">
        <v>1</v>
      </c>
      <c r="E502" s="3">
        <v>1</v>
      </c>
      <c r="F502" s="3"/>
      <c r="G502" s="3">
        <v>2.1</v>
      </c>
      <c r="H502" s="3"/>
    </row>
    <row r="503" spans="1:9" x14ac:dyDescent="0.2">
      <c r="A503" s="1"/>
      <c r="B503" s="2" t="s">
        <v>737</v>
      </c>
      <c r="C503" s="1">
        <v>-1</v>
      </c>
      <c r="D503" s="1">
        <v>1</v>
      </c>
      <c r="E503" s="3">
        <v>0.75</v>
      </c>
      <c r="F503" s="3"/>
      <c r="G503" s="3">
        <v>2.1</v>
      </c>
      <c r="H503" s="3"/>
    </row>
    <row r="504" spans="1:9" x14ac:dyDescent="0.2">
      <c r="A504" s="1"/>
      <c r="B504" s="2" t="s">
        <v>710</v>
      </c>
      <c r="C504" s="1">
        <v>-1</v>
      </c>
      <c r="D504" s="1">
        <v>2</v>
      </c>
      <c r="E504" s="3">
        <v>1.5</v>
      </c>
      <c r="F504" s="3"/>
      <c r="G504" s="3">
        <v>1.3</v>
      </c>
      <c r="H504" s="3"/>
    </row>
    <row r="505" spans="1:9" x14ac:dyDescent="0.2">
      <c r="A505" s="1"/>
      <c r="B505" s="2" t="s">
        <v>739</v>
      </c>
      <c r="C505" s="1">
        <v>1</v>
      </c>
      <c r="D505" s="1">
        <v>1</v>
      </c>
      <c r="E505" s="3">
        <v>5.2</v>
      </c>
      <c r="F505" s="3">
        <v>0.13</v>
      </c>
      <c r="G505" s="3"/>
      <c r="H505" s="3"/>
    </row>
    <row r="506" spans="1:9" x14ac:dyDescent="0.2">
      <c r="A506" s="1"/>
      <c r="B506" s="2" t="s">
        <v>741</v>
      </c>
      <c r="C506" s="1">
        <v>1</v>
      </c>
      <c r="D506" s="1">
        <v>2</v>
      </c>
      <c r="E506" s="3">
        <v>5.6</v>
      </c>
      <c r="F506" s="3">
        <v>0.18</v>
      </c>
      <c r="G506" s="3"/>
      <c r="H506" s="3"/>
    </row>
    <row r="507" spans="1:9" x14ac:dyDescent="0.2">
      <c r="A507" s="1"/>
      <c r="B507" s="2" t="s">
        <v>887</v>
      </c>
      <c r="C507" s="1">
        <v>1</v>
      </c>
      <c r="D507" s="1">
        <v>2</v>
      </c>
      <c r="E507" s="3">
        <v>3.6</v>
      </c>
      <c r="F507" s="3">
        <v>0.6</v>
      </c>
      <c r="G507" s="3"/>
      <c r="H507" s="3"/>
    </row>
    <row r="508" spans="1:9" x14ac:dyDescent="0.2">
      <c r="A508" s="1"/>
      <c r="B508" s="2" t="s">
        <v>888</v>
      </c>
      <c r="C508" s="1">
        <v>3</v>
      </c>
      <c r="D508" s="1">
        <v>2</v>
      </c>
      <c r="E508" s="3"/>
      <c r="F508" s="3">
        <v>0.6</v>
      </c>
      <c r="G508" s="3">
        <v>2.1</v>
      </c>
      <c r="H508" s="3"/>
    </row>
    <row r="509" spans="1:9" x14ac:dyDescent="0.2">
      <c r="A509" s="1"/>
      <c r="B509" s="19" t="s">
        <v>742</v>
      </c>
      <c r="C509" s="1">
        <v>1</v>
      </c>
      <c r="D509" s="1">
        <v>1</v>
      </c>
      <c r="E509" s="3">
        <v>6.5</v>
      </c>
      <c r="F509" s="3"/>
      <c r="G509" s="3">
        <v>3.18</v>
      </c>
      <c r="H509" s="17"/>
      <c r="I509" s="9"/>
    </row>
    <row r="510" spans="1:9" x14ac:dyDescent="0.2">
      <c r="A510" s="1"/>
      <c r="B510" s="19" t="s">
        <v>743</v>
      </c>
      <c r="C510" s="1">
        <v>1</v>
      </c>
      <c r="D510" s="1">
        <v>1</v>
      </c>
      <c r="E510" s="3">
        <v>6.5</v>
      </c>
      <c r="F510" s="3"/>
      <c r="G510" s="3">
        <v>3.18</v>
      </c>
      <c r="H510" s="3"/>
    </row>
    <row r="511" spans="1:9" x14ac:dyDescent="0.2">
      <c r="A511" s="1"/>
      <c r="B511" s="2" t="s">
        <v>737</v>
      </c>
      <c r="C511" s="1">
        <v>-1</v>
      </c>
      <c r="D511" s="1">
        <v>2</v>
      </c>
      <c r="E511" s="3">
        <v>0.75</v>
      </c>
      <c r="F511" s="3"/>
      <c r="G511" s="3">
        <v>2.1</v>
      </c>
      <c r="H511" s="3"/>
    </row>
    <row r="512" spans="1:9" x14ac:dyDescent="0.2">
      <c r="A512" s="1"/>
      <c r="B512" s="37" t="s">
        <v>744</v>
      </c>
      <c r="C512" s="1">
        <v>1</v>
      </c>
      <c r="D512" s="1">
        <v>2</v>
      </c>
      <c r="E512" s="3">
        <v>4.95</v>
      </c>
      <c r="F512" s="3">
        <v>0.18</v>
      </c>
      <c r="G512" s="3"/>
      <c r="H512" s="3"/>
    </row>
    <row r="513" spans="1:8" x14ac:dyDescent="0.2">
      <c r="A513" s="1"/>
      <c r="B513" s="37" t="s">
        <v>711</v>
      </c>
      <c r="C513" s="1">
        <v>-1</v>
      </c>
      <c r="D513" s="1">
        <v>1</v>
      </c>
      <c r="E513" s="3">
        <v>0.6</v>
      </c>
      <c r="F513" s="3"/>
      <c r="G513" s="3">
        <v>0.6</v>
      </c>
      <c r="H513" s="3"/>
    </row>
    <row r="514" spans="1:8" x14ac:dyDescent="0.2">
      <c r="A514" s="1"/>
      <c r="B514" s="37" t="s">
        <v>717</v>
      </c>
      <c r="C514" s="1">
        <v>1</v>
      </c>
      <c r="D514" s="1">
        <v>1</v>
      </c>
      <c r="E514" s="3">
        <f>0.6*4</f>
        <v>2.4</v>
      </c>
      <c r="F514" s="3">
        <v>0.18</v>
      </c>
      <c r="G514" s="3"/>
      <c r="H514" s="3"/>
    </row>
    <row r="515" spans="1:8" x14ac:dyDescent="0.2">
      <c r="A515" s="1"/>
      <c r="B515" s="19" t="s">
        <v>745</v>
      </c>
      <c r="C515" s="1">
        <v>1</v>
      </c>
      <c r="D515" s="1">
        <v>1</v>
      </c>
      <c r="E515" s="3">
        <v>13.2</v>
      </c>
      <c r="F515" s="3"/>
      <c r="G515" s="3">
        <v>3.18</v>
      </c>
      <c r="H515" s="3"/>
    </row>
    <row r="516" spans="1:8" x14ac:dyDescent="0.2">
      <c r="A516" s="1"/>
      <c r="B516" s="2" t="s">
        <v>733</v>
      </c>
      <c r="C516" s="1">
        <v>-1</v>
      </c>
      <c r="D516" s="1">
        <v>1</v>
      </c>
      <c r="E516" s="3">
        <v>1</v>
      </c>
      <c r="F516" s="3"/>
      <c r="G516" s="3">
        <v>2.1</v>
      </c>
      <c r="H516" s="3"/>
    </row>
    <row r="517" spans="1:8" x14ac:dyDescent="0.2">
      <c r="A517" s="1"/>
      <c r="B517" s="2" t="s">
        <v>737</v>
      </c>
      <c r="C517" s="1">
        <v>-1</v>
      </c>
      <c r="D517" s="1">
        <v>1</v>
      </c>
      <c r="E517" s="3">
        <v>0.75</v>
      </c>
      <c r="F517" s="3"/>
      <c r="G517" s="3">
        <v>2.1</v>
      </c>
      <c r="H517" s="3"/>
    </row>
    <row r="518" spans="1:8" x14ac:dyDescent="0.2">
      <c r="A518" s="1"/>
      <c r="B518" s="2" t="s">
        <v>710</v>
      </c>
      <c r="C518" s="1">
        <v>-1</v>
      </c>
      <c r="D518" s="1">
        <v>2</v>
      </c>
      <c r="E518" s="3">
        <v>1.5</v>
      </c>
      <c r="F518" s="3"/>
      <c r="G518" s="3">
        <v>1.3</v>
      </c>
      <c r="H518" s="3"/>
    </row>
    <row r="519" spans="1:8" x14ac:dyDescent="0.2">
      <c r="A519" s="1"/>
      <c r="B519" s="2" t="s">
        <v>739</v>
      </c>
      <c r="C519" s="1">
        <v>1</v>
      </c>
      <c r="D519" s="1">
        <v>1</v>
      </c>
      <c r="E519" s="3">
        <v>5.2</v>
      </c>
      <c r="F519" s="3">
        <v>0.13</v>
      </c>
      <c r="G519" s="3"/>
      <c r="H519" s="3"/>
    </row>
    <row r="520" spans="1:8" x14ac:dyDescent="0.2">
      <c r="A520" s="1"/>
      <c r="B520" s="2" t="s">
        <v>741</v>
      </c>
      <c r="C520" s="1">
        <v>1</v>
      </c>
      <c r="D520" s="1">
        <v>2</v>
      </c>
      <c r="E520" s="3">
        <v>5.6</v>
      </c>
      <c r="F520" s="3">
        <v>0.18</v>
      </c>
      <c r="G520" s="3"/>
      <c r="H520" s="3"/>
    </row>
    <row r="521" spans="1:8" x14ac:dyDescent="0.2">
      <c r="A521" s="1"/>
      <c r="B521" s="2" t="s">
        <v>887</v>
      </c>
      <c r="C521" s="1">
        <v>1</v>
      </c>
      <c r="D521" s="1">
        <v>2</v>
      </c>
      <c r="E521" s="3">
        <v>3.6</v>
      </c>
      <c r="F521" s="3">
        <v>0.6</v>
      </c>
      <c r="G521" s="3"/>
      <c r="H521" s="3"/>
    </row>
    <row r="522" spans="1:8" x14ac:dyDescent="0.2">
      <c r="A522" s="1"/>
      <c r="B522" s="2" t="s">
        <v>889</v>
      </c>
      <c r="C522" s="1">
        <v>3</v>
      </c>
      <c r="D522" s="1">
        <v>2</v>
      </c>
      <c r="E522" s="3"/>
      <c r="F522" s="3">
        <v>0.6</v>
      </c>
      <c r="G522" s="3">
        <v>2.1</v>
      </c>
      <c r="H522" s="3"/>
    </row>
    <row r="523" spans="1:8" x14ac:dyDescent="0.2">
      <c r="A523" s="1"/>
      <c r="B523" s="19" t="s">
        <v>746</v>
      </c>
      <c r="C523" s="1">
        <v>1</v>
      </c>
      <c r="D523" s="1">
        <v>1</v>
      </c>
      <c r="E523" s="3">
        <v>6.5</v>
      </c>
      <c r="F523" s="3"/>
      <c r="G523" s="3">
        <v>3.18</v>
      </c>
      <c r="H523" s="3"/>
    </row>
    <row r="524" spans="1:8" x14ac:dyDescent="0.2">
      <c r="A524" s="1"/>
      <c r="B524" s="2" t="s">
        <v>737</v>
      </c>
      <c r="C524" s="1">
        <v>-1</v>
      </c>
      <c r="D524" s="1">
        <v>1</v>
      </c>
      <c r="E524" s="3">
        <v>0.75</v>
      </c>
      <c r="F524" s="3"/>
      <c r="G524" s="3">
        <v>2.1</v>
      </c>
      <c r="H524" s="3"/>
    </row>
    <row r="525" spans="1:8" x14ac:dyDescent="0.2">
      <c r="A525" s="1"/>
      <c r="B525" s="37" t="s">
        <v>744</v>
      </c>
      <c r="C525" s="1">
        <v>1</v>
      </c>
      <c r="D525" s="1">
        <v>1</v>
      </c>
      <c r="E525" s="3">
        <v>4.95</v>
      </c>
      <c r="F525" s="3">
        <v>0.18</v>
      </c>
      <c r="G525" s="3"/>
      <c r="H525" s="3"/>
    </row>
    <row r="526" spans="1:8" x14ac:dyDescent="0.2">
      <c r="A526" s="1"/>
      <c r="B526" s="37" t="s">
        <v>711</v>
      </c>
      <c r="C526" s="1">
        <v>-1</v>
      </c>
      <c r="D526" s="1">
        <v>1</v>
      </c>
      <c r="E526" s="3">
        <v>0.6</v>
      </c>
      <c r="F526" s="3"/>
      <c r="G526" s="3">
        <v>0.6</v>
      </c>
      <c r="H526" s="3"/>
    </row>
    <row r="527" spans="1:8" x14ac:dyDescent="0.2">
      <c r="A527" s="1"/>
      <c r="B527" s="2" t="s">
        <v>747</v>
      </c>
      <c r="C527" s="1">
        <v>1</v>
      </c>
      <c r="D527" s="1">
        <v>1</v>
      </c>
      <c r="E527" s="3">
        <v>2.4</v>
      </c>
      <c r="F527" s="3">
        <v>0.18</v>
      </c>
      <c r="G527" s="3"/>
      <c r="H527" s="3"/>
    </row>
    <row r="528" spans="1:8" x14ac:dyDescent="0.2">
      <c r="A528" s="1"/>
      <c r="B528" s="19" t="s">
        <v>748</v>
      </c>
      <c r="C528" s="1">
        <v>1</v>
      </c>
      <c r="D528" s="1">
        <v>1</v>
      </c>
      <c r="E528" s="3">
        <v>13.2</v>
      </c>
      <c r="F528" s="3"/>
      <c r="G528" s="3">
        <v>3.18</v>
      </c>
      <c r="H528" s="3"/>
    </row>
    <row r="529" spans="1:9" x14ac:dyDescent="0.2">
      <c r="A529" s="1"/>
      <c r="B529" s="2" t="s">
        <v>733</v>
      </c>
      <c r="C529" s="1">
        <v>-1</v>
      </c>
      <c r="D529" s="1">
        <v>1</v>
      </c>
      <c r="E529" s="3">
        <v>1</v>
      </c>
      <c r="F529" s="3"/>
      <c r="G529" s="3">
        <v>2.1</v>
      </c>
      <c r="H529" s="3"/>
    </row>
    <row r="530" spans="1:9" x14ac:dyDescent="0.2">
      <c r="A530" s="1"/>
      <c r="B530" s="2" t="s">
        <v>710</v>
      </c>
      <c r="C530" s="1">
        <v>-1</v>
      </c>
      <c r="D530" s="1">
        <v>1</v>
      </c>
      <c r="E530" s="3">
        <v>1.5</v>
      </c>
      <c r="F530" s="3"/>
      <c r="G530" s="3">
        <v>1.3</v>
      </c>
      <c r="H530" s="3"/>
    </row>
    <row r="531" spans="1:9" x14ac:dyDescent="0.2">
      <c r="A531" s="1"/>
      <c r="B531" s="2" t="s">
        <v>739</v>
      </c>
      <c r="C531" s="1">
        <v>1</v>
      </c>
      <c r="D531" s="1">
        <v>1</v>
      </c>
      <c r="E531" s="3">
        <v>5.2</v>
      </c>
      <c r="F531" s="3">
        <v>0.13</v>
      </c>
      <c r="G531" s="3"/>
      <c r="H531" s="3"/>
    </row>
    <row r="532" spans="1:9" x14ac:dyDescent="0.2">
      <c r="A532" s="1"/>
      <c r="B532" s="2" t="s">
        <v>741</v>
      </c>
      <c r="C532" s="1">
        <v>1</v>
      </c>
      <c r="D532" s="1">
        <v>1</v>
      </c>
      <c r="E532" s="3">
        <v>5.6</v>
      </c>
      <c r="F532" s="3">
        <v>0.18</v>
      </c>
      <c r="G532" s="3"/>
      <c r="H532" s="3"/>
    </row>
    <row r="533" spans="1:9" x14ac:dyDescent="0.2">
      <c r="A533" s="1"/>
      <c r="B533" s="2" t="s">
        <v>887</v>
      </c>
      <c r="C533" s="1">
        <v>1</v>
      </c>
      <c r="D533" s="1">
        <v>2</v>
      </c>
      <c r="E533" s="3">
        <v>3.6</v>
      </c>
      <c r="F533" s="3">
        <v>0.6</v>
      </c>
      <c r="G533" s="3"/>
      <c r="H533" s="3"/>
    </row>
    <row r="534" spans="1:9" x14ac:dyDescent="0.2">
      <c r="A534" s="1"/>
      <c r="B534" s="2" t="s">
        <v>889</v>
      </c>
      <c r="C534" s="1">
        <v>3</v>
      </c>
      <c r="D534" s="1">
        <v>2</v>
      </c>
      <c r="E534" s="3"/>
      <c r="F534" s="3">
        <v>0.6</v>
      </c>
      <c r="G534" s="3">
        <v>2.1</v>
      </c>
      <c r="H534" s="3"/>
    </row>
    <row r="535" spans="1:9" x14ac:dyDescent="0.2">
      <c r="A535" s="1"/>
      <c r="B535" s="19" t="s">
        <v>749</v>
      </c>
      <c r="C535" s="1">
        <v>1</v>
      </c>
      <c r="D535" s="1">
        <v>1</v>
      </c>
      <c r="E535" s="3">
        <v>13.2</v>
      </c>
      <c r="F535" s="3"/>
      <c r="G535" s="3">
        <v>3.18</v>
      </c>
      <c r="H535" s="3"/>
    </row>
    <row r="536" spans="1:9" x14ac:dyDescent="0.2">
      <c r="A536" s="1"/>
      <c r="B536" s="2" t="s">
        <v>733</v>
      </c>
      <c r="C536" s="1">
        <v>-1</v>
      </c>
      <c r="D536" s="1">
        <v>1</v>
      </c>
      <c r="E536" s="3">
        <v>1</v>
      </c>
      <c r="F536" s="3"/>
      <c r="G536" s="3">
        <v>2.1</v>
      </c>
      <c r="H536" s="3"/>
    </row>
    <row r="537" spans="1:9" x14ac:dyDescent="0.2">
      <c r="A537" s="1"/>
      <c r="B537" s="2" t="s">
        <v>710</v>
      </c>
      <c r="C537" s="1">
        <v>-1</v>
      </c>
      <c r="D537" s="1">
        <v>1</v>
      </c>
      <c r="E537" s="3">
        <v>1.5</v>
      </c>
      <c r="F537" s="3"/>
      <c r="G537" s="3">
        <v>1.3</v>
      </c>
      <c r="H537" s="3"/>
    </row>
    <row r="538" spans="1:9" x14ac:dyDescent="0.2">
      <c r="A538" s="1"/>
      <c r="B538" s="2" t="s">
        <v>739</v>
      </c>
      <c r="C538" s="1">
        <v>1</v>
      </c>
      <c r="D538" s="1">
        <v>1</v>
      </c>
      <c r="E538" s="3">
        <v>5.2</v>
      </c>
      <c r="F538" s="3">
        <v>0.13</v>
      </c>
      <c r="G538" s="3"/>
      <c r="H538" s="3"/>
    </row>
    <row r="539" spans="1:9" x14ac:dyDescent="0.2">
      <c r="A539" s="1"/>
      <c r="B539" s="2" t="s">
        <v>741</v>
      </c>
      <c r="C539" s="1">
        <v>1</v>
      </c>
      <c r="D539" s="1">
        <v>1</v>
      </c>
      <c r="E539" s="3">
        <v>5.6</v>
      </c>
      <c r="F539" s="3">
        <v>0.18</v>
      </c>
      <c r="G539" s="3"/>
      <c r="H539" s="17"/>
      <c r="I539" s="9"/>
    </row>
    <row r="540" spans="1:9" x14ac:dyDescent="0.2">
      <c r="A540" s="1"/>
      <c r="B540" s="2" t="s">
        <v>750</v>
      </c>
      <c r="C540" s="1">
        <v>-1</v>
      </c>
      <c r="D540" s="1">
        <v>1</v>
      </c>
      <c r="E540" s="3">
        <v>0.75</v>
      </c>
      <c r="F540" s="3"/>
      <c r="G540" s="3">
        <v>2.1</v>
      </c>
      <c r="H540" s="3"/>
    </row>
    <row r="541" spans="1:9" x14ac:dyDescent="0.2">
      <c r="A541" s="1"/>
      <c r="B541" s="2" t="s">
        <v>887</v>
      </c>
      <c r="C541" s="1">
        <v>1</v>
      </c>
      <c r="D541" s="1">
        <v>2</v>
      </c>
      <c r="E541" s="3">
        <v>3</v>
      </c>
      <c r="F541" s="3">
        <v>0.6</v>
      </c>
      <c r="G541" s="3"/>
      <c r="H541" s="3"/>
    </row>
    <row r="542" spans="1:9" x14ac:dyDescent="0.2">
      <c r="A542" s="1"/>
      <c r="B542" s="2" t="s">
        <v>889</v>
      </c>
      <c r="C542" s="1">
        <v>3</v>
      </c>
      <c r="D542" s="1">
        <v>2</v>
      </c>
      <c r="E542" s="3"/>
      <c r="F542" s="3">
        <v>0.6</v>
      </c>
      <c r="G542" s="3">
        <v>2.1</v>
      </c>
      <c r="H542" s="3"/>
    </row>
    <row r="543" spans="1:9" x14ac:dyDescent="0.2">
      <c r="A543" s="1"/>
      <c r="B543" s="19" t="s">
        <v>751</v>
      </c>
      <c r="C543" s="1">
        <v>1</v>
      </c>
      <c r="D543" s="1">
        <v>1</v>
      </c>
      <c r="E543" s="3">
        <v>6.5</v>
      </c>
      <c r="F543" s="3"/>
      <c r="G543" s="3">
        <v>3.18</v>
      </c>
      <c r="H543" s="3"/>
    </row>
    <row r="544" spans="1:9" x14ac:dyDescent="0.2">
      <c r="A544" s="1"/>
      <c r="B544" s="2" t="s">
        <v>750</v>
      </c>
      <c r="C544" s="1">
        <v>-1</v>
      </c>
      <c r="D544" s="1">
        <v>1</v>
      </c>
      <c r="E544" s="3">
        <v>0.75</v>
      </c>
      <c r="F544" s="3"/>
      <c r="G544" s="3">
        <v>2.1</v>
      </c>
      <c r="H544" s="3"/>
    </row>
    <row r="545" spans="1:8" x14ac:dyDescent="0.2">
      <c r="A545" s="1"/>
      <c r="B545" s="19" t="s">
        <v>752</v>
      </c>
      <c r="C545" s="1">
        <v>1</v>
      </c>
      <c r="D545" s="1">
        <v>1</v>
      </c>
      <c r="E545" s="3">
        <v>13.4</v>
      </c>
      <c r="F545" s="3"/>
      <c r="G545" s="3">
        <v>3.18</v>
      </c>
      <c r="H545" s="3"/>
    </row>
    <row r="546" spans="1:8" x14ac:dyDescent="0.2">
      <c r="A546" s="1"/>
      <c r="B546" s="2" t="s">
        <v>733</v>
      </c>
      <c r="C546" s="1">
        <v>-1</v>
      </c>
      <c r="D546" s="1">
        <v>1</v>
      </c>
      <c r="E546" s="3">
        <v>1</v>
      </c>
      <c r="F546" s="3"/>
      <c r="G546" s="3">
        <v>2.1</v>
      </c>
      <c r="H546" s="3"/>
    </row>
    <row r="547" spans="1:8" x14ac:dyDescent="0.2">
      <c r="A547" s="1"/>
      <c r="B547" s="2" t="s">
        <v>710</v>
      </c>
      <c r="C547" s="1">
        <v>-1</v>
      </c>
      <c r="D547" s="1">
        <v>1</v>
      </c>
      <c r="E547" s="3">
        <v>1.5</v>
      </c>
      <c r="F547" s="3"/>
      <c r="G547" s="3">
        <v>1.3</v>
      </c>
      <c r="H547" s="3"/>
    </row>
    <row r="548" spans="1:8" x14ac:dyDescent="0.2">
      <c r="A548" s="1"/>
      <c r="B548" s="2" t="s">
        <v>739</v>
      </c>
      <c r="C548" s="1">
        <v>1</v>
      </c>
      <c r="D548" s="1">
        <v>1</v>
      </c>
      <c r="E548" s="3">
        <v>5.2</v>
      </c>
      <c r="F548" s="3">
        <v>0.13</v>
      </c>
      <c r="G548" s="3"/>
      <c r="H548" s="3"/>
    </row>
    <row r="549" spans="1:8" x14ac:dyDescent="0.2">
      <c r="A549" s="1"/>
      <c r="B549" s="2" t="s">
        <v>741</v>
      </c>
      <c r="C549" s="1">
        <v>1</v>
      </c>
      <c r="D549" s="1">
        <v>1</v>
      </c>
      <c r="E549" s="3">
        <v>5.6</v>
      </c>
      <c r="F549" s="3">
        <v>0.18</v>
      </c>
      <c r="G549" s="3"/>
      <c r="H549" s="3"/>
    </row>
    <row r="550" spans="1:8" x14ac:dyDescent="0.2">
      <c r="A550" s="1"/>
      <c r="B550" s="2" t="s">
        <v>887</v>
      </c>
      <c r="C550" s="1">
        <v>1</v>
      </c>
      <c r="D550" s="1">
        <v>2</v>
      </c>
      <c r="E550" s="3">
        <v>3.6</v>
      </c>
      <c r="F550" s="3">
        <v>0.6</v>
      </c>
      <c r="G550" s="3"/>
      <c r="H550" s="3"/>
    </row>
    <row r="551" spans="1:8" x14ac:dyDescent="0.2">
      <c r="A551" s="1"/>
      <c r="B551" s="2" t="s">
        <v>889</v>
      </c>
      <c r="C551" s="1">
        <v>3</v>
      </c>
      <c r="D551" s="1">
        <v>2</v>
      </c>
      <c r="E551" s="3"/>
      <c r="F551" s="3">
        <v>0.6</v>
      </c>
      <c r="G551" s="3">
        <v>2.1</v>
      </c>
      <c r="H551" s="3"/>
    </row>
    <row r="552" spans="1:8" x14ac:dyDescent="0.2">
      <c r="A552" s="1"/>
      <c r="B552" s="19" t="s">
        <v>753</v>
      </c>
      <c r="C552" s="1">
        <v>1</v>
      </c>
      <c r="D552" s="1">
        <v>1</v>
      </c>
      <c r="E552" s="3">
        <v>15.4</v>
      </c>
      <c r="F552" s="3"/>
      <c r="G552" s="3">
        <v>3.18</v>
      </c>
      <c r="H552" s="3"/>
    </row>
    <row r="553" spans="1:8" x14ac:dyDescent="0.2">
      <c r="A553" s="1"/>
      <c r="B553" s="37" t="s">
        <v>754</v>
      </c>
      <c r="C553" s="1">
        <v>2</v>
      </c>
      <c r="D553" s="1">
        <v>2</v>
      </c>
      <c r="E553" s="3">
        <v>1.2</v>
      </c>
      <c r="F553" s="3"/>
      <c r="G553" s="3">
        <v>1.35</v>
      </c>
      <c r="H553" s="3"/>
    </row>
    <row r="554" spans="1:8" x14ac:dyDescent="0.2">
      <c r="A554" s="1"/>
      <c r="B554" s="37" t="s">
        <v>755</v>
      </c>
      <c r="C554" s="1">
        <v>1</v>
      </c>
      <c r="D554" s="1">
        <v>2</v>
      </c>
      <c r="E554" s="3">
        <v>2.33</v>
      </c>
      <c r="F554" s="3"/>
      <c r="G554" s="3">
        <v>1.35</v>
      </c>
      <c r="H554" s="3"/>
    </row>
    <row r="555" spans="1:8" x14ac:dyDescent="0.2">
      <c r="A555" s="1"/>
      <c r="B555" s="37" t="s">
        <v>759</v>
      </c>
      <c r="C555" s="1">
        <v>1</v>
      </c>
      <c r="D555" s="1">
        <v>2</v>
      </c>
      <c r="E555" s="3">
        <v>1.2</v>
      </c>
      <c r="F555" s="16">
        <v>0.115</v>
      </c>
      <c r="G555" s="3"/>
      <c r="H555" s="3"/>
    </row>
    <row r="556" spans="1:8" x14ac:dyDescent="0.2">
      <c r="A556" s="1"/>
      <c r="B556" s="37" t="s">
        <v>759</v>
      </c>
      <c r="C556" s="1">
        <v>1</v>
      </c>
      <c r="D556" s="1">
        <v>1</v>
      </c>
      <c r="E556" s="3">
        <v>2.33</v>
      </c>
      <c r="F556" s="16">
        <v>0.115</v>
      </c>
      <c r="G556" s="3"/>
      <c r="H556" s="3"/>
    </row>
    <row r="557" spans="1:8" x14ac:dyDescent="0.2">
      <c r="A557" s="1"/>
      <c r="B557" s="37" t="s">
        <v>756</v>
      </c>
      <c r="C557" s="1">
        <v>-1</v>
      </c>
      <c r="D557" s="1">
        <v>2</v>
      </c>
      <c r="E557" s="3">
        <v>1</v>
      </c>
      <c r="F557" s="3"/>
      <c r="G557" s="3">
        <v>2.1</v>
      </c>
      <c r="H557" s="3"/>
    </row>
    <row r="558" spans="1:8" x14ac:dyDescent="0.2">
      <c r="A558" s="1"/>
      <c r="B558" s="37" t="s">
        <v>757</v>
      </c>
      <c r="C558" s="1">
        <v>-1</v>
      </c>
      <c r="D558" s="1">
        <v>2</v>
      </c>
      <c r="E558" s="3">
        <v>0.75</v>
      </c>
      <c r="F558" s="3"/>
      <c r="G558" s="3">
        <v>1.35</v>
      </c>
      <c r="H558" s="3"/>
    </row>
    <row r="559" spans="1:8" x14ac:dyDescent="0.2">
      <c r="A559" s="1"/>
      <c r="B559" s="37" t="s">
        <v>714</v>
      </c>
      <c r="C559" s="1">
        <v>-1</v>
      </c>
      <c r="D559" s="1">
        <v>1</v>
      </c>
      <c r="E559" s="3">
        <v>1</v>
      </c>
      <c r="F559" s="3"/>
      <c r="G559" s="3">
        <v>0.6</v>
      </c>
      <c r="H559" s="3"/>
    </row>
    <row r="560" spans="1:8" x14ac:dyDescent="0.2">
      <c r="A560" s="1"/>
      <c r="B560" s="37" t="s">
        <v>715</v>
      </c>
      <c r="C560" s="1">
        <v>-1</v>
      </c>
      <c r="D560" s="1">
        <v>2</v>
      </c>
      <c r="E560" s="3">
        <v>0.6</v>
      </c>
      <c r="F560" s="3"/>
      <c r="G560" s="3">
        <v>0.6</v>
      </c>
      <c r="H560" s="3"/>
    </row>
    <row r="561" spans="1:8" x14ac:dyDescent="0.2">
      <c r="A561" s="1"/>
      <c r="B561" s="2" t="s">
        <v>739</v>
      </c>
      <c r="C561" s="1">
        <v>1</v>
      </c>
      <c r="D561" s="1">
        <v>1</v>
      </c>
      <c r="E561" s="3">
        <v>5.2</v>
      </c>
      <c r="F561" s="3">
        <v>0.13</v>
      </c>
      <c r="G561" s="3"/>
      <c r="H561" s="3"/>
    </row>
    <row r="562" spans="1:8" x14ac:dyDescent="0.2">
      <c r="A562" s="1"/>
      <c r="B562" s="37" t="s">
        <v>723</v>
      </c>
      <c r="C562" s="1">
        <v>-1</v>
      </c>
      <c r="D562" s="1">
        <v>1</v>
      </c>
      <c r="E562" s="3">
        <v>3.2</v>
      </c>
      <c r="F562" s="3">
        <v>0.18</v>
      </c>
      <c r="G562" s="3"/>
      <c r="H562" s="3"/>
    </row>
    <row r="563" spans="1:8" x14ac:dyDescent="0.2">
      <c r="A563" s="1"/>
      <c r="B563" s="37" t="s">
        <v>724</v>
      </c>
      <c r="C563" s="1">
        <v>-1</v>
      </c>
      <c r="D563" s="1">
        <v>2</v>
      </c>
      <c r="E563" s="3">
        <v>2.4</v>
      </c>
      <c r="F563" s="3">
        <v>0.18</v>
      </c>
      <c r="G563" s="3"/>
      <c r="H563" s="3"/>
    </row>
    <row r="564" spans="1:8" x14ac:dyDescent="0.2">
      <c r="A564" s="1"/>
      <c r="B564" s="19" t="s">
        <v>758</v>
      </c>
      <c r="C564" s="1">
        <v>1</v>
      </c>
      <c r="D564" s="1">
        <v>1</v>
      </c>
      <c r="E564" s="3">
        <v>17.96</v>
      </c>
      <c r="F564" s="3"/>
      <c r="G564" s="3">
        <v>3.18</v>
      </c>
      <c r="H564" s="3"/>
    </row>
    <row r="565" spans="1:8" x14ac:dyDescent="0.2">
      <c r="A565" s="1"/>
      <c r="B565" s="37" t="s">
        <v>754</v>
      </c>
      <c r="C565" s="1">
        <v>2</v>
      </c>
      <c r="D565" s="1">
        <v>2</v>
      </c>
      <c r="E565" s="3">
        <v>1.2</v>
      </c>
      <c r="F565" s="3"/>
      <c r="G565" s="3">
        <v>1.35</v>
      </c>
      <c r="H565" s="3"/>
    </row>
    <row r="566" spans="1:8" x14ac:dyDescent="0.2">
      <c r="A566" s="1"/>
      <c r="B566" s="37" t="s">
        <v>755</v>
      </c>
      <c r="C566" s="1">
        <v>1</v>
      </c>
      <c r="D566" s="1">
        <v>2</v>
      </c>
      <c r="E566" s="3">
        <v>2.33</v>
      </c>
      <c r="F566" s="3"/>
      <c r="G566" s="3">
        <v>1.35</v>
      </c>
      <c r="H566" s="3"/>
    </row>
    <row r="567" spans="1:8" x14ac:dyDescent="0.2">
      <c r="A567" s="1"/>
      <c r="B567" s="37" t="s">
        <v>759</v>
      </c>
      <c r="C567" s="1">
        <v>1</v>
      </c>
      <c r="D567" s="1">
        <v>2</v>
      </c>
      <c r="E567" s="3">
        <v>1.2</v>
      </c>
      <c r="F567" s="16">
        <v>0.115</v>
      </c>
      <c r="G567" s="3"/>
      <c r="H567" s="3"/>
    </row>
    <row r="568" spans="1:8" x14ac:dyDescent="0.2">
      <c r="A568" s="1"/>
      <c r="B568" s="37" t="s">
        <v>759</v>
      </c>
      <c r="C568" s="1">
        <v>1</v>
      </c>
      <c r="D568" s="1">
        <v>1</v>
      </c>
      <c r="E568" s="3">
        <v>2.33</v>
      </c>
      <c r="F568" s="16">
        <v>0.115</v>
      </c>
      <c r="G568" s="3"/>
      <c r="H568" s="3"/>
    </row>
    <row r="569" spans="1:8" x14ac:dyDescent="0.2">
      <c r="A569" s="1"/>
      <c r="B569" s="37" t="s">
        <v>756</v>
      </c>
      <c r="C569" s="1">
        <v>-1</v>
      </c>
      <c r="D569" s="1">
        <v>2</v>
      </c>
      <c r="E569" s="3">
        <v>1</v>
      </c>
      <c r="F569" s="3"/>
      <c r="G569" s="3">
        <v>2.1</v>
      </c>
      <c r="H569" s="3"/>
    </row>
    <row r="570" spans="1:8" x14ac:dyDescent="0.2">
      <c r="A570" s="1"/>
      <c r="B570" s="37" t="s">
        <v>757</v>
      </c>
      <c r="C570" s="1">
        <v>-1</v>
      </c>
      <c r="D570" s="1">
        <v>2</v>
      </c>
      <c r="E570" s="3">
        <v>0.75</v>
      </c>
      <c r="F570" s="3"/>
      <c r="G570" s="3">
        <v>0.75</v>
      </c>
      <c r="H570" s="3"/>
    </row>
    <row r="571" spans="1:8" x14ac:dyDescent="0.2">
      <c r="A571" s="1"/>
      <c r="B571" s="37" t="s">
        <v>714</v>
      </c>
      <c r="C571" s="1">
        <v>-1</v>
      </c>
      <c r="D571" s="1">
        <v>1</v>
      </c>
      <c r="E571" s="3">
        <v>1</v>
      </c>
      <c r="F571" s="3"/>
      <c r="G571" s="3">
        <v>0.6</v>
      </c>
      <c r="H571" s="3"/>
    </row>
    <row r="572" spans="1:8" x14ac:dyDescent="0.2">
      <c r="A572" s="1"/>
      <c r="B572" s="37" t="s">
        <v>715</v>
      </c>
      <c r="C572" s="1">
        <v>-1</v>
      </c>
      <c r="D572" s="1">
        <v>2</v>
      </c>
      <c r="E572" s="3">
        <v>0.6</v>
      </c>
      <c r="F572" s="3"/>
      <c r="G572" s="3">
        <v>0.6</v>
      </c>
      <c r="H572" s="3"/>
    </row>
    <row r="573" spans="1:8" x14ac:dyDescent="0.2">
      <c r="A573" s="1"/>
      <c r="B573" s="2" t="s">
        <v>739</v>
      </c>
      <c r="C573" s="1">
        <v>1</v>
      </c>
      <c r="D573" s="1">
        <v>1</v>
      </c>
      <c r="E573" s="3">
        <v>5.2</v>
      </c>
      <c r="F573" s="3">
        <v>0.13</v>
      </c>
      <c r="G573" s="3"/>
      <c r="H573" s="3"/>
    </row>
    <row r="574" spans="1:8" x14ac:dyDescent="0.2">
      <c r="A574" s="1"/>
      <c r="B574" s="37" t="s">
        <v>723</v>
      </c>
      <c r="C574" s="1">
        <v>-1</v>
      </c>
      <c r="D574" s="1">
        <v>1</v>
      </c>
      <c r="E574" s="3">
        <v>3.2</v>
      </c>
      <c r="F574" s="3">
        <v>0.18</v>
      </c>
      <c r="G574" s="3"/>
      <c r="H574" s="3"/>
    </row>
    <row r="575" spans="1:8" x14ac:dyDescent="0.2">
      <c r="A575" s="1"/>
      <c r="B575" s="37" t="s">
        <v>724</v>
      </c>
      <c r="C575" s="1">
        <v>-1</v>
      </c>
      <c r="D575" s="1">
        <v>2</v>
      </c>
      <c r="E575" s="3">
        <v>2.4</v>
      </c>
      <c r="F575" s="3">
        <v>0.18</v>
      </c>
      <c r="G575" s="3"/>
      <c r="H575" s="3"/>
    </row>
    <row r="576" spans="1:8" x14ac:dyDescent="0.2">
      <c r="A576" s="1"/>
      <c r="B576" s="19" t="s">
        <v>760</v>
      </c>
      <c r="C576" s="1">
        <v>1</v>
      </c>
      <c r="D576" s="1">
        <v>1</v>
      </c>
      <c r="E576" s="3">
        <v>13.7</v>
      </c>
      <c r="F576" s="3"/>
      <c r="G576" s="3">
        <v>3.18</v>
      </c>
      <c r="H576" s="3"/>
    </row>
    <row r="577" spans="1:8" x14ac:dyDescent="0.2">
      <c r="A577" s="1"/>
      <c r="B577" s="37" t="s">
        <v>756</v>
      </c>
      <c r="C577" s="1">
        <v>-1</v>
      </c>
      <c r="D577" s="1">
        <v>1</v>
      </c>
      <c r="E577" s="3">
        <v>1</v>
      </c>
      <c r="F577" s="3"/>
      <c r="G577" s="3">
        <v>2.1</v>
      </c>
      <c r="H577" s="3"/>
    </row>
    <row r="578" spans="1:8" x14ac:dyDescent="0.2">
      <c r="A578" s="1"/>
      <c r="B578" s="37" t="s">
        <v>711</v>
      </c>
      <c r="C578" s="1">
        <v>-1</v>
      </c>
      <c r="D578" s="1">
        <v>1</v>
      </c>
      <c r="E578" s="3">
        <v>1.5</v>
      </c>
      <c r="F578" s="3"/>
      <c r="G578" s="3">
        <v>0.6</v>
      </c>
      <c r="H578" s="3"/>
    </row>
    <row r="579" spans="1:8" x14ac:dyDescent="0.2">
      <c r="A579" s="1"/>
      <c r="B579" s="2" t="s">
        <v>739</v>
      </c>
      <c r="C579" s="1">
        <v>1</v>
      </c>
      <c r="D579" s="1">
        <v>1</v>
      </c>
      <c r="E579" s="3">
        <v>5.2</v>
      </c>
      <c r="F579" s="3">
        <v>0.13</v>
      </c>
      <c r="G579" s="3"/>
      <c r="H579" s="3"/>
    </row>
    <row r="580" spans="1:8" x14ac:dyDescent="0.2">
      <c r="A580" s="1"/>
      <c r="B580" s="37" t="s">
        <v>720</v>
      </c>
      <c r="C580" s="1">
        <v>-1</v>
      </c>
      <c r="D580" s="1">
        <v>1</v>
      </c>
      <c r="E580" s="3">
        <f>1.5+1.5+0.6+0.6</f>
        <v>4.2</v>
      </c>
      <c r="F580" s="3">
        <v>0.18</v>
      </c>
      <c r="G580" s="3"/>
      <c r="H580" s="3"/>
    </row>
    <row r="581" spans="1:8" x14ac:dyDescent="0.2">
      <c r="A581" s="1"/>
      <c r="B581" s="19" t="s">
        <v>761</v>
      </c>
      <c r="C581" s="1">
        <v>1</v>
      </c>
      <c r="D581" s="1">
        <v>1</v>
      </c>
      <c r="E581" s="3">
        <v>16.64</v>
      </c>
      <c r="F581" s="3"/>
      <c r="G581" s="3">
        <v>3.18</v>
      </c>
      <c r="H581" s="3"/>
    </row>
    <row r="582" spans="1:8" x14ac:dyDescent="0.2">
      <c r="A582" s="1"/>
      <c r="B582" s="37" t="s">
        <v>734</v>
      </c>
      <c r="C582" s="1">
        <v>-1</v>
      </c>
      <c r="D582" s="1">
        <v>1</v>
      </c>
      <c r="E582" s="3">
        <v>0.9</v>
      </c>
      <c r="F582" s="3"/>
      <c r="G582" s="3">
        <v>2.1</v>
      </c>
      <c r="H582" s="3"/>
    </row>
    <row r="583" spans="1:8" x14ac:dyDescent="0.2">
      <c r="A583" s="1"/>
      <c r="B583" s="2" t="s">
        <v>709</v>
      </c>
      <c r="C583" s="1">
        <v>-1</v>
      </c>
      <c r="D583" s="1">
        <v>1</v>
      </c>
      <c r="E583" s="3">
        <v>1.5</v>
      </c>
      <c r="F583" s="3"/>
      <c r="G583" s="3">
        <v>1.3</v>
      </c>
      <c r="H583" s="3"/>
    </row>
    <row r="584" spans="1:8" x14ac:dyDescent="0.2">
      <c r="A584" s="1"/>
      <c r="B584" s="2" t="s">
        <v>710</v>
      </c>
      <c r="C584" s="1">
        <v>-1</v>
      </c>
      <c r="D584" s="1">
        <v>1</v>
      </c>
      <c r="E584" s="3">
        <v>1.2</v>
      </c>
      <c r="F584" s="3"/>
      <c r="G584" s="3">
        <v>1.3</v>
      </c>
      <c r="H584" s="3"/>
    </row>
    <row r="585" spans="1:8" x14ac:dyDescent="0.2">
      <c r="A585" s="1"/>
      <c r="B585" s="37" t="s">
        <v>762</v>
      </c>
      <c r="C585" s="1">
        <v>1</v>
      </c>
      <c r="D585" s="1">
        <v>1</v>
      </c>
      <c r="E585" s="3">
        <f>2.1+2.1+0.9</f>
        <v>5.1000000000000005</v>
      </c>
      <c r="F585" s="3">
        <v>0.13</v>
      </c>
      <c r="G585" s="3"/>
      <c r="H585" s="3"/>
    </row>
    <row r="586" spans="1:8" x14ac:dyDescent="0.2">
      <c r="A586" s="1"/>
      <c r="B586" s="37" t="s">
        <v>763</v>
      </c>
      <c r="C586" s="1">
        <v>1</v>
      </c>
      <c r="D586" s="1">
        <v>1</v>
      </c>
      <c r="E586" s="3">
        <f>1.5+1.5+1.3+1.3</f>
        <v>5.6</v>
      </c>
      <c r="F586" s="3">
        <v>0.18</v>
      </c>
      <c r="G586" s="3"/>
      <c r="H586" s="3"/>
    </row>
    <row r="587" spans="1:8" x14ac:dyDescent="0.2">
      <c r="A587" s="1"/>
      <c r="B587" s="37" t="s">
        <v>741</v>
      </c>
      <c r="C587" s="1">
        <v>1</v>
      </c>
      <c r="D587" s="1">
        <v>1</v>
      </c>
      <c r="E587" s="3">
        <f>1.2+1.2+1.3+1.3</f>
        <v>5</v>
      </c>
      <c r="F587" s="3">
        <v>0.18</v>
      </c>
      <c r="G587" s="3"/>
      <c r="H587" s="3"/>
    </row>
    <row r="588" spans="1:8" x14ac:dyDescent="0.2">
      <c r="A588" s="1"/>
      <c r="B588" s="2" t="s">
        <v>887</v>
      </c>
      <c r="C588" s="1">
        <v>1</v>
      </c>
      <c r="D588" s="1">
        <v>2</v>
      </c>
      <c r="E588" s="3">
        <v>4.72</v>
      </c>
      <c r="F588" s="3">
        <v>0.6</v>
      </c>
      <c r="G588" s="3"/>
      <c r="H588" s="3"/>
    </row>
    <row r="589" spans="1:8" x14ac:dyDescent="0.2">
      <c r="A589" s="1"/>
      <c r="B589" s="2" t="s">
        <v>889</v>
      </c>
      <c r="C589" s="1">
        <v>3</v>
      </c>
      <c r="D589" s="1">
        <v>2</v>
      </c>
      <c r="E589" s="3"/>
      <c r="F589" s="3">
        <v>0.6</v>
      </c>
      <c r="G589" s="3">
        <v>2.1</v>
      </c>
      <c r="H589" s="3"/>
    </row>
    <row r="590" spans="1:8" x14ac:dyDescent="0.2">
      <c r="A590" s="1"/>
      <c r="B590" s="19" t="s">
        <v>764</v>
      </c>
      <c r="C590" s="1">
        <v>1</v>
      </c>
      <c r="D590" s="1">
        <v>1</v>
      </c>
      <c r="E590" s="3">
        <v>12.98</v>
      </c>
      <c r="F590" s="3"/>
      <c r="G590" s="3">
        <v>3.18</v>
      </c>
      <c r="H590" s="3"/>
    </row>
    <row r="591" spans="1:8" x14ac:dyDescent="0.2">
      <c r="A591" s="1"/>
      <c r="B591" s="37" t="s">
        <v>756</v>
      </c>
      <c r="C591" s="1">
        <v>-1</v>
      </c>
      <c r="D591" s="1">
        <v>1</v>
      </c>
      <c r="E591" s="3">
        <v>1</v>
      </c>
      <c r="F591" s="3"/>
      <c r="G591" s="3">
        <v>2.1</v>
      </c>
      <c r="H591" s="3"/>
    </row>
    <row r="592" spans="1:8" x14ac:dyDescent="0.2">
      <c r="A592" s="1"/>
      <c r="B592" s="2" t="s">
        <v>709</v>
      </c>
      <c r="C592" s="1">
        <v>-1</v>
      </c>
      <c r="D592" s="1">
        <v>1</v>
      </c>
      <c r="E592" s="3">
        <v>1.5</v>
      </c>
      <c r="F592" s="3"/>
      <c r="G592" s="3">
        <v>1.3</v>
      </c>
      <c r="H592" s="3"/>
    </row>
    <row r="593" spans="1:8" x14ac:dyDescent="0.2">
      <c r="A593" s="1"/>
      <c r="B593" s="2" t="s">
        <v>739</v>
      </c>
      <c r="C593" s="1">
        <v>1</v>
      </c>
      <c r="D593" s="1">
        <v>1</v>
      </c>
      <c r="E593" s="3">
        <v>5.2</v>
      </c>
      <c r="F593" s="3">
        <v>0.13</v>
      </c>
      <c r="G593" s="3"/>
      <c r="H593" s="3"/>
    </row>
    <row r="594" spans="1:8" x14ac:dyDescent="0.2">
      <c r="A594" s="1"/>
      <c r="B594" s="37" t="s">
        <v>763</v>
      </c>
      <c r="C594" s="1">
        <v>1</v>
      </c>
      <c r="D594" s="1">
        <v>1</v>
      </c>
      <c r="E594" s="3">
        <f>1.5+1.5+1.3+1.3</f>
        <v>5.6</v>
      </c>
      <c r="F594" s="3">
        <v>0.18</v>
      </c>
      <c r="G594" s="3"/>
      <c r="H594" s="3"/>
    </row>
    <row r="595" spans="1:8" x14ac:dyDescent="0.2">
      <c r="A595" s="1"/>
      <c r="B595" s="2" t="s">
        <v>887</v>
      </c>
      <c r="C595" s="1">
        <v>1</v>
      </c>
      <c r="D595" s="1">
        <v>2</v>
      </c>
      <c r="E595" s="3">
        <v>2.9</v>
      </c>
      <c r="F595" s="3">
        <v>0.6</v>
      </c>
      <c r="G595" s="3"/>
      <c r="H595" s="3"/>
    </row>
    <row r="596" spans="1:8" x14ac:dyDescent="0.2">
      <c r="A596" s="1"/>
      <c r="B596" s="2" t="s">
        <v>889</v>
      </c>
      <c r="C596" s="1">
        <v>3</v>
      </c>
      <c r="D596" s="1">
        <v>2</v>
      </c>
      <c r="E596" s="3"/>
      <c r="F596" s="3">
        <v>0.6</v>
      </c>
      <c r="G596" s="3">
        <v>2.1</v>
      </c>
      <c r="H596" s="3"/>
    </row>
    <row r="597" spans="1:8" x14ac:dyDescent="0.2">
      <c r="A597" s="1"/>
      <c r="B597" s="19" t="s">
        <v>765</v>
      </c>
      <c r="C597" s="1">
        <v>1</v>
      </c>
      <c r="D597" s="1">
        <v>1</v>
      </c>
      <c r="E597" s="3">
        <v>10.9</v>
      </c>
      <c r="F597" s="3"/>
      <c r="G597" s="3">
        <v>3.18</v>
      </c>
      <c r="H597" s="3"/>
    </row>
    <row r="598" spans="1:8" x14ac:dyDescent="0.2">
      <c r="A598" s="1"/>
      <c r="B598" s="37" t="s">
        <v>756</v>
      </c>
      <c r="C598" s="1">
        <v>-1</v>
      </c>
      <c r="D598" s="1">
        <v>1</v>
      </c>
      <c r="E598" s="3">
        <v>1</v>
      </c>
      <c r="F598" s="3"/>
      <c r="G598" s="3">
        <v>2.1</v>
      </c>
      <c r="H598" s="3"/>
    </row>
    <row r="599" spans="1:8" x14ac:dyDescent="0.2">
      <c r="A599" s="1"/>
      <c r="B599" s="2" t="s">
        <v>739</v>
      </c>
      <c r="C599" s="1">
        <v>1</v>
      </c>
      <c r="D599" s="1">
        <v>1</v>
      </c>
      <c r="E599" s="3">
        <v>5.2</v>
      </c>
      <c r="F599" s="3">
        <v>0.13</v>
      </c>
      <c r="G599" s="3"/>
      <c r="H599" s="3"/>
    </row>
    <row r="600" spans="1:8" x14ac:dyDescent="0.2">
      <c r="A600" s="1"/>
      <c r="B600" s="37" t="s">
        <v>766</v>
      </c>
      <c r="C600" s="1">
        <v>-1</v>
      </c>
      <c r="D600" s="1">
        <v>1</v>
      </c>
      <c r="E600" s="3">
        <v>1</v>
      </c>
      <c r="F600" s="3"/>
      <c r="G600" s="3">
        <v>0.6</v>
      </c>
      <c r="H600" s="3"/>
    </row>
    <row r="601" spans="1:8" x14ac:dyDescent="0.2">
      <c r="A601" s="1"/>
      <c r="B601" s="37" t="s">
        <v>767</v>
      </c>
      <c r="C601" s="1">
        <v>1</v>
      </c>
      <c r="D601" s="1">
        <v>1</v>
      </c>
      <c r="E601" s="3">
        <f>1+0.6+1+0.6</f>
        <v>3.2</v>
      </c>
      <c r="F601" s="3">
        <v>0.18</v>
      </c>
      <c r="G601" s="3"/>
      <c r="H601" s="3"/>
    </row>
    <row r="602" spans="1:8" x14ac:dyDescent="0.2">
      <c r="A602" s="1"/>
      <c r="B602" s="19" t="s">
        <v>768</v>
      </c>
      <c r="C602" s="1">
        <v>1</v>
      </c>
      <c r="D602" s="1">
        <v>1</v>
      </c>
      <c r="E602" s="3">
        <v>16.64</v>
      </c>
      <c r="F602" s="3"/>
      <c r="G602" s="3">
        <v>3.18</v>
      </c>
      <c r="H602" s="3"/>
    </row>
    <row r="603" spans="1:8" x14ac:dyDescent="0.2">
      <c r="A603" s="1"/>
      <c r="B603" s="2" t="s">
        <v>709</v>
      </c>
      <c r="C603" s="1">
        <v>-1</v>
      </c>
      <c r="D603" s="1">
        <v>1</v>
      </c>
      <c r="E603" s="3">
        <v>1.5</v>
      </c>
      <c r="F603" s="3"/>
      <c r="G603" s="3">
        <v>1.3</v>
      </c>
      <c r="H603" s="3"/>
    </row>
    <row r="604" spans="1:8" x14ac:dyDescent="0.2">
      <c r="A604" s="1"/>
      <c r="B604" s="37" t="s">
        <v>763</v>
      </c>
      <c r="C604" s="1">
        <v>1</v>
      </c>
      <c r="D604" s="1">
        <v>1</v>
      </c>
      <c r="E604" s="3">
        <f>1.5+1.5+1.3+1.3</f>
        <v>5.6</v>
      </c>
      <c r="F604" s="3">
        <v>0.18</v>
      </c>
      <c r="G604" s="3"/>
      <c r="H604" s="3"/>
    </row>
    <row r="605" spans="1:8" x14ac:dyDescent="0.2">
      <c r="A605" s="1"/>
      <c r="B605" s="37" t="s">
        <v>734</v>
      </c>
      <c r="C605" s="1">
        <v>-1</v>
      </c>
      <c r="D605" s="1">
        <v>1</v>
      </c>
      <c r="E605" s="3">
        <v>0.9</v>
      </c>
      <c r="F605" s="3"/>
      <c r="G605" s="3">
        <v>2.1</v>
      </c>
      <c r="H605" s="3"/>
    </row>
    <row r="606" spans="1:8" x14ac:dyDescent="0.2">
      <c r="A606" s="1"/>
      <c r="B606" s="37" t="s">
        <v>762</v>
      </c>
      <c r="C606" s="1">
        <v>1</v>
      </c>
      <c r="D606" s="1">
        <v>1</v>
      </c>
      <c r="E606" s="3">
        <f>2.1+2.1+0.9</f>
        <v>5.1000000000000005</v>
      </c>
      <c r="F606" s="3">
        <v>0.13</v>
      </c>
      <c r="G606" s="3"/>
      <c r="H606" s="3"/>
    </row>
    <row r="607" spans="1:8" x14ac:dyDescent="0.2">
      <c r="A607" s="1"/>
      <c r="B607" s="2" t="s">
        <v>887</v>
      </c>
      <c r="C607" s="1">
        <v>1</v>
      </c>
      <c r="D607" s="1">
        <v>2</v>
      </c>
      <c r="E607" s="3">
        <v>4.7300000000000004</v>
      </c>
      <c r="F607" s="3"/>
      <c r="G607" s="3"/>
      <c r="H607" s="3"/>
    </row>
    <row r="608" spans="1:8" x14ac:dyDescent="0.2">
      <c r="A608" s="1"/>
      <c r="B608" s="2" t="s">
        <v>889</v>
      </c>
      <c r="C608" s="1">
        <v>3</v>
      </c>
      <c r="D608" s="1">
        <v>2</v>
      </c>
      <c r="E608" s="3"/>
      <c r="F608" s="3">
        <v>0.6</v>
      </c>
      <c r="G608" s="3">
        <v>2.1</v>
      </c>
      <c r="H608" s="3"/>
    </row>
    <row r="609" spans="1:8" x14ac:dyDescent="0.2">
      <c r="A609" s="1"/>
      <c r="B609" s="19" t="s">
        <v>769</v>
      </c>
      <c r="C609" s="1">
        <v>1</v>
      </c>
      <c r="D609" s="1">
        <v>1</v>
      </c>
      <c r="E609" s="3">
        <v>9.18</v>
      </c>
      <c r="F609" s="3"/>
      <c r="G609" s="3">
        <v>3.18</v>
      </c>
      <c r="H609" s="3"/>
    </row>
    <row r="610" spans="1:8" x14ac:dyDescent="0.2">
      <c r="A610" s="1"/>
      <c r="B610" s="37" t="s">
        <v>770</v>
      </c>
      <c r="C610" s="1">
        <v>1</v>
      </c>
      <c r="D610" s="1">
        <v>2</v>
      </c>
      <c r="E610" s="3">
        <v>1.28</v>
      </c>
      <c r="F610" s="3"/>
      <c r="G610" s="3">
        <v>2.4</v>
      </c>
      <c r="H610" s="3"/>
    </row>
    <row r="611" spans="1:8" x14ac:dyDescent="0.2">
      <c r="A611" s="1"/>
      <c r="B611" s="37" t="s">
        <v>770</v>
      </c>
      <c r="C611" s="1">
        <v>1</v>
      </c>
      <c r="D611" s="1">
        <v>2</v>
      </c>
      <c r="E611" s="3">
        <v>2.2000000000000002</v>
      </c>
      <c r="F611" s="3"/>
      <c r="G611" s="3">
        <v>2.4</v>
      </c>
      <c r="H611" s="3"/>
    </row>
    <row r="612" spans="1:8" x14ac:dyDescent="0.2">
      <c r="A612" s="1"/>
      <c r="B612" s="19" t="s">
        <v>759</v>
      </c>
      <c r="C612" s="1">
        <v>1</v>
      </c>
      <c r="D612" s="1">
        <v>1</v>
      </c>
      <c r="E612" s="3">
        <v>1.28</v>
      </c>
      <c r="F612" s="16">
        <v>0.115</v>
      </c>
      <c r="G612" s="16"/>
      <c r="H612" s="3"/>
    </row>
    <row r="613" spans="1:8" x14ac:dyDescent="0.2">
      <c r="A613" s="1"/>
      <c r="B613" s="2" t="s">
        <v>759</v>
      </c>
      <c r="C613" s="1">
        <v>1</v>
      </c>
      <c r="D613" s="1">
        <v>1</v>
      </c>
      <c r="E613" s="3">
        <v>2.2000000000000002</v>
      </c>
      <c r="F613" s="16">
        <v>0.115</v>
      </c>
      <c r="G613" s="16"/>
      <c r="H613" s="3"/>
    </row>
    <row r="614" spans="1:8" x14ac:dyDescent="0.2">
      <c r="A614" s="1"/>
      <c r="B614" s="2" t="s">
        <v>771</v>
      </c>
      <c r="C614" s="1">
        <v>-1</v>
      </c>
      <c r="D614" s="1">
        <v>1</v>
      </c>
      <c r="E614" s="3">
        <v>0.75</v>
      </c>
      <c r="F614" s="3"/>
      <c r="G614" s="3">
        <v>2.1</v>
      </c>
      <c r="H614" s="3"/>
    </row>
    <row r="615" spans="1:8" x14ac:dyDescent="0.2">
      <c r="A615" s="1"/>
      <c r="B615" s="2" t="s">
        <v>772</v>
      </c>
      <c r="C615" s="1">
        <v>-1</v>
      </c>
      <c r="D615" s="1">
        <v>2</v>
      </c>
      <c r="E615" s="3">
        <v>0.75</v>
      </c>
      <c r="F615" s="3"/>
      <c r="G615" s="3">
        <v>2.1</v>
      </c>
      <c r="H615" s="3"/>
    </row>
    <row r="616" spans="1:8" x14ac:dyDescent="0.2">
      <c r="A616" s="1"/>
      <c r="B616" s="2" t="s">
        <v>713</v>
      </c>
      <c r="C616" s="1">
        <v>-1</v>
      </c>
      <c r="D616" s="1">
        <v>2</v>
      </c>
      <c r="E616" s="3">
        <v>0.6</v>
      </c>
      <c r="F616" s="3"/>
      <c r="G616" s="3">
        <v>0.6</v>
      </c>
      <c r="H616" s="3"/>
    </row>
    <row r="617" spans="1:8" x14ac:dyDescent="0.2">
      <c r="A617" s="1"/>
      <c r="B617" s="2" t="s">
        <v>773</v>
      </c>
      <c r="C617" s="1">
        <v>1</v>
      </c>
      <c r="D617" s="1">
        <v>1</v>
      </c>
      <c r="E617" s="3">
        <v>4.95</v>
      </c>
      <c r="F617" s="3">
        <v>0.23</v>
      </c>
      <c r="G617" s="3"/>
      <c r="H617" s="3"/>
    </row>
    <row r="618" spans="1:8" x14ac:dyDescent="0.2">
      <c r="A618" s="1"/>
      <c r="B618" s="2" t="s">
        <v>774</v>
      </c>
      <c r="C618" s="1">
        <v>1</v>
      </c>
      <c r="D618" s="1">
        <v>2</v>
      </c>
      <c r="E618" s="3">
        <v>2.4</v>
      </c>
      <c r="F618" s="3">
        <v>0.18</v>
      </c>
      <c r="G618" s="3"/>
      <c r="H618" s="3"/>
    </row>
    <row r="619" spans="1:8" x14ac:dyDescent="0.2">
      <c r="A619" s="1"/>
      <c r="B619" s="37" t="s">
        <v>861</v>
      </c>
      <c r="C619" s="1">
        <v>1</v>
      </c>
      <c r="D619" s="1">
        <v>3</v>
      </c>
      <c r="E619" s="3">
        <v>1.8</v>
      </c>
      <c r="F619" s="3"/>
      <c r="G619" s="3">
        <v>2.4</v>
      </c>
      <c r="H619" s="3"/>
    </row>
    <row r="620" spans="1:8" x14ac:dyDescent="0.2">
      <c r="A620" s="1"/>
      <c r="B620" s="2" t="s">
        <v>862</v>
      </c>
      <c r="C620" s="1">
        <v>1</v>
      </c>
      <c r="D620" s="1">
        <v>3</v>
      </c>
      <c r="E620" s="3">
        <v>0.6</v>
      </c>
      <c r="F620" s="3">
        <v>0.3</v>
      </c>
      <c r="G620" s="3"/>
      <c r="H620" s="3"/>
    </row>
    <row r="621" spans="1:8" x14ac:dyDescent="0.2">
      <c r="A621" s="1"/>
      <c r="B621" s="2" t="s">
        <v>791</v>
      </c>
      <c r="C621" s="1">
        <v>1</v>
      </c>
      <c r="D621" s="1">
        <v>1</v>
      </c>
      <c r="E621" s="3">
        <v>1.46</v>
      </c>
      <c r="F621" s="3"/>
      <c r="G621" s="3">
        <v>0.9</v>
      </c>
      <c r="H621" s="3"/>
    </row>
    <row r="622" spans="1:8" x14ac:dyDescent="0.2">
      <c r="A622" s="1"/>
      <c r="B622" s="2" t="s">
        <v>864</v>
      </c>
      <c r="C622" s="1">
        <v>1</v>
      </c>
      <c r="D622" s="1">
        <v>2</v>
      </c>
      <c r="E622" s="3">
        <v>0.9</v>
      </c>
      <c r="F622" s="3"/>
      <c r="G622" s="3">
        <v>0.6</v>
      </c>
      <c r="H622" s="3"/>
    </row>
    <row r="623" spans="1:8" x14ac:dyDescent="0.2">
      <c r="A623" s="1"/>
      <c r="B623" s="2" t="s">
        <v>865</v>
      </c>
      <c r="C623" s="1">
        <v>1</v>
      </c>
      <c r="D623" s="1">
        <v>2</v>
      </c>
      <c r="E623" s="3">
        <v>0.6</v>
      </c>
      <c r="F623" s="3"/>
      <c r="G623" s="3">
        <v>0.15</v>
      </c>
      <c r="H623" s="3"/>
    </row>
    <row r="624" spans="1:8" x14ac:dyDescent="0.2">
      <c r="A624" s="1"/>
      <c r="B624" s="2" t="s">
        <v>866</v>
      </c>
      <c r="C624" s="1">
        <v>1</v>
      </c>
      <c r="D624" s="1">
        <v>2</v>
      </c>
      <c r="E624" s="3">
        <v>0.3</v>
      </c>
      <c r="F624" s="3"/>
      <c r="G624" s="3">
        <v>0.15</v>
      </c>
      <c r="H624" s="3"/>
    </row>
    <row r="625" spans="1:8" x14ac:dyDescent="0.2">
      <c r="A625" s="1"/>
      <c r="B625" s="37" t="s">
        <v>867</v>
      </c>
      <c r="C625" s="1">
        <v>1</v>
      </c>
      <c r="D625" s="1">
        <v>4</v>
      </c>
      <c r="E625" s="1">
        <v>4.24</v>
      </c>
      <c r="F625" s="1" t="s">
        <v>8</v>
      </c>
      <c r="G625" s="3">
        <v>0.45</v>
      </c>
      <c r="H625" s="3"/>
    </row>
    <row r="626" spans="1:8" x14ac:dyDescent="0.2">
      <c r="A626" s="1"/>
      <c r="B626" s="37" t="s">
        <v>868</v>
      </c>
      <c r="C626" s="1">
        <v>1</v>
      </c>
      <c r="D626" s="1">
        <v>4</v>
      </c>
      <c r="E626" s="1">
        <v>3.32</v>
      </c>
      <c r="F626" s="1">
        <v>0.23</v>
      </c>
      <c r="G626" s="3"/>
      <c r="H626" s="3"/>
    </row>
    <row r="627" spans="1:8" x14ac:dyDescent="0.2">
      <c r="A627" s="1"/>
      <c r="B627" s="37" t="s">
        <v>869</v>
      </c>
      <c r="C627" s="1">
        <v>1</v>
      </c>
      <c r="D627" s="1">
        <v>1</v>
      </c>
      <c r="E627" s="1">
        <v>6.46</v>
      </c>
      <c r="F627" s="1">
        <v>2.23</v>
      </c>
      <c r="G627" s="3"/>
      <c r="H627" s="3"/>
    </row>
    <row r="628" spans="1:8" x14ac:dyDescent="0.2">
      <c r="A628" s="1"/>
      <c r="B628" s="37" t="s">
        <v>870</v>
      </c>
      <c r="C628" s="1">
        <v>1</v>
      </c>
      <c r="D628" s="1">
        <v>1</v>
      </c>
      <c r="E628" s="1">
        <v>10.92</v>
      </c>
      <c r="F628" s="1"/>
      <c r="G628" s="3">
        <v>0.12</v>
      </c>
      <c r="H628" s="3"/>
    </row>
    <row r="629" spans="1:8" x14ac:dyDescent="0.2">
      <c r="A629" s="1"/>
      <c r="B629" s="37" t="s">
        <v>871</v>
      </c>
      <c r="C629" s="1">
        <v>1</v>
      </c>
      <c r="D629" s="1">
        <v>1</v>
      </c>
      <c r="E629" s="1">
        <v>40.24</v>
      </c>
      <c r="F629" s="1">
        <v>0.98</v>
      </c>
      <c r="G629" s="3"/>
      <c r="H629" s="3"/>
    </row>
    <row r="630" spans="1:8" x14ac:dyDescent="0.2">
      <c r="A630" s="1"/>
      <c r="B630" s="37" t="s">
        <v>699</v>
      </c>
      <c r="C630" s="1">
        <v>1</v>
      </c>
      <c r="D630" s="1">
        <v>1</v>
      </c>
      <c r="E630" s="1">
        <v>43.24</v>
      </c>
      <c r="F630" s="1"/>
      <c r="G630" s="3">
        <v>0.12</v>
      </c>
      <c r="H630" s="3"/>
    </row>
    <row r="631" spans="1:8" x14ac:dyDescent="0.2">
      <c r="A631" s="1"/>
      <c r="B631" s="37" t="s">
        <v>872</v>
      </c>
      <c r="C631" s="1">
        <v>1</v>
      </c>
      <c r="D631" s="1">
        <v>2</v>
      </c>
      <c r="E631" s="1">
        <v>8.5</v>
      </c>
      <c r="F631" s="1"/>
      <c r="G631" s="3">
        <v>0.3</v>
      </c>
      <c r="H631" s="3"/>
    </row>
    <row r="632" spans="1:8" x14ac:dyDescent="0.2">
      <c r="A632" s="1"/>
      <c r="B632" s="37" t="s">
        <v>873</v>
      </c>
      <c r="C632" s="1">
        <v>1</v>
      </c>
      <c r="D632" s="1">
        <v>2</v>
      </c>
      <c r="E632" s="1">
        <v>8.5</v>
      </c>
      <c r="F632" s="1">
        <v>0.115</v>
      </c>
      <c r="G632" s="3"/>
      <c r="H632" s="3"/>
    </row>
    <row r="633" spans="1:8" x14ac:dyDescent="0.2">
      <c r="A633" s="1"/>
      <c r="B633" s="37" t="s">
        <v>874</v>
      </c>
      <c r="C633" s="1">
        <v>1</v>
      </c>
      <c r="D633" s="1">
        <v>1</v>
      </c>
      <c r="E633" s="1">
        <v>79.099999999999994</v>
      </c>
      <c r="F633" s="1"/>
      <c r="G633" s="3">
        <v>0.45</v>
      </c>
      <c r="H633" s="3"/>
    </row>
    <row r="634" spans="1:8" x14ac:dyDescent="0.2">
      <c r="A634" s="1"/>
      <c r="B634" s="2" t="s">
        <v>890</v>
      </c>
      <c r="C634" s="1">
        <v>1</v>
      </c>
      <c r="D634" s="1">
        <v>2</v>
      </c>
      <c r="E634" s="3">
        <v>30</v>
      </c>
      <c r="F634" s="3"/>
      <c r="G634" s="3">
        <v>1.5</v>
      </c>
      <c r="H634" s="3"/>
    </row>
    <row r="635" spans="1:8" x14ac:dyDescent="0.2">
      <c r="A635" s="1"/>
      <c r="B635" s="2" t="s">
        <v>862</v>
      </c>
      <c r="C635" s="1">
        <v>1</v>
      </c>
      <c r="D635" s="1">
        <v>1</v>
      </c>
      <c r="E635" s="3">
        <v>30</v>
      </c>
      <c r="F635" s="3">
        <v>0.23</v>
      </c>
      <c r="G635" s="3"/>
      <c r="H635" s="3"/>
    </row>
    <row r="636" spans="1:8" x14ac:dyDescent="0.2">
      <c r="A636" s="1"/>
      <c r="B636" s="2"/>
      <c r="C636" s="1"/>
      <c r="D636" s="1"/>
      <c r="E636" s="3"/>
      <c r="F636" s="3"/>
      <c r="G636" s="3"/>
      <c r="H636" s="3"/>
    </row>
    <row r="637" spans="1:8" x14ac:dyDescent="0.2">
      <c r="A637" s="1"/>
      <c r="B637" s="2"/>
      <c r="C637" s="1"/>
      <c r="D637" s="1"/>
      <c r="E637" s="3"/>
      <c r="F637" s="3"/>
      <c r="G637" s="3"/>
      <c r="H637" s="3"/>
    </row>
    <row r="638" spans="1:8" x14ac:dyDescent="0.2">
      <c r="A638" s="1">
        <v>36</v>
      </c>
      <c r="B638" s="2" t="s">
        <v>891</v>
      </c>
      <c r="C638" s="1"/>
      <c r="D638" s="1"/>
      <c r="E638" s="3"/>
      <c r="F638" s="3"/>
      <c r="G638" s="3"/>
      <c r="H638" s="3"/>
    </row>
    <row r="639" spans="1:8" x14ac:dyDescent="0.2">
      <c r="A639" s="1"/>
      <c r="B639" s="2" t="s">
        <v>836</v>
      </c>
      <c r="C639" s="1">
        <v>1</v>
      </c>
      <c r="D639" s="1">
        <v>1</v>
      </c>
      <c r="E639" s="3">
        <v>6</v>
      </c>
      <c r="F639" s="3">
        <v>11.7</v>
      </c>
      <c r="G639" s="3"/>
      <c r="H639" s="3"/>
    </row>
    <row r="640" spans="1:8" x14ac:dyDescent="0.2">
      <c r="A640" s="1"/>
      <c r="B640" s="2" t="s">
        <v>892</v>
      </c>
      <c r="C640" s="1">
        <v>1</v>
      </c>
      <c r="D640" s="1">
        <v>1</v>
      </c>
      <c r="E640" s="3">
        <v>6</v>
      </c>
      <c r="F640" s="3">
        <v>4.5</v>
      </c>
      <c r="G640" s="3"/>
      <c r="H640" s="3"/>
    </row>
    <row r="641" spans="1:8" x14ac:dyDescent="0.2">
      <c r="A641" s="1"/>
      <c r="B641" s="2" t="s">
        <v>830</v>
      </c>
      <c r="C641" s="1">
        <v>1</v>
      </c>
      <c r="D641" s="1">
        <v>1</v>
      </c>
      <c r="E641" s="3">
        <v>3.6</v>
      </c>
      <c r="F641" s="3">
        <v>3</v>
      </c>
      <c r="G641" s="3"/>
      <c r="H641" s="3"/>
    </row>
    <row r="642" spans="1:8" x14ac:dyDescent="0.2">
      <c r="A642" s="1"/>
      <c r="B642" s="2" t="s">
        <v>893</v>
      </c>
      <c r="C642" s="1">
        <v>1</v>
      </c>
      <c r="D642" s="1">
        <v>2</v>
      </c>
      <c r="E642" s="3">
        <v>1.75</v>
      </c>
      <c r="F642" s="3">
        <v>1.5</v>
      </c>
      <c r="G642" s="3"/>
      <c r="H642" s="3"/>
    </row>
    <row r="643" spans="1:8" x14ac:dyDescent="0.2">
      <c r="A643" s="1"/>
      <c r="B643" s="2" t="s">
        <v>837</v>
      </c>
      <c r="C643" s="1">
        <v>1</v>
      </c>
      <c r="D643" s="1">
        <v>1</v>
      </c>
      <c r="E643" s="3">
        <v>3.6</v>
      </c>
      <c r="F643" s="3">
        <v>3</v>
      </c>
      <c r="G643" s="3"/>
      <c r="H643" s="3"/>
    </row>
    <row r="644" spans="1:8" x14ac:dyDescent="0.2">
      <c r="A644" s="1"/>
      <c r="B644" s="2" t="s">
        <v>894</v>
      </c>
      <c r="C644" s="1">
        <v>1</v>
      </c>
      <c r="D644" s="1">
        <v>2</v>
      </c>
      <c r="E644" s="3">
        <v>1.75</v>
      </c>
      <c r="F644" s="3">
        <v>1.5</v>
      </c>
      <c r="G644" s="3"/>
      <c r="H644" s="3"/>
    </row>
    <row r="645" spans="1:8" x14ac:dyDescent="0.2">
      <c r="A645" s="1"/>
      <c r="B645" s="2" t="s">
        <v>835</v>
      </c>
      <c r="C645" s="1">
        <v>1</v>
      </c>
      <c r="D645" s="1">
        <v>1</v>
      </c>
      <c r="E645" s="3">
        <v>3.6</v>
      </c>
      <c r="F645" s="3">
        <v>3</v>
      </c>
      <c r="G645" s="3"/>
      <c r="H645" s="3"/>
    </row>
    <row r="646" spans="1:8" x14ac:dyDescent="0.2">
      <c r="A646" s="1"/>
      <c r="B646" s="37" t="s">
        <v>895</v>
      </c>
      <c r="C646" s="1">
        <v>1</v>
      </c>
      <c r="D646" s="1">
        <v>1</v>
      </c>
      <c r="E646" s="3">
        <v>3.6</v>
      </c>
      <c r="F646" s="3">
        <v>3.1</v>
      </c>
      <c r="G646" s="3"/>
      <c r="H646" s="3"/>
    </row>
    <row r="647" spans="1:8" x14ac:dyDescent="0.2">
      <c r="A647" s="1"/>
      <c r="B647" s="2" t="s">
        <v>896</v>
      </c>
      <c r="C647" s="1">
        <v>1</v>
      </c>
      <c r="D647" s="1">
        <v>1</v>
      </c>
      <c r="E647" s="3">
        <v>3.6</v>
      </c>
      <c r="F647" s="3">
        <v>4.0999999999999996</v>
      </c>
      <c r="G647" s="3"/>
      <c r="H647" s="3"/>
    </row>
    <row r="648" spans="1:8" x14ac:dyDescent="0.2">
      <c r="A648" s="1"/>
      <c r="B648" s="2" t="s">
        <v>897</v>
      </c>
      <c r="C648" s="1">
        <v>1</v>
      </c>
      <c r="D648" s="1">
        <v>1</v>
      </c>
      <c r="E648" s="3">
        <v>3.6</v>
      </c>
      <c r="F648" s="3">
        <v>3.25</v>
      </c>
      <c r="G648" s="3"/>
      <c r="H648" s="3"/>
    </row>
    <row r="649" spans="1:8" x14ac:dyDescent="0.2">
      <c r="A649" s="1"/>
      <c r="B649" s="2" t="s">
        <v>898</v>
      </c>
      <c r="C649" s="1">
        <v>1</v>
      </c>
      <c r="D649" s="1">
        <v>1</v>
      </c>
      <c r="E649" s="3">
        <v>3.6</v>
      </c>
      <c r="F649" s="3">
        <v>5.38</v>
      </c>
      <c r="G649" s="3"/>
      <c r="H649" s="3"/>
    </row>
    <row r="650" spans="1:8" x14ac:dyDescent="0.2">
      <c r="A650" s="1"/>
      <c r="B650" s="2" t="s">
        <v>899</v>
      </c>
      <c r="C650" s="1">
        <v>1</v>
      </c>
      <c r="D650" s="1">
        <v>1</v>
      </c>
      <c r="E650" s="3">
        <v>4.7300000000000004</v>
      </c>
      <c r="F650" s="3">
        <v>3.59</v>
      </c>
      <c r="G650" s="3"/>
      <c r="H650" s="3"/>
    </row>
    <row r="651" spans="1:8" x14ac:dyDescent="0.2">
      <c r="A651" s="1"/>
      <c r="B651" s="2" t="s">
        <v>900</v>
      </c>
      <c r="C651" s="1">
        <v>1</v>
      </c>
      <c r="D651" s="1">
        <v>1</v>
      </c>
      <c r="E651" s="3">
        <v>2.62</v>
      </c>
      <c r="F651" s="3">
        <v>2.2000000000000002</v>
      </c>
      <c r="G651" s="3"/>
      <c r="H651" s="3"/>
    </row>
    <row r="652" spans="1:8" x14ac:dyDescent="0.2">
      <c r="A652" s="1"/>
      <c r="B652" s="2" t="s">
        <v>901</v>
      </c>
      <c r="C652" s="1">
        <v>1</v>
      </c>
      <c r="D652" s="1">
        <v>1</v>
      </c>
      <c r="E652" s="3">
        <v>1.86</v>
      </c>
      <c r="F652" s="3">
        <v>3.59</v>
      </c>
      <c r="G652" s="3"/>
      <c r="H652" s="3"/>
    </row>
    <row r="653" spans="1:8" x14ac:dyDescent="0.2">
      <c r="A653" s="1"/>
      <c r="B653" s="2" t="s">
        <v>902</v>
      </c>
      <c r="C653" s="1">
        <v>1</v>
      </c>
      <c r="D653" s="1">
        <v>1</v>
      </c>
      <c r="E653" s="3">
        <v>2.9</v>
      </c>
      <c r="F653" s="3">
        <v>3.59</v>
      </c>
      <c r="G653" s="3"/>
      <c r="H653" s="3"/>
    </row>
    <row r="654" spans="1:8" x14ac:dyDescent="0.2">
      <c r="A654" s="1"/>
      <c r="B654" s="2" t="s">
        <v>903</v>
      </c>
      <c r="C654" s="1">
        <v>1</v>
      </c>
      <c r="D654" s="1">
        <v>1</v>
      </c>
      <c r="E654" s="3">
        <v>3.6</v>
      </c>
      <c r="F654" s="3">
        <v>4.72</v>
      </c>
      <c r="G654" s="3"/>
      <c r="H654" s="3"/>
    </row>
    <row r="655" spans="1:8" x14ac:dyDescent="0.2">
      <c r="A655" s="1"/>
      <c r="B655" s="37" t="s">
        <v>727</v>
      </c>
      <c r="C655" s="1">
        <v>1</v>
      </c>
      <c r="D655" s="1">
        <v>7</v>
      </c>
      <c r="E655" s="3">
        <v>1.96</v>
      </c>
      <c r="F655" s="3">
        <v>0.6</v>
      </c>
      <c r="G655" s="3"/>
      <c r="H655" s="3"/>
    </row>
    <row r="656" spans="1:8" x14ac:dyDescent="0.2">
      <c r="A656" s="1"/>
      <c r="B656" s="37" t="s">
        <v>728</v>
      </c>
      <c r="C656" s="1">
        <v>1</v>
      </c>
      <c r="D656" s="1">
        <v>4</v>
      </c>
      <c r="E656" s="3">
        <v>1.66</v>
      </c>
      <c r="F656" s="3">
        <v>0.6</v>
      </c>
      <c r="G656" s="3"/>
      <c r="H656" s="3"/>
    </row>
    <row r="657" spans="1:8" x14ac:dyDescent="0.2">
      <c r="A657" s="1"/>
      <c r="B657" s="1"/>
      <c r="C657" s="1"/>
      <c r="D657" s="1"/>
      <c r="E657" s="1"/>
      <c r="F657" s="1"/>
      <c r="G657" s="1"/>
      <c r="H657" s="3"/>
    </row>
    <row r="658" spans="1:8" x14ac:dyDescent="0.2">
      <c r="A658" s="1"/>
      <c r="B658" s="2"/>
      <c r="C658" s="1"/>
      <c r="D658" s="1"/>
      <c r="E658" s="3"/>
      <c r="F658" s="3"/>
      <c r="G658" s="3"/>
      <c r="H658" s="3"/>
    </row>
    <row r="659" spans="1:8" x14ac:dyDescent="0.2">
      <c r="A659" s="1">
        <v>37</v>
      </c>
      <c r="B659" s="2" t="s">
        <v>904</v>
      </c>
      <c r="C659" s="1"/>
      <c r="D659" s="1"/>
      <c r="E659" s="3"/>
      <c r="F659" s="3"/>
      <c r="G659" s="3"/>
      <c r="H659" s="3"/>
    </row>
    <row r="660" spans="1:8" x14ac:dyDescent="0.2">
      <c r="A660" s="1"/>
      <c r="B660" s="2" t="s">
        <v>884</v>
      </c>
      <c r="C660" s="1">
        <v>1</v>
      </c>
      <c r="D660" s="1">
        <v>1</v>
      </c>
      <c r="E660" s="1">
        <v>6.46</v>
      </c>
      <c r="F660" s="1">
        <v>2.23</v>
      </c>
      <c r="G660" s="3"/>
      <c r="H660" s="3"/>
    </row>
    <row r="661" spans="1:8" x14ac:dyDescent="0.2">
      <c r="A661" s="1"/>
      <c r="B661" s="37" t="s">
        <v>871</v>
      </c>
      <c r="C661" s="1">
        <v>1</v>
      </c>
      <c r="D661" s="1">
        <v>1</v>
      </c>
      <c r="E661" s="1">
        <v>40.24</v>
      </c>
      <c r="F661" s="1">
        <v>0.98</v>
      </c>
      <c r="G661" s="3"/>
      <c r="H661" s="3"/>
    </row>
    <row r="662" spans="1:8" x14ac:dyDescent="0.2">
      <c r="A662" s="1"/>
      <c r="B662" s="37" t="s">
        <v>695</v>
      </c>
      <c r="C662" s="23">
        <v>1</v>
      </c>
      <c r="D662" s="23">
        <v>1</v>
      </c>
      <c r="E662" s="21">
        <v>3.6</v>
      </c>
      <c r="F662" s="21">
        <v>3</v>
      </c>
      <c r="G662" s="3"/>
      <c r="H662" s="3"/>
    </row>
    <row r="663" spans="1:8" x14ac:dyDescent="0.2">
      <c r="A663" s="1"/>
      <c r="B663" s="19"/>
      <c r="C663" s="1"/>
      <c r="D663" s="1"/>
      <c r="E663" s="3"/>
      <c r="F663" s="3"/>
      <c r="G663" s="3"/>
      <c r="H663" s="3"/>
    </row>
    <row r="664" spans="1:8" x14ac:dyDescent="0.2">
      <c r="A664" s="1"/>
      <c r="B664" s="2"/>
      <c r="C664" s="1"/>
      <c r="D664" s="1"/>
      <c r="E664" s="3"/>
      <c r="F664" s="3"/>
      <c r="G664" s="3"/>
      <c r="H664" s="3"/>
    </row>
    <row r="665" spans="1:8" x14ac:dyDescent="0.2">
      <c r="A665" s="1">
        <v>38</v>
      </c>
      <c r="B665" s="2" t="s">
        <v>905</v>
      </c>
      <c r="C665" s="1"/>
      <c r="D665" s="1"/>
      <c r="E665" s="3"/>
      <c r="F665" s="3"/>
      <c r="G665" s="3"/>
      <c r="H665" s="3"/>
    </row>
    <row r="666" spans="1:8" x14ac:dyDescent="0.2">
      <c r="A666" s="1"/>
      <c r="B666" s="19" t="s">
        <v>731</v>
      </c>
      <c r="C666" s="1"/>
      <c r="D666" s="1"/>
      <c r="E666" s="3"/>
      <c r="F666" s="3"/>
      <c r="G666" s="3"/>
      <c r="H666" s="3"/>
    </row>
    <row r="667" spans="1:8" x14ac:dyDescent="0.2">
      <c r="A667" s="1"/>
      <c r="B667" s="19" t="s">
        <v>732</v>
      </c>
      <c r="C667" s="1">
        <v>1</v>
      </c>
      <c r="D667" s="1">
        <v>1</v>
      </c>
      <c r="E667" s="3">
        <v>35.4</v>
      </c>
      <c r="F667" s="3"/>
      <c r="G667" s="3">
        <v>3.93</v>
      </c>
      <c r="H667" s="3"/>
    </row>
    <row r="668" spans="1:8" x14ac:dyDescent="0.2">
      <c r="A668" s="1"/>
      <c r="B668" s="2" t="s">
        <v>733</v>
      </c>
      <c r="C668" s="1">
        <v>-1</v>
      </c>
      <c r="D668" s="1">
        <v>10</v>
      </c>
      <c r="E668" s="3">
        <v>1</v>
      </c>
      <c r="F668" s="3"/>
      <c r="G668" s="3">
        <v>2.1</v>
      </c>
      <c r="H668" s="3"/>
    </row>
    <row r="669" spans="1:8" x14ac:dyDescent="0.2">
      <c r="A669" s="1"/>
      <c r="B669" s="2" t="s">
        <v>734</v>
      </c>
      <c r="C669" s="1">
        <v>-1</v>
      </c>
      <c r="D669" s="1">
        <v>2</v>
      </c>
      <c r="E669" s="3">
        <v>0.9</v>
      </c>
      <c r="F669" s="3"/>
      <c r="G669" s="3">
        <v>2.1</v>
      </c>
      <c r="H669" s="3"/>
    </row>
    <row r="670" spans="1:8" x14ac:dyDescent="0.2">
      <c r="A670" s="1"/>
      <c r="B670" s="2" t="s">
        <v>735</v>
      </c>
      <c r="C670" s="1">
        <v>-1</v>
      </c>
      <c r="D670" s="1">
        <v>2</v>
      </c>
      <c r="E670" s="3">
        <v>1</v>
      </c>
      <c r="F670" s="3"/>
      <c r="G670" s="3">
        <v>2.1</v>
      </c>
      <c r="H670" s="3"/>
    </row>
    <row r="671" spans="1:8" x14ac:dyDescent="0.2">
      <c r="A671" s="1"/>
      <c r="B671" s="2" t="s">
        <v>713</v>
      </c>
      <c r="C671" s="1">
        <v>-1</v>
      </c>
      <c r="D671" s="1">
        <v>15</v>
      </c>
      <c r="E671" s="3">
        <v>0.6</v>
      </c>
      <c r="F671" s="3"/>
      <c r="G671" s="3">
        <v>0.6</v>
      </c>
      <c r="H671" s="3"/>
    </row>
    <row r="672" spans="1:8" x14ac:dyDescent="0.2">
      <c r="A672" s="1"/>
      <c r="B672" s="19" t="s">
        <v>736</v>
      </c>
      <c r="C672" s="1">
        <v>1</v>
      </c>
      <c r="D672" s="1">
        <v>1</v>
      </c>
      <c r="E672" s="3">
        <v>21</v>
      </c>
      <c r="F672" s="3"/>
      <c r="G672" s="3">
        <v>3.18</v>
      </c>
      <c r="H672" s="3"/>
    </row>
    <row r="673" spans="1:9" x14ac:dyDescent="0.2">
      <c r="A673" s="1"/>
      <c r="B673" s="2" t="s">
        <v>733</v>
      </c>
      <c r="C673" s="1">
        <v>-1</v>
      </c>
      <c r="D673" s="1">
        <v>2</v>
      </c>
      <c r="E673" s="3">
        <v>1</v>
      </c>
      <c r="F673" s="3"/>
      <c r="G673" s="3">
        <v>2.1</v>
      </c>
      <c r="H673" s="3"/>
    </row>
    <row r="674" spans="1:9" x14ac:dyDescent="0.2">
      <c r="A674" s="1"/>
      <c r="B674" s="2" t="s">
        <v>737</v>
      </c>
      <c r="C674" s="1">
        <v>-1</v>
      </c>
      <c r="D674" s="1">
        <v>1</v>
      </c>
      <c r="E674" s="3">
        <v>0.75</v>
      </c>
      <c r="F674" s="3"/>
      <c r="G674" s="3">
        <v>2.1</v>
      </c>
      <c r="H674" s="3"/>
    </row>
    <row r="675" spans="1:9" x14ac:dyDescent="0.2">
      <c r="A675" s="1"/>
      <c r="B675" s="2" t="s">
        <v>735</v>
      </c>
      <c r="C675" s="1">
        <v>-1</v>
      </c>
      <c r="D675" s="1">
        <v>2</v>
      </c>
      <c r="E675" s="3">
        <v>1</v>
      </c>
      <c r="F675" s="3"/>
      <c r="G675" s="3">
        <v>2.1</v>
      </c>
      <c r="H675" s="3"/>
    </row>
    <row r="676" spans="1:9" x14ac:dyDescent="0.2">
      <c r="A676" s="1"/>
      <c r="B676" s="2" t="s">
        <v>716</v>
      </c>
      <c r="C676" s="1">
        <v>-1</v>
      </c>
      <c r="D676" s="1">
        <v>1</v>
      </c>
      <c r="E676" s="3">
        <v>1.8</v>
      </c>
      <c r="F676" s="3"/>
      <c r="G676" s="3">
        <v>2.1</v>
      </c>
      <c r="H676" s="3"/>
    </row>
    <row r="677" spans="1:9" x14ac:dyDescent="0.2">
      <c r="A677" s="1"/>
      <c r="B677" s="2" t="s">
        <v>740</v>
      </c>
      <c r="C677" s="1">
        <v>1</v>
      </c>
      <c r="D677" s="1">
        <v>2</v>
      </c>
      <c r="E677" s="3">
        <v>5.2</v>
      </c>
      <c r="F677" s="3">
        <v>0.23</v>
      </c>
      <c r="G677" s="3"/>
      <c r="H677" s="3"/>
    </row>
    <row r="678" spans="1:9" x14ac:dyDescent="0.2">
      <c r="A678" s="1"/>
      <c r="B678" s="19" t="s">
        <v>738</v>
      </c>
      <c r="C678" s="1">
        <v>1</v>
      </c>
      <c r="D678" s="1">
        <v>1</v>
      </c>
      <c r="E678" s="3">
        <v>13.2</v>
      </c>
      <c r="F678" s="3"/>
      <c r="G678" s="3">
        <v>3.18</v>
      </c>
      <c r="H678" s="3"/>
    </row>
    <row r="679" spans="1:9" x14ac:dyDescent="0.2">
      <c r="A679" s="1"/>
      <c r="B679" s="2" t="s">
        <v>733</v>
      </c>
      <c r="C679" s="1">
        <v>-1</v>
      </c>
      <c r="D679" s="1">
        <v>1</v>
      </c>
      <c r="E679" s="3">
        <v>1</v>
      </c>
      <c r="F679" s="3"/>
      <c r="G679" s="3">
        <v>2.1</v>
      </c>
      <c r="H679" s="3"/>
    </row>
    <row r="680" spans="1:9" x14ac:dyDescent="0.2">
      <c r="A680" s="1"/>
      <c r="B680" s="2" t="s">
        <v>737</v>
      </c>
      <c r="C680" s="1">
        <v>-1</v>
      </c>
      <c r="D680" s="1">
        <v>1</v>
      </c>
      <c r="E680" s="3">
        <v>0.75</v>
      </c>
      <c r="F680" s="3"/>
      <c r="G680" s="3">
        <v>2.1</v>
      </c>
      <c r="H680" s="3"/>
    </row>
    <row r="681" spans="1:9" x14ac:dyDescent="0.2">
      <c r="A681" s="1"/>
      <c r="B681" s="2" t="s">
        <v>710</v>
      </c>
      <c r="C681" s="1">
        <v>-1</v>
      </c>
      <c r="D681" s="1">
        <v>2</v>
      </c>
      <c r="E681" s="3">
        <v>1.5</v>
      </c>
      <c r="F681" s="3"/>
      <c r="G681" s="3">
        <v>1.3</v>
      </c>
      <c r="H681" s="3"/>
    </row>
    <row r="682" spans="1:9" x14ac:dyDescent="0.2">
      <c r="A682" s="1"/>
      <c r="B682" s="2" t="s">
        <v>739</v>
      </c>
      <c r="C682" s="1">
        <v>1</v>
      </c>
      <c r="D682" s="1">
        <v>1</v>
      </c>
      <c r="E682" s="3">
        <v>5.2</v>
      </c>
      <c r="F682" s="3">
        <v>0.13</v>
      </c>
      <c r="G682" s="3"/>
      <c r="H682" s="3"/>
    </row>
    <row r="683" spans="1:9" x14ac:dyDescent="0.2">
      <c r="A683" s="1"/>
      <c r="B683" s="2" t="s">
        <v>741</v>
      </c>
      <c r="C683" s="1">
        <v>1</v>
      </c>
      <c r="D683" s="1">
        <v>2</v>
      </c>
      <c r="E683" s="3">
        <v>5.6</v>
      </c>
      <c r="F683" s="3">
        <v>0.18</v>
      </c>
      <c r="G683" s="3"/>
      <c r="H683" s="17"/>
      <c r="I683" s="9"/>
    </row>
    <row r="684" spans="1:9" x14ac:dyDescent="0.2">
      <c r="A684" s="1"/>
      <c r="B684" s="2" t="s">
        <v>887</v>
      </c>
      <c r="C684" s="1">
        <v>1</v>
      </c>
      <c r="D684" s="1">
        <v>2</v>
      </c>
      <c r="E684" s="3">
        <v>3.6</v>
      </c>
      <c r="F684" s="3">
        <v>0.6</v>
      </c>
      <c r="G684" s="3"/>
      <c r="H684" s="17"/>
      <c r="I684" s="9"/>
    </row>
    <row r="685" spans="1:9" x14ac:dyDescent="0.2">
      <c r="A685" s="1"/>
      <c r="B685" s="2" t="s">
        <v>888</v>
      </c>
      <c r="C685" s="1">
        <v>3</v>
      </c>
      <c r="D685" s="1">
        <v>2</v>
      </c>
      <c r="E685" s="3"/>
      <c r="F685" s="3">
        <v>0.6</v>
      </c>
      <c r="G685" s="3">
        <v>2.1</v>
      </c>
      <c r="H685" s="3"/>
      <c r="I685" s="9"/>
    </row>
    <row r="686" spans="1:9" x14ac:dyDescent="0.2">
      <c r="A686" s="1"/>
      <c r="B686" s="19" t="s">
        <v>742</v>
      </c>
      <c r="C686" s="1">
        <v>1</v>
      </c>
      <c r="D686" s="1">
        <v>1</v>
      </c>
      <c r="E686" s="3">
        <v>6.5</v>
      </c>
      <c r="F686" s="3"/>
      <c r="G686" s="3">
        <v>3.18</v>
      </c>
      <c r="H686" s="3"/>
      <c r="I686" s="9"/>
    </row>
    <row r="687" spans="1:9" x14ac:dyDescent="0.2">
      <c r="A687" s="1"/>
      <c r="B687" s="19" t="s">
        <v>743</v>
      </c>
      <c r="C687" s="1">
        <v>1</v>
      </c>
      <c r="D687" s="1">
        <v>1</v>
      </c>
      <c r="E687" s="3">
        <v>6.5</v>
      </c>
      <c r="F687" s="3"/>
      <c r="G687" s="3">
        <v>3.18</v>
      </c>
      <c r="H687" s="3"/>
      <c r="I687" s="9"/>
    </row>
    <row r="688" spans="1:9" x14ac:dyDescent="0.2">
      <c r="A688" s="1"/>
      <c r="B688" s="2" t="s">
        <v>737</v>
      </c>
      <c r="C688" s="1">
        <v>-1</v>
      </c>
      <c r="D688" s="1">
        <v>2</v>
      </c>
      <c r="E688" s="3">
        <v>0.75</v>
      </c>
      <c r="F688" s="3"/>
      <c r="G688" s="3">
        <v>2.1</v>
      </c>
      <c r="H688" s="3"/>
      <c r="I688" s="9"/>
    </row>
    <row r="689" spans="1:9" x14ac:dyDescent="0.2">
      <c r="A689" s="1"/>
      <c r="B689" s="37" t="s">
        <v>744</v>
      </c>
      <c r="C689" s="1">
        <v>1</v>
      </c>
      <c r="D689" s="1">
        <v>2</v>
      </c>
      <c r="E689" s="3">
        <v>4.95</v>
      </c>
      <c r="F689" s="3">
        <v>0.18</v>
      </c>
      <c r="G689" s="3"/>
      <c r="H689" s="3"/>
      <c r="I689" s="9"/>
    </row>
    <row r="690" spans="1:9" x14ac:dyDescent="0.2">
      <c r="A690" s="1"/>
      <c r="B690" s="37" t="s">
        <v>711</v>
      </c>
      <c r="C690" s="1">
        <v>-1</v>
      </c>
      <c r="D690" s="1">
        <v>1</v>
      </c>
      <c r="E690" s="3">
        <v>0.6</v>
      </c>
      <c r="F690" s="3"/>
      <c r="G690" s="3">
        <v>0.6</v>
      </c>
      <c r="H690" s="21"/>
      <c r="I690" s="9"/>
    </row>
    <row r="691" spans="1:9" x14ac:dyDescent="0.2">
      <c r="A691" s="1"/>
      <c r="B691" s="37" t="s">
        <v>717</v>
      </c>
      <c r="C691" s="1">
        <v>1</v>
      </c>
      <c r="D691" s="1">
        <v>1</v>
      </c>
      <c r="E691" s="3">
        <f>0.6*4</f>
        <v>2.4</v>
      </c>
      <c r="F691" s="3">
        <v>0.18</v>
      </c>
      <c r="G691" s="3"/>
      <c r="H691" s="17"/>
      <c r="I691" s="9"/>
    </row>
    <row r="692" spans="1:9" ht="19.5" customHeight="1" x14ac:dyDescent="0.2">
      <c r="A692" s="1"/>
      <c r="B692" s="19" t="s">
        <v>745</v>
      </c>
      <c r="C692" s="1">
        <v>1</v>
      </c>
      <c r="D692" s="1">
        <v>1</v>
      </c>
      <c r="E692" s="3">
        <v>13.2</v>
      </c>
      <c r="F692" s="3"/>
      <c r="G692" s="3">
        <v>3.18</v>
      </c>
      <c r="H692" s="3"/>
    </row>
    <row r="693" spans="1:9" ht="18" customHeight="1" x14ac:dyDescent="0.2">
      <c r="A693" s="1"/>
      <c r="B693" s="2" t="s">
        <v>733</v>
      </c>
      <c r="C693" s="1">
        <v>-1</v>
      </c>
      <c r="D693" s="1">
        <v>1</v>
      </c>
      <c r="E693" s="3">
        <v>1</v>
      </c>
      <c r="F693" s="3"/>
      <c r="G693" s="3">
        <v>2.1</v>
      </c>
      <c r="H693" s="3"/>
    </row>
    <row r="694" spans="1:9" x14ac:dyDescent="0.2">
      <c r="A694" s="1"/>
      <c r="B694" s="2" t="s">
        <v>737</v>
      </c>
      <c r="C694" s="1">
        <v>-1</v>
      </c>
      <c r="D694" s="1">
        <v>1</v>
      </c>
      <c r="E694" s="3">
        <v>0.75</v>
      </c>
      <c r="F694" s="3"/>
      <c r="G694" s="3">
        <v>2.1</v>
      </c>
      <c r="H694" s="3"/>
    </row>
    <row r="695" spans="1:9" x14ac:dyDescent="0.2">
      <c r="A695" s="1"/>
      <c r="B695" s="2" t="s">
        <v>710</v>
      </c>
      <c r="C695" s="1">
        <v>-1</v>
      </c>
      <c r="D695" s="1">
        <v>2</v>
      </c>
      <c r="E695" s="3">
        <v>1.5</v>
      </c>
      <c r="F695" s="3"/>
      <c r="G695" s="3">
        <v>1.3</v>
      </c>
      <c r="H695" s="3"/>
    </row>
    <row r="696" spans="1:9" x14ac:dyDescent="0.2">
      <c r="A696" s="1"/>
      <c r="B696" s="2" t="s">
        <v>739</v>
      </c>
      <c r="C696" s="1">
        <v>1</v>
      </c>
      <c r="D696" s="1">
        <v>1</v>
      </c>
      <c r="E696" s="3">
        <v>5.2</v>
      </c>
      <c r="F696" s="3">
        <v>0.13</v>
      </c>
      <c r="G696" s="3"/>
      <c r="H696" s="3"/>
    </row>
    <row r="697" spans="1:9" x14ac:dyDescent="0.2">
      <c r="A697" s="1"/>
      <c r="B697" s="2" t="s">
        <v>741</v>
      </c>
      <c r="C697" s="1">
        <v>1</v>
      </c>
      <c r="D697" s="1">
        <v>2</v>
      </c>
      <c r="E697" s="3">
        <v>5.6</v>
      </c>
      <c r="F697" s="3">
        <v>0.18</v>
      </c>
      <c r="G697" s="3"/>
      <c r="H697" s="3"/>
    </row>
    <row r="698" spans="1:9" x14ac:dyDescent="0.2">
      <c r="A698" s="1"/>
      <c r="B698" s="2" t="s">
        <v>887</v>
      </c>
      <c r="C698" s="1">
        <v>1</v>
      </c>
      <c r="D698" s="1">
        <v>2</v>
      </c>
      <c r="E698" s="3">
        <v>3.6</v>
      </c>
      <c r="F698" s="3">
        <v>0.6</v>
      </c>
      <c r="G698" s="3"/>
      <c r="H698" s="3"/>
    </row>
    <row r="699" spans="1:9" x14ac:dyDescent="0.2">
      <c r="A699" s="1"/>
      <c r="B699" s="2" t="s">
        <v>889</v>
      </c>
      <c r="C699" s="1">
        <v>3</v>
      </c>
      <c r="D699" s="1">
        <v>2</v>
      </c>
      <c r="E699" s="3"/>
      <c r="F699" s="3">
        <v>0.6</v>
      </c>
      <c r="G699" s="3">
        <v>2.1</v>
      </c>
      <c r="H699" s="3"/>
    </row>
    <row r="700" spans="1:9" x14ac:dyDescent="0.2">
      <c r="A700" s="1"/>
      <c r="B700" s="19" t="s">
        <v>746</v>
      </c>
      <c r="C700" s="1">
        <v>1</v>
      </c>
      <c r="D700" s="1">
        <v>1</v>
      </c>
      <c r="E700" s="3">
        <v>6.5</v>
      </c>
      <c r="F700" s="3"/>
      <c r="G700" s="3">
        <v>3.18</v>
      </c>
      <c r="H700" s="3"/>
    </row>
    <row r="701" spans="1:9" x14ac:dyDescent="0.2">
      <c r="A701" s="1"/>
      <c r="B701" s="2" t="s">
        <v>737</v>
      </c>
      <c r="C701" s="1">
        <v>-1</v>
      </c>
      <c r="D701" s="1">
        <v>1</v>
      </c>
      <c r="E701" s="3">
        <v>0.75</v>
      </c>
      <c r="F701" s="3"/>
      <c r="G701" s="3">
        <v>2.1</v>
      </c>
      <c r="H701" s="3"/>
    </row>
    <row r="702" spans="1:9" x14ac:dyDescent="0.2">
      <c r="A702" s="1"/>
      <c r="B702" s="37" t="s">
        <v>744</v>
      </c>
      <c r="C702" s="1">
        <v>1</v>
      </c>
      <c r="D702" s="1">
        <v>1</v>
      </c>
      <c r="E702" s="3">
        <v>4.95</v>
      </c>
      <c r="F702" s="3">
        <v>0.18</v>
      </c>
      <c r="G702" s="3"/>
      <c r="H702" s="3"/>
    </row>
    <row r="703" spans="1:9" x14ac:dyDescent="0.2">
      <c r="A703" s="1"/>
      <c r="B703" s="37" t="s">
        <v>711</v>
      </c>
      <c r="C703" s="1">
        <v>-1</v>
      </c>
      <c r="D703" s="1">
        <v>1</v>
      </c>
      <c r="E703" s="3">
        <v>0.6</v>
      </c>
      <c r="F703" s="3"/>
      <c r="G703" s="3">
        <v>0.6</v>
      </c>
      <c r="H703" s="3"/>
    </row>
    <row r="704" spans="1:9" x14ac:dyDescent="0.2">
      <c r="A704" s="1"/>
      <c r="B704" s="2" t="s">
        <v>747</v>
      </c>
      <c r="C704" s="1">
        <v>1</v>
      </c>
      <c r="D704" s="1">
        <v>1</v>
      </c>
      <c r="E704" s="3">
        <v>2.4</v>
      </c>
      <c r="F704" s="3">
        <v>0.18</v>
      </c>
      <c r="G704" s="3"/>
      <c r="H704" s="3"/>
    </row>
    <row r="705" spans="1:8" x14ac:dyDescent="0.2">
      <c r="A705" s="1"/>
      <c r="B705" s="19" t="s">
        <v>748</v>
      </c>
      <c r="C705" s="1">
        <v>1</v>
      </c>
      <c r="D705" s="1">
        <v>1</v>
      </c>
      <c r="E705" s="3">
        <v>13.2</v>
      </c>
      <c r="F705" s="3"/>
      <c r="G705" s="3">
        <v>3.18</v>
      </c>
      <c r="H705" s="3"/>
    </row>
    <row r="706" spans="1:8" x14ac:dyDescent="0.2">
      <c r="A706" s="1"/>
      <c r="B706" s="2" t="s">
        <v>733</v>
      </c>
      <c r="C706" s="1">
        <v>-1</v>
      </c>
      <c r="D706" s="1">
        <v>1</v>
      </c>
      <c r="E706" s="3">
        <v>1</v>
      </c>
      <c r="F706" s="3"/>
      <c r="G706" s="3">
        <v>2.1</v>
      </c>
      <c r="H706" s="3"/>
    </row>
    <row r="707" spans="1:8" x14ac:dyDescent="0.2">
      <c r="A707" s="1"/>
      <c r="B707" s="2" t="s">
        <v>710</v>
      </c>
      <c r="C707" s="1">
        <v>-1</v>
      </c>
      <c r="D707" s="1">
        <v>1</v>
      </c>
      <c r="E707" s="3">
        <v>1.5</v>
      </c>
      <c r="F707" s="3"/>
      <c r="G707" s="3">
        <v>1.3</v>
      </c>
      <c r="H707" s="3"/>
    </row>
    <row r="708" spans="1:8" x14ac:dyDescent="0.2">
      <c r="A708" s="1"/>
      <c r="B708" s="2" t="s">
        <v>739</v>
      </c>
      <c r="C708" s="1">
        <v>1</v>
      </c>
      <c r="D708" s="1">
        <v>1</v>
      </c>
      <c r="E708" s="3">
        <v>5.2</v>
      </c>
      <c r="F708" s="3">
        <v>0.13</v>
      </c>
      <c r="G708" s="3"/>
      <c r="H708" s="3"/>
    </row>
    <row r="709" spans="1:8" x14ac:dyDescent="0.2">
      <c r="A709" s="1"/>
      <c r="B709" s="2" t="s">
        <v>741</v>
      </c>
      <c r="C709" s="1">
        <v>1</v>
      </c>
      <c r="D709" s="1">
        <v>1</v>
      </c>
      <c r="E709" s="3">
        <v>5.6</v>
      </c>
      <c r="F709" s="3">
        <v>0.18</v>
      </c>
      <c r="G709" s="3"/>
      <c r="H709" s="3"/>
    </row>
    <row r="710" spans="1:8" x14ac:dyDescent="0.2">
      <c r="A710" s="1"/>
      <c r="B710" s="2" t="s">
        <v>887</v>
      </c>
      <c r="C710" s="1">
        <v>1</v>
      </c>
      <c r="D710" s="1">
        <v>2</v>
      </c>
      <c r="E710" s="3">
        <v>3.6</v>
      </c>
      <c r="F710" s="3">
        <v>0.6</v>
      </c>
      <c r="G710" s="3"/>
      <c r="H710" s="3"/>
    </row>
    <row r="711" spans="1:8" x14ac:dyDescent="0.2">
      <c r="A711" s="1"/>
      <c r="B711" s="2" t="s">
        <v>889</v>
      </c>
      <c r="C711" s="1">
        <v>3</v>
      </c>
      <c r="D711" s="1">
        <v>2</v>
      </c>
      <c r="E711" s="3"/>
      <c r="F711" s="3">
        <v>0.6</v>
      </c>
      <c r="G711" s="3">
        <v>2.1</v>
      </c>
      <c r="H711" s="3"/>
    </row>
    <row r="712" spans="1:8" x14ac:dyDescent="0.2">
      <c r="A712" s="1"/>
      <c r="B712" s="19" t="s">
        <v>749</v>
      </c>
      <c r="C712" s="1">
        <v>1</v>
      </c>
      <c r="D712" s="1">
        <v>1</v>
      </c>
      <c r="E712" s="3">
        <v>13.2</v>
      </c>
      <c r="F712" s="3"/>
      <c r="G712" s="3">
        <v>3.18</v>
      </c>
      <c r="H712" s="3"/>
    </row>
    <row r="713" spans="1:8" x14ac:dyDescent="0.2">
      <c r="A713" s="1"/>
      <c r="B713" s="2" t="s">
        <v>733</v>
      </c>
      <c r="C713" s="1">
        <v>-1</v>
      </c>
      <c r="D713" s="1">
        <v>1</v>
      </c>
      <c r="E713" s="3">
        <v>1</v>
      </c>
      <c r="F713" s="3"/>
      <c r="G713" s="3">
        <v>2.1</v>
      </c>
      <c r="H713" s="3"/>
    </row>
    <row r="714" spans="1:8" x14ac:dyDescent="0.2">
      <c r="A714" s="1"/>
      <c r="B714" s="2" t="s">
        <v>710</v>
      </c>
      <c r="C714" s="1">
        <v>-1</v>
      </c>
      <c r="D714" s="1">
        <v>1</v>
      </c>
      <c r="E714" s="3">
        <v>1.5</v>
      </c>
      <c r="F714" s="3"/>
      <c r="G714" s="3">
        <v>1.3</v>
      </c>
      <c r="H714" s="3"/>
    </row>
    <row r="715" spans="1:8" x14ac:dyDescent="0.2">
      <c r="A715" s="1"/>
      <c r="B715" s="2" t="s">
        <v>739</v>
      </c>
      <c r="C715" s="1">
        <v>1</v>
      </c>
      <c r="D715" s="1">
        <v>1</v>
      </c>
      <c r="E715" s="3">
        <v>5.2</v>
      </c>
      <c r="F715" s="3">
        <v>0.13</v>
      </c>
      <c r="G715" s="3"/>
      <c r="H715" s="3"/>
    </row>
    <row r="716" spans="1:8" x14ac:dyDescent="0.2">
      <c r="A716" s="1"/>
      <c r="B716" s="2" t="s">
        <v>741</v>
      </c>
      <c r="C716" s="1">
        <v>1</v>
      </c>
      <c r="D716" s="1">
        <v>1</v>
      </c>
      <c r="E716" s="3">
        <v>5.6</v>
      </c>
      <c r="F716" s="3">
        <v>0.18</v>
      </c>
      <c r="G716" s="3"/>
      <c r="H716" s="3"/>
    </row>
    <row r="717" spans="1:8" x14ac:dyDescent="0.2">
      <c r="A717" s="1"/>
      <c r="B717" s="2" t="s">
        <v>750</v>
      </c>
      <c r="C717" s="1">
        <v>-1</v>
      </c>
      <c r="D717" s="1">
        <v>1</v>
      </c>
      <c r="E717" s="3">
        <v>0.75</v>
      </c>
      <c r="F717" s="3"/>
      <c r="G717" s="3">
        <v>2.1</v>
      </c>
      <c r="H717" s="3"/>
    </row>
    <row r="718" spans="1:8" x14ac:dyDescent="0.2">
      <c r="A718" s="1"/>
      <c r="B718" s="2" t="s">
        <v>887</v>
      </c>
      <c r="C718" s="1">
        <v>1</v>
      </c>
      <c r="D718" s="1">
        <v>2</v>
      </c>
      <c r="E718" s="3">
        <v>3</v>
      </c>
      <c r="F718" s="3">
        <v>0.6</v>
      </c>
      <c r="G718" s="3"/>
      <c r="H718" s="3"/>
    </row>
    <row r="719" spans="1:8" x14ac:dyDescent="0.2">
      <c r="A719" s="1"/>
      <c r="B719" s="2" t="s">
        <v>889</v>
      </c>
      <c r="C719" s="1">
        <v>3</v>
      </c>
      <c r="D719" s="1">
        <v>2</v>
      </c>
      <c r="E719" s="3"/>
      <c r="F719" s="3">
        <v>0.6</v>
      </c>
      <c r="G719" s="3">
        <v>2.1</v>
      </c>
      <c r="H719" s="3"/>
    </row>
    <row r="720" spans="1:8" x14ac:dyDescent="0.2">
      <c r="A720" s="1"/>
      <c r="B720" s="19" t="s">
        <v>751</v>
      </c>
      <c r="C720" s="1">
        <v>1</v>
      </c>
      <c r="D720" s="1">
        <v>1</v>
      </c>
      <c r="E720" s="3">
        <v>6.5</v>
      </c>
      <c r="F720" s="3"/>
      <c r="G720" s="3">
        <v>3.18</v>
      </c>
      <c r="H720" s="3"/>
    </row>
    <row r="721" spans="1:9" x14ac:dyDescent="0.2">
      <c r="A721" s="1"/>
      <c r="B721" s="2" t="s">
        <v>750</v>
      </c>
      <c r="C721" s="1">
        <v>-1</v>
      </c>
      <c r="D721" s="1">
        <v>1</v>
      </c>
      <c r="E721" s="3">
        <v>0.75</v>
      </c>
      <c r="F721" s="3"/>
      <c r="G721" s="3">
        <v>2.1</v>
      </c>
      <c r="H721" s="3"/>
    </row>
    <row r="722" spans="1:9" x14ac:dyDescent="0.2">
      <c r="A722" s="1"/>
      <c r="B722" s="19" t="s">
        <v>752</v>
      </c>
      <c r="C722" s="1">
        <v>1</v>
      </c>
      <c r="D722" s="1">
        <v>1</v>
      </c>
      <c r="E722" s="3">
        <v>13.4</v>
      </c>
      <c r="F722" s="3"/>
      <c r="G722" s="3">
        <v>3.18</v>
      </c>
      <c r="H722" s="3"/>
    </row>
    <row r="723" spans="1:9" x14ac:dyDescent="0.2">
      <c r="A723" s="1"/>
      <c r="B723" s="2" t="s">
        <v>733</v>
      </c>
      <c r="C723" s="1">
        <v>-1</v>
      </c>
      <c r="D723" s="1">
        <v>1</v>
      </c>
      <c r="E723" s="3">
        <v>1</v>
      </c>
      <c r="F723" s="3"/>
      <c r="G723" s="3">
        <v>2.1</v>
      </c>
      <c r="H723" s="3"/>
    </row>
    <row r="724" spans="1:9" x14ac:dyDescent="0.2">
      <c r="A724" s="1"/>
      <c r="B724" s="2" t="s">
        <v>710</v>
      </c>
      <c r="C724" s="1">
        <v>-1</v>
      </c>
      <c r="D724" s="1">
        <v>1</v>
      </c>
      <c r="E724" s="3">
        <v>1.5</v>
      </c>
      <c r="F724" s="3"/>
      <c r="G724" s="3">
        <v>1.3</v>
      </c>
      <c r="H724" s="3"/>
    </row>
    <row r="725" spans="1:9" x14ac:dyDescent="0.2">
      <c r="A725" s="1"/>
      <c r="B725" s="2" t="s">
        <v>739</v>
      </c>
      <c r="C725" s="1">
        <v>1</v>
      </c>
      <c r="D725" s="1">
        <v>1</v>
      </c>
      <c r="E725" s="3">
        <v>5.2</v>
      </c>
      <c r="F725" s="3">
        <v>0.13</v>
      </c>
      <c r="G725" s="3"/>
      <c r="H725" s="3"/>
    </row>
    <row r="726" spans="1:9" x14ac:dyDescent="0.2">
      <c r="A726" s="1"/>
      <c r="B726" s="2" t="s">
        <v>741</v>
      </c>
      <c r="C726" s="1">
        <v>1</v>
      </c>
      <c r="D726" s="1">
        <v>1</v>
      </c>
      <c r="E726" s="3">
        <v>5.6</v>
      </c>
      <c r="F726" s="3">
        <v>0.18</v>
      </c>
      <c r="G726" s="3"/>
      <c r="H726" s="3"/>
    </row>
    <row r="727" spans="1:9" x14ac:dyDescent="0.2">
      <c r="A727" s="1"/>
      <c r="B727" s="2" t="s">
        <v>887</v>
      </c>
      <c r="C727" s="1">
        <v>1</v>
      </c>
      <c r="D727" s="1">
        <v>2</v>
      </c>
      <c r="E727" s="3">
        <v>3.6</v>
      </c>
      <c r="F727" s="3">
        <v>0.6</v>
      </c>
      <c r="G727" s="3"/>
      <c r="H727" s="17"/>
      <c r="I727" s="9"/>
    </row>
    <row r="728" spans="1:9" x14ac:dyDescent="0.2">
      <c r="A728" s="1"/>
      <c r="B728" s="2" t="s">
        <v>889</v>
      </c>
      <c r="C728" s="1">
        <v>3</v>
      </c>
      <c r="D728" s="1">
        <v>2</v>
      </c>
      <c r="E728" s="3"/>
      <c r="F728" s="3">
        <v>0.6</v>
      </c>
      <c r="G728" s="3">
        <v>2.1</v>
      </c>
      <c r="H728" s="3"/>
    </row>
    <row r="729" spans="1:9" x14ac:dyDescent="0.2">
      <c r="A729" s="1"/>
      <c r="B729" s="19" t="s">
        <v>753</v>
      </c>
      <c r="C729" s="1">
        <v>1</v>
      </c>
      <c r="D729" s="1">
        <v>1</v>
      </c>
      <c r="E729" s="3">
        <v>15.4</v>
      </c>
      <c r="F729" s="3"/>
      <c r="G729" s="3">
        <v>3.18</v>
      </c>
      <c r="H729" s="3"/>
    </row>
    <row r="730" spans="1:9" x14ac:dyDescent="0.2">
      <c r="A730" s="1"/>
      <c r="B730" s="37" t="s">
        <v>754</v>
      </c>
      <c r="C730" s="1">
        <v>2</v>
      </c>
      <c r="D730" s="1">
        <v>2</v>
      </c>
      <c r="E730" s="3">
        <v>1.2</v>
      </c>
      <c r="F730" s="3"/>
      <c r="G730" s="3">
        <v>1.35</v>
      </c>
      <c r="H730" s="3"/>
    </row>
    <row r="731" spans="1:9" x14ac:dyDescent="0.2">
      <c r="A731" s="1"/>
      <c r="B731" s="37" t="s">
        <v>755</v>
      </c>
      <c r="C731" s="1">
        <v>1</v>
      </c>
      <c r="D731" s="1">
        <v>2</v>
      </c>
      <c r="E731" s="3">
        <v>2.33</v>
      </c>
      <c r="F731" s="3"/>
      <c r="G731" s="3">
        <v>1.35</v>
      </c>
      <c r="H731" s="3"/>
    </row>
    <row r="732" spans="1:9" x14ac:dyDescent="0.2">
      <c r="A732" s="1"/>
      <c r="B732" s="37" t="s">
        <v>759</v>
      </c>
      <c r="C732" s="1">
        <v>1</v>
      </c>
      <c r="D732" s="1">
        <v>2</v>
      </c>
      <c r="E732" s="3">
        <v>1.2</v>
      </c>
      <c r="F732" s="16">
        <v>0.115</v>
      </c>
      <c r="G732" s="3"/>
      <c r="H732" s="17"/>
      <c r="I732" s="9"/>
    </row>
    <row r="733" spans="1:9" x14ac:dyDescent="0.2">
      <c r="A733" s="1"/>
      <c r="B733" s="37" t="s">
        <v>759</v>
      </c>
      <c r="C733" s="1">
        <v>1</v>
      </c>
      <c r="D733" s="1">
        <v>1</v>
      </c>
      <c r="E733" s="3">
        <v>2.33</v>
      </c>
      <c r="F733" s="16">
        <v>0.115</v>
      </c>
      <c r="G733" s="3"/>
      <c r="H733" s="3"/>
    </row>
    <row r="734" spans="1:9" x14ac:dyDescent="0.2">
      <c r="A734" s="1"/>
      <c r="B734" s="37" t="s">
        <v>756</v>
      </c>
      <c r="C734" s="1">
        <v>-1</v>
      </c>
      <c r="D734" s="1">
        <v>2</v>
      </c>
      <c r="E734" s="3">
        <v>1</v>
      </c>
      <c r="F734" s="3"/>
      <c r="G734" s="3">
        <v>2.1</v>
      </c>
      <c r="H734" s="3"/>
    </row>
    <row r="735" spans="1:9" x14ac:dyDescent="0.2">
      <c r="A735" s="1"/>
      <c r="B735" s="37" t="s">
        <v>757</v>
      </c>
      <c r="C735" s="1">
        <v>-1</v>
      </c>
      <c r="D735" s="1">
        <v>2</v>
      </c>
      <c r="E735" s="3">
        <v>0.75</v>
      </c>
      <c r="F735" s="3"/>
      <c r="G735" s="3">
        <v>1.35</v>
      </c>
      <c r="H735" s="3"/>
    </row>
    <row r="736" spans="1:9" x14ac:dyDescent="0.2">
      <c r="A736" s="1"/>
      <c r="B736" s="37" t="s">
        <v>714</v>
      </c>
      <c r="C736" s="1">
        <v>-1</v>
      </c>
      <c r="D736" s="1">
        <v>1</v>
      </c>
      <c r="E736" s="3">
        <v>1</v>
      </c>
      <c r="F736" s="3"/>
      <c r="G736" s="3">
        <v>0.6</v>
      </c>
      <c r="H736" s="3"/>
    </row>
    <row r="737" spans="1:9" x14ac:dyDescent="0.2">
      <c r="A737" s="1"/>
      <c r="B737" s="37" t="s">
        <v>715</v>
      </c>
      <c r="C737" s="1">
        <v>-1</v>
      </c>
      <c r="D737" s="1">
        <v>2</v>
      </c>
      <c r="E737" s="3">
        <v>0.6</v>
      </c>
      <c r="F737" s="3"/>
      <c r="G737" s="3">
        <v>0.6</v>
      </c>
      <c r="H737" s="17"/>
      <c r="I737" s="9"/>
    </row>
    <row r="738" spans="1:9" x14ac:dyDescent="0.2">
      <c r="A738" s="1"/>
      <c r="B738" s="2" t="s">
        <v>739</v>
      </c>
      <c r="C738" s="1">
        <v>1</v>
      </c>
      <c r="D738" s="1">
        <v>1</v>
      </c>
      <c r="E738" s="3">
        <v>5.2</v>
      </c>
      <c r="F738" s="3">
        <v>0.13</v>
      </c>
      <c r="G738" s="3"/>
      <c r="H738" s="3"/>
    </row>
    <row r="739" spans="1:9" x14ac:dyDescent="0.2">
      <c r="A739" s="1"/>
      <c r="B739" s="37" t="s">
        <v>723</v>
      </c>
      <c r="C739" s="1">
        <v>-1</v>
      </c>
      <c r="D739" s="1">
        <v>1</v>
      </c>
      <c r="E739" s="3">
        <v>3.2</v>
      </c>
      <c r="F739" s="3">
        <v>0.18</v>
      </c>
      <c r="G739" s="3"/>
      <c r="H739" s="17"/>
      <c r="I739" s="9"/>
    </row>
    <row r="740" spans="1:9" x14ac:dyDescent="0.2">
      <c r="A740" s="1"/>
      <c r="B740" s="37" t="s">
        <v>724</v>
      </c>
      <c r="C740" s="1">
        <v>-1</v>
      </c>
      <c r="D740" s="1">
        <v>2</v>
      </c>
      <c r="E740" s="3">
        <v>2.4</v>
      </c>
      <c r="F740" s="3">
        <v>0.18</v>
      </c>
      <c r="G740" s="3"/>
      <c r="H740" s="3"/>
    </row>
    <row r="741" spans="1:9" x14ac:dyDescent="0.2">
      <c r="A741" s="1"/>
      <c r="B741" s="19" t="s">
        <v>758</v>
      </c>
      <c r="C741" s="1">
        <v>1</v>
      </c>
      <c r="D741" s="1">
        <v>1</v>
      </c>
      <c r="E741" s="3">
        <v>17.96</v>
      </c>
      <c r="F741" s="3"/>
      <c r="G741" s="3">
        <v>3.18</v>
      </c>
      <c r="H741" s="3"/>
    </row>
    <row r="742" spans="1:9" x14ac:dyDescent="0.2">
      <c r="A742" s="1"/>
      <c r="B742" s="37" t="s">
        <v>754</v>
      </c>
      <c r="C742" s="1">
        <v>2</v>
      </c>
      <c r="D742" s="1">
        <v>2</v>
      </c>
      <c r="E742" s="3">
        <v>1.2</v>
      </c>
      <c r="F742" s="3"/>
      <c r="G742" s="3">
        <v>1.35</v>
      </c>
      <c r="H742" s="3"/>
    </row>
    <row r="743" spans="1:9" x14ac:dyDescent="0.2">
      <c r="A743" s="1"/>
      <c r="B743" s="37" t="s">
        <v>755</v>
      </c>
      <c r="C743" s="1">
        <v>1</v>
      </c>
      <c r="D743" s="1">
        <v>2</v>
      </c>
      <c r="E743" s="3">
        <v>2.33</v>
      </c>
      <c r="F743" s="3"/>
      <c r="G743" s="3">
        <v>1.35</v>
      </c>
      <c r="H743" s="3"/>
    </row>
    <row r="744" spans="1:9" x14ac:dyDescent="0.2">
      <c r="A744" s="1"/>
      <c r="B744" s="37" t="s">
        <v>759</v>
      </c>
      <c r="C744" s="1">
        <v>1</v>
      </c>
      <c r="D744" s="1">
        <v>2</v>
      </c>
      <c r="E744" s="3">
        <v>1.2</v>
      </c>
      <c r="F744" s="16">
        <v>0.115</v>
      </c>
      <c r="G744" s="3"/>
      <c r="H744" s="3"/>
    </row>
    <row r="745" spans="1:9" x14ac:dyDescent="0.2">
      <c r="A745" s="1"/>
      <c r="B745" s="37" t="s">
        <v>759</v>
      </c>
      <c r="C745" s="1">
        <v>1</v>
      </c>
      <c r="D745" s="1">
        <v>1</v>
      </c>
      <c r="E745" s="3">
        <v>2.33</v>
      </c>
      <c r="F745" s="16">
        <v>0.115</v>
      </c>
      <c r="G745" s="3"/>
      <c r="H745" s="3"/>
    </row>
    <row r="746" spans="1:9" x14ac:dyDescent="0.2">
      <c r="A746" s="1"/>
      <c r="B746" s="37" t="s">
        <v>756</v>
      </c>
      <c r="C746" s="1">
        <v>-1</v>
      </c>
      <c r="D746" s="1">
        <v>2</v>
      </c>
      <c r="E746" s="3">
        <v>1</v>
      </c>
      <c r="F746" s="3"/>
      <c r="G746" s="3">
        <v>2.1</v>
      </c>
      <c r="H746" s="3"/>
    </row>
    <row r="747" spans="1:9" x14ac:dyDescent="0.2">
      <c r="A747" s="1"/>
      <c r="B747" s="37" t="s">
        <v>757</v>
      </c>
      <c r="C747" s="1">
        <v>-1</v>
      </c>
      <c r="D747" s="1">
        <v>2</v>
      </c>
      <c r="E747" s="3">
        <v>0.75</v>
      </c>
      <c r="F747" s="3"/>
      <c r="G747" s="3">
        <v>0.75</v>
      </c>
      <c r="H747" s="17"/>
      <c r="I747" s="9"/>
    </row>
    <row r="748" spans="1:9" x14ac:dyDescent="0.2">
      <c r="A748" s="1"/>
      <c r="B748" s="37" t="s">
        <v>714</v>
      </c>
      <c r="C748" s="1">
        <v>-1</v>
      </c>
      <c r="D748" s="1">
        <v>1</v>
      </c>
      <c r="E748" s="3">
        <v>1</v>
      </c>
      <c r="F748" s="3"/>
      <c r="G748" s="3">
        <v>0.6</v>
      </c>
      <c r="H748" s="3"/>
    </row>
    <row r="749" spans="1:9" x14ac:dyDescent="0.2">
      <c r="A749" s="1"/>
      <c r="B749" s="37" t="s">
        <v>715</v>
      </c>
      <c r="C749" s="1">
        <v>-1</v>
      </c>
      <c r="D749" s="1">
        <v>2</v>
      </c>
      <c r="E749" s="3">
        <v>0.6</v>
      </c>
      <c r="F749" s="3"/>
      <c r="G749" s="3">
        <v>0.6</v>
      </c>
      <c r="H749" s="3"/>
    </row>
    <row r="750" spans="1:9" x14ac:dyDescent="0.2">
      <c r="A750" s="1"/>
      <c r="B750" s="2" t="s">
        <v>739</v>
      </c>
      <c r="C750" s="1">
        <v>1</v>
      </c>
      <c r="D750" s="1">
        <v>1</v>
      </c>
      <c r="E750" s="3">
        <v>5.2</v>
      </c>
      <c r="F750" s="3">
        <v>0.13</v>
      </c>
      <c r="G750" s="3"/>
      <c r="H750" s="3"/>
    </row>
    <row r="751" spans="1:9" x14ac:dyDescent="0.2">
      <c r="A751" s="1"/>
      <c r="B751" s="37" t="s">
        <v>723</v>
      </c>
      <c r="C751" s="1">
        <v>-1</v>
      </c>
      <c r="D751" s="1">
        <v>1</v>
      </c>
      <c r="E751" s="3">
        <v>3.2</v>
      </c>
      <c r="F751" s="3">
        <v>0.18</v>
      </c>
      <c r="G751" s="3"/>
      <c r="H751" s="17"/>
      <c r="I751" s="9"/>
    </row>
    <row r="752" spans="1:9" x14ac:dyDescent="0.2">
      <c r="A752" s="1"/>
      <c r="B752" s="37" t="s">
        <v>724</v>
      </c>
      <c r="C752" s="1">
        <v>-1</v>
      </c>
      <c r="D752" s="1">
        <v>2</v>
      </c>
      <c r="E752" s="3">
        <v>2.4</v>
      </c>
      <c r="F752" s="3">
        <v>0.18</v>
      </c>
      <c r="G752" s="3"/>
      <c r="H752" s="3"/>
    </row>
    <row r="753" spans="1:9" ht="16.5" customHeight="1" x14ac:dyDescent="0.2">
      <c r="A753" s="1"/>
      <c r="B753" s="19" t="s">
        <v>760</v>
      </c>
      <c r="C753" s="1">
        <v>1</v>
      </c>
      <c r="D753" s="1">
        <v>1</v>
      </c>
      <c r="E753" s="3">
        <v>13.7</v>
      </c>
      <c r="F753" s="3"/>
      <c r="G753" s="3">
        <v>3.18</v>
      </c>
      <c r="H753" s="17"/>
      <c r="I753" s="9"/>
    </row>
    <row r="754" spans="1:9" ht="16.5" customHeight="1" x14ac:dyDescent="0.2">
      <c r="A754" s="1"/>
      <c r="B754" s="37" t="s">
        <v>756</v>
      </c>
      <c r="C754" s="1">
        <v>-1</v>
      </c>
      <c r="D754" s="1">
        <v>1</v>
      </c>
      <c r="E754" s="3">
        <v>1</v>
      </c>
      <c r="F754" s="3"/>
      <c r="G754" s="3">
        <v>2.1</v>
      </c>
      <c r="H754" s="3"/>
    </row>
    <row r="755" spans="1:9" x14ac:dyDescent="0.2">
      <c r="A755" s="1"/>
      <c r="B755" s="37" t="s">
        <v>711</v>
      </c>
      <c r="C755" s="1">
        <v>-1</v>
      </c>
      <c r="D755" s="1">
        <v>1</v>
      </c>
      <c r="E755" s="3">
        <v>1.5</v>
      </c>
      <c r="F755" s="3"/>
      <c r="G755" s="3">
        <v>0.6</v>
      </c>
      <c r="H755" s="3"/>
    </row>
    <row r="756" spans="1:9" x14ac:dyDescent="0.2">
      <c r="A756" s="1"/>
      <c r="B756" s="2" t="s">
        <v>739</v>
      </c>
      <c r="C756" s="1">
        <v>1</v>
      </c>
      <c r="D756" s="1">
        <v>1</v>
      </c>
      <c r="E756" s="3">
        <v>5.2</v>
      </c>
      <c r="F756" s="3">
        <v>0.13</v>
      </c>
      <c r="G756" s="3"/>
      <c r="H756" s="3"/>
    </row>
    <row r="757" spans="1:9" x14ac:dyDescent="0.2">
      <c r="A757" s="1"/>
      <c r="B757" s="37" t="s">
        <v>720</v>
      </c>
      <c r="C757" s="1">
        <v>-1</v>
      </c>
      <c r="D757" s="1">
        <v>1</v>
      </c>
      <c r="E757" s="3">
        <f>1.5+1.5+0.6+0.6</f>
        <v>4.2</v>
      </c>
      <c r="F757" s="3">
        <v>0.18</v>
      </c>
      <c r="G757" s="3"/>
      <c r="H757" s="3"/>
    </row>
    <row r="758" spans="1:9" x14ac:dyDescent="0.2">
      <c r="A758" s="1"/>
      <c r="B758" s="19" t="s">
        <v>761</v>
      </c>
      <c r="C758" s="1">
        <v>1</v>
      </c>
      <c r="D758" s="1">
        <v>1</v>
      </c>
      <c r="E758" s="3">
        <v>16.64</v>
      </c>
      <c r="F758" s="3"/>
      <c r="G758" s="3">
        <v>3.18</v>
      </c>
      <c r="H758" s="3"/>
    </row>
    <row r="759" spans="1:9" x14ac:dyDescent="0.2">
      <c r="A759" s="1"/>
      <c r="B759" s="37" t="s">
        <v>734</v>
      </c>
      <c r="C759" s="1">
        <v>-1</v>
      </c>
      <c r="D759" s="1">
        <v>1</v>
      </c>
      <c r="E759" s="3">
        <v>0.9</v>
      </c>
      <c r="F759" s="3"/>
      <c r="G759" s="3">
        <v>2.1</v>
      </c>
      <c r="H759" s="3"/>
    </row>
    <row r="760" spans="1:9" x14ac:dyDescent="0.2">
      <c r="A760" s="1"/>
      <c r="B760" s="2" t="s">
        <v>709</v>
      </c>
      <c r="C760" s="1">
        <v>-1</v>
      </c>
      <c r="D760" s="1">
        <v>1</v>
      </c>
      <c r="E760" s="3">
        <v>1.5</v>
      </c>
      <c r="F760" s="3"/>
      <c r="G760" s="3">
        <v>1.3</v>
      </c>
      <c r="H760" s="17"/>
      <c r="I760" s="9"/>
    </row>
    <row r="761" spans="1:9" x14ac:dyDescent="0.2">
      <c r="A761" s="1"/>
      <c r="B761" s="2" t="s">
        <v>710</v>
      </c>
      <c r="C761" s="1">
        <v>-1</v>
      </c>
      <c r="D761" s="1">
        <v>1</v>
      </c>
      <c r="E761" s="3">
        <v>1.2</v>
      </c>
      <c r="F761" s="3"/>
      <c r="G761" s="3">
        <v>1.3</v>
      </c>
      <c r="H761" s="3"/>
    </row>
    <row r="762" spans="1:9" x14ac:dyDescent="0.2">
      <c r="A762" s="1"/>
      <c r="B762" s="37" t="s">
        <v>762</v>
      </c>
      <c r="C762" s="1">
        <v>1</v>
      </c>
      <c r="D762" s="1">
        <v>1</v>
      </c>
      <c r="E762" s="3">
        <f>2.1+2.1+0.9</f>
        <v>5.1000000000000005</v>
      </c>
      <c r="F762" s="3">
        <v>0.13</v>
      </c>
      <c r="G762" s="3"/>
      <c r="H762" s="3"/>
    </row>
    <row r="763" spans="1:9" x14ac:dyDescent="0.2">
      <c r="A763" s="1"/>
      <c r="B763" s="37" t="s">
        <v>763</v>
      </c>
      <c r="C763" s="1">
        <v>1</v>
      </c>
      <c r="D763" s="1">
        <v>1</v>
      </c>
      <c r="E763" s="3">
        <f>1.5+1.5+1.3+1.3</f>
        <v>5.6</v>
      </c>
      <c r="F763" s="3">
        <v>0.18</v>
      </c>
      <c r="G763" s="3"/>
      <c r="H763" s="3"/>
    </row>
    <row r="764" spans="1:9" x14ac:dyDescent="0.2">
      <c r="A764" s="1"/>
      <c r="B764" s="37" t="s">
        <v>741</v>
      </c>
      <c r="C764" s="1">
        <v>1</v>
      </c>
      <c r="D764" s="1">
        <v>1</v>
      </c>
      <c r="E764" s="3">
        <f>1.2+1.2+1.3+1.3</f>
        <v>5</v>
      </c>
      <c r="F764" s="3">
        <v>0.18</v>
      </c>
      <c r="G764" s="3"/>
      <c r="H764" s="3"/>
    </row>
    <row r="765" spans="1:9" x14ac:dyDescent="0.2">
      <c r="A765" s="1"/>
      <c r="B765" s="2" t="s">
        <v>887</v>
      </c>
      <c r="C765" s="1">
        <v>1</v>
      </c>
      <c r="D765" s="1">
        <v>2</v>
      </c>
      <c r="E765" s="3">
        <v>4.72</v>
      </c>
      <c r="F765" s="3">
        <v>0.6</v>
      </c>
      <c r="G765" s="3"/>
      <c r="H765" s="3"/>
    </row>
    <row r="766" spans="1:9" x14ac:dyDescent="0.2">
      <c r="A766" s="1"/>
      <c r="B766" s="2" t="s">
        <v>889</v>
      </c>
      <c r="C766" s="1">
        <v>3</v>
      </c>
      <c r="D766" s="1">
        <v>2</v>
      </c>
      <c r="E766" s="3"/>
      <c r="F766" s="3">
        <v>0.6</v>
      </c>
      <c r="G766" s="3">
        <v>2.1</v>
      </c>
      <c r="H766" s="3"/>
    </row>
    <row r="767" spans="1:9" x14ac:dyDescent="0.2">
      <c r="A767" s="1"/>
      <c r="B767" s="19" t="s">
        <v>764</v>
      </c>
      <c r="C767" s="1">
        <v>1</v>
      </c>
      <c r="D767" s="1">
        <v>1</v>
      </c>
      <c r="E767" s="3">
        <v>12.98</v>
      </c>
      <c r="F767" s="3"/>
      <c r="G767" s="3">
        <v>3.18</v>
      </c>
      <c r="H767" s="22"/>
      <c r="I767" s="9"/>
    </row>
    <row r="768" spans="1:9" x14ac:dyDescent="0.2">
      <c r="A768" s="1"/>
      <c r="B768" s="37" t="s">
        <v>756</v>
      </c>
      <c r="C768" s="1">
        <v>-1</v>
      </c>
      <c r="D768" s="1">
        <v>1</v>
      </c>
      <c r="E768" s="3">
        <v>1</v>
      </c>
      <c r="F768" s="3"/>
      <c r="G768" s="3">
        <v>2.1</v>
      </c>
      <c r="H768" s="3"/>
    </row>
    <row r="769" spans="1:8" x14ac:dyDescent="0.2">
      <c r="A769" s="1"/>
      <c r="B769" s="2" t="s">
        <v>709</v>
      </c>
      <c r="C769" s="1">
        <v>-1</v>
      </c>
      <c r="D769" s="1">
        <v>1</v>
      </c>
      <c r="E769" s="3">
        <v>1.5</v>
      </c>
      <c r="F769" s="3"/>
      <c r="G769" s="3">
        <v>1.3</v>
      </c>
      <c r="H769" s="3"/>
    </row>
    <row r="770" spans="1:8" x14ac:dyDescent="0.2">
      <c r="A770" s="1"/>
      <c r="B770" s="2" t="s">
        <v>739</v>
      </c>
      <c r="C770" s="1">
        <v>1</v>
      </c>
      <c r="D770" s="1">
        <v>1</v>
      </c>
      <c r="E770" s="3">
        <v>5.2</v>
      </c>
      <c r="F770" s="3">
        <v>0.13</v>
      </c>
      <c r="G770" s="3"/>
      <c r="H770" s="3"/>
    </row>
    <row r="771" spans="1:8" x14ac:dyDescent="0.2">
      <c r="A771" s="1"/>
      <c r="B771" s="37" t="s">
        <v>763</v>
      </c>
      <c r="C771" s="1">
        <v>1</v>
      </c>
      <c r="D771" s="1">
        <v>1</v>
      </c>
      <c r="E771" s="3">
        <f>1.5+1.5+1.3+1.3</f>
        <v>5.6</v>
      </c>
      <c r="F771" s="3">
        <v>0.18</v>
      </c>
      <c r="G771" s="3"/>
      <c r="H771" s="3"/>
    </row>
    <row r="772" spans="1:8" x14ac:dyDescent="0.2">
      <c r="A772" s="1"/>
      <c r="B772" s="2" t="s">
        <v>887</v>
      </c>
      <c r="C772" s="1">
        <v>1</v>
      </c>
      <c r="D772" s="1">
        <v>2</v>
      </c>
      <c r="E772" s="3">
        <v>2.9</v>
      </c>
      <c r="F772" s="3">
        <v>0.6</v>
      </c>
      <c r="G772" s="3"/>
      <c r="H772" s="3"/>
    </row>
    <row r="773" spans="1:8" x14ac:dyDescent="0.2">
      <c r="A773" s="1"/>
      <c r="B773" s="2" t="s">
        <v>889</v>
      </c>
      <c r="C773" s="1">
        <v>3</v>
      </c>
      <c r="D773" s="1">
        <v>2</v>
      </c>
      <c r="E773" s="3"/>
      <c r="F773" s="3">
        <v>0.6</v>
      </c>
      <c r="G773" s="3">
        <v>2.1</v>
      </c>
      <c r="H773" s="3"/>
    </row>
    <row r="774" spans="1:8" x14ac:dyDescent="0.2">
      <c r="A774" s="1"/>
      <c r="B774" s="19" t="s">
        <v>765</v>
      </c>
      <c r="C774" s="1">
        <v>1</v>
      </c>
      <c r="D774" s="1">
        <v>1</v>
      </c>
      <c r="E774" s="3">
        <v>10.9</v>
      </c>
      <c r="F774" s="3"/>
      <c r="G774" s="3">
        <v>3.18</v>
      </c>
      <c r="H774" s="3"/>
    </row>
    <row r="775" spans="1:8" x14ac:dyDescent="0.2">
      <c r="A775" s="1"/>
      <c r="B775" s="37" t="s">
        <v>756</v>
      </c>
      <c r="C775" s="1">
        <v>-1</v>
      </c>
      <c r="D775" s="1">
        <v>1</v>
      </c>
      <c r="E775" s="3">
        <v>1</v>
      </c>
      <c r="F775" s="3"/>
      <c r="G775" s="3">
        <v>2.1</v>
      </c>
      <c r="H775" s="3"/>
    </row>
    <row r="776" spans="1:8" x14ac:dyDescent="0.2">
      <c r="A776" s="1"/>
      <c r="B776" s="2" t="s">
        <v>739</v>
      </c>
      <c r="C776" s="1">
        <v>1</v>
      </c>
      <c r="D776" s="1">
        <v>1</v>
      </c>
      <c r="E776" s="3">
        <v>5.2</v>
      </c>
      <c r="F776" s="3">
        <v>0.13</v>
      </c>
      <c r="G776" s="3"/>
      <c r="H776" s="3"/>
    </row>
    <row r="777" spans="1:8" x14ac:dyDescent="0.2">
      <c r="A777" s="1"/>
      <c r="B777" s="37" t="s">
        <v>766</v>
      </c>
      <c r="C777" s="1">
        <v>-1</v>
      </c>
      <c r="D777" s="1">
        <v>1</v>
      </c>
      <c r="E777" s="3">
        <v>1</v>
      </c>
      <c r="F777" s="3"/>
      <c r="G777" s="3">
        <v>0.6</v>
      </c>
      <c r="H777" s="3"/>
    </row>
    <row r="778" spans="1:8" x14ac:dyDescent="0.2">
      <c r="A778" s="1"/>
      <c r="B778" s="37" t="s">
        <v>767</v>
      </c>
      <c r="C778" s="1">
        <v>1</v>
      </c>
      <c r="D778" s="1">
        <v>1</v>
      </c>
      <c r="E778" s="3">
        <f>1+0.6+1+0.6</f>
        <v>3.2</v>
      </c>
      <c r="F778" s="3">
        <v>0.18</v>
      </c>
      <c r="G778" s="3"/>
      <c r="H778" s="3"/>
    </row>
    <row r="779" spans="1:8" x14ac:dyDescent="0.2">
      <c r="A779" s="1"/>
      <c r="B779" s="19" t="s">
        <v>768</v>
      </c>
      <c r="C779" s="1">
        <v>1</v>
      </c>
      <c r="D779" s="1">
        <v>1</v>
      </c>
      <c r="E779" s="3">
        <v>16.64</v>
      </c>
      <c r="F779" s="3"/>
      <c r="G779" s="3">
        <v>3.18</v>
      </c>
      <c r="H779" s="3"/>
    </row>
    <row r="780" spans="1:8" x14ac:dyDescent="0.2">
      <c r="A780" s="1"/>
      <c r="B780" s="2" t="s">
        <v>709</v>
      </c>
      <c r="C780" s="1">
        <v>-1</v>
      </c>
      <c r="D780" s="1">
        <v>1</v>
      </c>
      <c r="E780" s="3">
        <v>1.5</v>
      </c>
      <c r="F780" s="3"/>
      <c r="G780" s="3">
        <v>1.3</v>
      </c>
      <c r="H780" s="3"/>
    </row>
    <row r="781" spans="1:8" x14ac:dyDescent="0.2">
      <c r="A781" s="1"/>
      <c r="B781" s="37" t="s">
        <v>763</v>
      </c>
      <c r="C781" s="1">
        <v>1</v>
      </c>
      <c r="D781" s="1">
        <v>1</v>
      </c>
      <c r="E781" s="3">
        <f>1.5+1.5+1.3+1.3</f>
        <v>5.6</v>
      </c>
      <c r="F781" s="3">
        <v>0.18</v>
      </c>
      <c r="G781" s="3"/>
      <c r="H781" s="3"/>
    </row>
    <row r="782" spans="1:8" x14ac:dyDescent="0.2">
      <c r="A782" s="1"/>
      <c r="B782" s="37" t="s">
        <v>734</v>
      </c>
      <c r="C782" s="1">
        <v>-1</v>
      </c>
      <c r="D782" s="1">
        <v>1</v>
      </c>
      <c r="E782" s="3">
        <v>0.9</v>
      </c>
      <c r="F782" s="3"/>
      <c r="G782" s="3">
        <v>2.1</v>
      </c>
      <c r="H782" s="3"/>
    </row>
    <row r="783" spans="1:8" x14ac:dyDescent="0.2">
      <c r="A783" s="1"/>
      <c r="B783" s="37" t="s">
        <v>762</v>
      </c>
      <c r="C783" s="1">
        <v>1</v>
      </c>
      <c r="D783" s="1">
        <v>1</v>
      </c>
      <c r="E783" s="3">
        <f>2.1+2.1+0.9</f>
        <v>5.1000000000000005</v>
      </c>
      <c r="F783" s="3">
        <v>0.13</v>
      </c>
      <c r="G783" s="3"/>
      <c r="H783" s="3"/>
    </row>
    <row r="784" spans="1:8" x14ac:dyDescent="0.2">
      <c r="A784" s="1"/>
      <c r="B784" s="2" t="s">
        <v>887</v>
      </c>
      <c r="C784" s="1">
        <v>1</v>
      </c>
      <c r="D784" s="1">
        <v>2</v>
      </c>
      <c r="E784" s="3">
        <v>4.7300000000000004</v>
      </c>
      <c r="F784" s="3"/>
      <c r="G784" s="3"/>
      <c r="H784" s="3"/>
    </row>
    <row r="785" spans="1:8" x14ac:dyDescent="0.2">
      <c r="A785" s="1"/>
      <c r="B785" s="2" t="s">
        <v>889</v>
      </c>
      <c r="C785" s="1">
        <v>3</v>
      </c>
      <c r="D785" s="1">
        <v>2</v>
      </c>
      <c r="E785" s="3"/>
      <c r="F785" s="3">
        <v>0.6</v>
      </c>
      <c r="G785" s="3">
        <v>2.1</v>
      </c>
      <c r="H785" s="3"/>
    </row>
    <row r="786" spans="1:8" x14ac:dyDescent="0.2">
      <c r="A786" s="1"/>
      <c r="B786" s="19" t="s">
        <v>769</v>
      </c>
      <c r="C786" s="1">
        <v>1</v>
      </c>
      <c r="D786" s="1">
        <v>1</v>
      </c>
      <c r="E786" s="3">
        <v>9.18</v>
      </c>
      <c r="F786" s="3"/>
      <c r="G786" s="3">
        <v>3.18</v>
      </c>
      <c r="H786" s="3"/>
    </row>
    <row r="787" spans="1:8" x14ac:dyDescent="0.2">
      <c r="A787" s="1"/>
      <c r="B787" s="37" t="s">
        <v>770</v>
      </c>
      <c r="C787" s="1">
        <v>1</v>
      </c>
      <c r="D787" s="1">
        <v>2</v>
      </c>
      <c r="E787" s="3">
        <v>1.28</v>
      </c>
      <c r="F787" s="3"/>
      <c r="G787" s="3">
        <v>2.4</v>
      </c>
      <c r="H787" s="3"/>
    </row>
    <row r="788" spans="1:8" x14ac:dyDescent="0.2">
      <c r="A788" s="1"/>
      <c r="B788" s="37" t="s">
        <v>770</v>
      </c>
      <c r="C788" s="1">
        <v>1</v>
      </c>
      <c r="D788" s="1">
        <v>2</v>
      </c>
      <c r="E788" s="3">
        <v>2.2000000000000002</v>
      </c>
      <c r="F788" s="3"/>
      <c r="G788" s="3">
        <v>2.4</v>
      </c>
      <c r="H788" s="3"/>
    </row>
    <row r="789" spans="1:8" x14ac:dyDescent="0.2">
      <c r="A789" s="1"/>
      <c r="B789" s="19" t="s">
        <v>759</v>
      </c>
      <c r="C789" s="1">
        <v>1</v>
      </c>
      <c r="D789" s="1">
        <v>1</v>
      </c>
      <c r="E789" s="3">
        <v>1.28</v>
      </c>
      <c r="F789" s="16">
        <v>0.115</v>
      </c>
      <c r="G789" s="16"/>
      <c r="H789" s="3"/>
    </row>
    <row r="790" spans="1:8" x14ac:dyDescent="0.2">
      <c r="A790" s="1"/>
      <c r="B790" s="2" t="s">
        <v>759</v>
      </c>
      <c r="C790" s="1">
        <v>1</v>
      </c>
      <c r="D790" s="1">
        <v>1</v>
      </c>
      <c r="E790" s="3">
        <v>2.2000000000000002</v>
      </c>
      <c r="F790" s="16">
        <v>0.115</v>
      </c>
      <c r="G790" s="16"/>
      <c r="H790" s="3"/>
    </row>
    <row r="791" spans="1:8" x14ac:dyDescent="0.2">
      <c r="A791" s="1"/>
      <c r="B791" s="2" t="s">
        <v>771</v>
      </c>
      <c r="C791" s="1">
        <v>-1</v>
      </c>
      <c r="D791" s="1">
        <v>1</v>
      </c>
      <c r="E791" s="3">
        <v>0.75</v>
      </c>
      <c r="F791" s="3"/>
      <c r="G791" s="3">
        <v>2.1</v>
      </c>
      <c r="H791" s="3"/>
    </row>
    <row r="792" spans="1:8" x14ac:dyDescent="0.2">
      <c r="A792" s="1"/>
      <c r="B792" s="2" t="s">
        <v>772</v>
      </c>
      <c r="C792" s="1">
        <v>-1</v>
      </c>
      <c r="D792" s="1">
        <v>2</v>
      </c>
      <c r="E792" s="3">
        <v>0.75</v>
      </c>
      <c r="F792" s="3"/>
      <c r="G792" s="3">
        <v>2.1</v>
      </c>
      <c r="H792" s="3"/>
    </row>
    <row r="793" spans="1:8" x14ac:dyDescent="0.2">
      <c r="A793" s="1"/>
      <c r="B793" s="2" t="s">
        <v>713</v>
      </c>
      <c r="C793" s="1">
        <v>-1</v>
      </c>
      <c r="D793" s="1">
        <v>2</v>
      </c>
      <c r="E793" s="3">
        <v>0.6</v>
      </c>
      <c r="F793" s="3"/>
      <c r="G793" s="3">
        <v>0.6</v>
      </c>
      <c r="H793" s="3"/>
    </row>
    <row r="794" spans="1:8" x14ac:dyDescent="0.2">
      <c r="A794" s="1"/>
      <c r="B794" s="2" t="s">
        <v>773</v>
      </c>
      <c r="C794" s="1">
        <v>1</v>
      </c>
      <c r="D794" s="1">
        <v>1</v>
      </c>
      <c r="E794" s="3">
        <v>4.95</v>
      </c>
      <c r="F794" s="3">
        <v>0.23</v>
      </c>
      <c r="G794" s="3"/>
      <c r="H794" s="3"/>
    </row>
    <row r="795" spans="1:8" x14ac:dyDescent="0.2">
      <c r="A795" s="1"/>
      <c r="B795" s="2" t="s">
        <v>774</v>
      </c>
      <c r="C795" s="1">
        <v>1</v>
      </c>
      <c r="D795" s="1">
        <v>2</v>
      </c>
      <c r="E795" s="3">
        <v>2.4</v>
      </c>
      <c r="F795" s="3">
        <v>0.18</v>
      </c>
      <c r="G795" s="3"/>
      <c r="H795" s="3"/>
    </row>
    <row r="796" spans="1:8" x14ac:dyDescent="0.2">
      <c r="A796" s="1"/>
      <c r="B796" s="37" t="s">
        <v>861</v>
      </c>
      <c r="C796" s="1">
        <v>1</v>
      </c>
      <c r="D796" s="1">
        <v>3</v>
      </c>
      <c r="E796" s="3">
        <v>1.8</v>
      </c>
      <c r="F796" s="3"/>
      <c r="G796" s="3">
        <v>2.4</v>
      </c>
      <c r="H796" s="3"/>
    </row>
    <row r="797" spans="1:8" x14ac:dyDescent="0.2">
      <c r="A797" s="1"/>
      <c r="B797" s="2" t="s">
        <v>862</v>
      </c>
      <c r="C797" s="1">
        <v>1</v>
      </c>
      <c r="D797" s="1">
        <v>3</v>
      </c>
      <c r="E797" s="3">
        <v>0.6</v>
      </c>
      <c r="F797" s="3">
        <v>0.3</v>
      </c>
      <c r="G797" s="3"/>
      <c r="H797" s="3"/>
    </row>
    <row r="798" spans="1:8" x14ac:dyDescent="0.2">
      <c r="A798" s="1"/>
      <c r="B798" s="37" t="s">
        <v>869</v>
      </c>
      <c r="C798" s="1">
        <v>1</v>
      </c>
      <c r="D798" s="1">
        <v>1</v>
      </c>
      <c r="E798" s="1">
        <v>6.46</v>
      </c>
      <c r="F798" s="1">
        <v>2.23</v>
      </c>
      <c r="G798" s="3"/>
      <c r="H798" s="3"/>
    </row>
    <row r="799" spans="1:8" x14ac:dyDescent="0.2">
      <c r="A799" s="1"/>
      <c r="B799" s="37" t="s">
        <v>870</v>
      </c>
      <c r="C799" s="1">
        <v>1</v>
      </c>
      <c r="D799" s="1">
        <v>1</v>
      </c>
      <c r="E799" s="1">
        <v>10.92</v>
      </c>
      <c r="F799" s="1"/>
      <c r="G799" s="3">
        <v>0.12</v>
      </c>
      <c r="H799" s="3"/>
    </row>
    <row r="800" spans="1:8" x14ac:dyDescent="0.2">
      <c r="A800" s="1"/>
      <c r="B800" s="37" t="s">
        <v>871</v>
      </c>
      <c r="C800" s="1">
        <v>1</v>
      </c>
      <c r="D800" s="1">
        <v>1</v>
      </c>
      <c r="E800" s="1">
        <v>40.24</v>
      </c>
      <c r="F800" s="1">
        <v>0.98</v>
      </c>
      <c r="G800" s="3"/>
      <c r="H800" s="3"/>
    </row>
    <row r="801" spans="1:9" x14ac:dyDescent="0.2">
      <c r="A801" s="1"/>
      <c r="B801" s="37" t="s">
        <v>699</v>
      </c>
      <c r="C801" s="1">
        <v>1</v>
      </c>
      <c r="D801" s="1">
        <v>1</v>
      </c>
      <c r="E801" s="1">
        <v>43.24</v>
      </c>
      <c r="F801" s="1"/>
      <c r="G801" s="3">
        <v>0.12</v>
      </c>
      <c r="H801" s="3"/>
    </row>
    <row r="802" spans="1:9" x14ac:dyDescent="0.2">
      <c r="A802" s="1"/>
      <c r="B802" s="2"/>
      <c r="C802" s="1"/>
      <c r="D802" s="1"/>
      <c r="E802" s="3"/>
      <c r="F802" s="3"/>
      <c r="G802" s="3"/>
      <c r="H802" s="3"/>
    </row>
    <row r="803" spans="1:9" x14ac:dyDescent="0.2">
      <c r="A803" s="1"/>
      <c r="B803" s="2"/>
      <c r="C803" s="1"/>
      <c r="D803" s="1"/>
      <c r="E803" s="3"/>
      <c r="F803" s="3"/>
      <c r="G803" s="3"/>
      <c r="H803" s="17"/>
      <c r="I803" s="9"/>
    </row>
    <row r="804" spans="1:9" x14ac:dyDescent="0.2">
      <c r="A804" s="1">
        <v>39</v>
      </c>
      <c r="B804" s="2" t="s">
        <v>906</v>
      </c>
      <c r="C804" s="1"/>
      <c r="D804" s="1"/>
      <c r="E804" s="3"/>
      <c r="F804" s="3"/>
      <c r="G804" s="3"/>
      <c r="H804" s="3"/>
    </row>
    <row r="805" spans="1:9" x14ac:dyDescent="0.2">
      <c r="A805" s="1"/>
      <c r="B805" s="19" t="s">
        <v>702</v>
      </c>
      <c r="C805" s="1">
        <v>1</v>
      </c>
      <c r="D805" s="1">
        <v>1</v>
      </c>
      <c r="E805" s="3">
        <v>74.3</v>
      </c>
      <c r="F805" s="3"/>
      <c r="G805" s="3">
        <v>3.9</v>
      </c>
      <c r="H805" s="3"/>
    </row>
    <row r="806" spans="1:9" x14ac:dyDescent="0.2">
      <c r="A806" s="1"/>
      <c r="B806" s="19" t="s">
        <v>704</v>
      </c>
      <c r="C806" s="1">
        <v>1</v>
      </c>
      <c r="D806" s="1">
        <v>1</v>
      </c>
      <c r="E806" s="3">
        <v>73.38</v>
      </c>
      <c r="F806" s="3"/>
      <c r="G806" s="3">
        <v>0.23</v>
      </c>
      <c r="H806" s="3"/>
    </row>
    <row r="807" spans="1:9" x14ac:dyDescent="0.2">
      <c r="A807" s="1"/>
      <c r="B807" s="19" t="s">
        <v>706</v>
      </c>
      <c r="C807" s="1">
        <v>1</v>
      </c>
      <c r="D807" s="1">
        <v>1</v>
      </c>
      <c r="E807" s="3">
        <v>72.459999999999994</v>
      </c>
      <c r="F807" s="3"/>
      <c r="G807" s="3">
        <v>0.15</v>
      </c>
      <c r="H807" s="3"/>
    </row>
    <row r="808" spans="1:9" x14ac:dyDescent="0.2">
      <c r="A808" s="1"/>
      <c r="B808" s="19" t="s">
        <v>703</v>
      </c>
      <c r="C808" s="1">
        <v>1</v>
      </c>
      <c r="D808" s="1">
        <v>1</v>
      </c>
      <c r="E808" s="3">
        <v>37.24</v>
      </c>
      <c r="F808" s="3"/>
      <c r="G808" s="3">
        <v>1.05</v>
      </c>
      <c r="H808" s="3"/>
    </row>
    <row r="809" spans="1:9" x14ac:dyDescent="0.2">
      <c r="A809" s="1"/>
      <c r="B809" s="19" t="s">
        <v>705</v>
      </c>
      <c r="C809" s="1">
        <v>1</v>
      </c>
      <c r="D809" s="1">
        <v>1</v>
      </c>
      <c r="E809" s="3">
        <f>37.24-0.92</f>
        <v>36.32</v>
      </c>
      <c r="F809" s="3"/>
      <c r="G809" s="3">
        <v>0.23</v>
      </c>
      <c r="H809" s="3"/>
    </row>
    <row r="810" spans="1:9" x14ac:dyDescent="0.2">
      <c r="A810" s="1"/>
      <c r="B810" s="19" t="s">
        <v>707</v>
      </c>
      <c r="C810" s="1">
        <v>1</v>
      </c>
      <c r="D810" s="1">
        <v>1</v>
      </c>
      <c r="E810" s="3">
        <v>35.4</v>
      </c>
      <c r="F810" s="3"/>
      <c r="G810" s="3">
        <v>0.15</v>
      </c>
      <c r="H810" s="3"/>
    </row>
    <row r="811" spans="1:9" x14ac:dyDescent="0.2">
      <c r="A811" s="1"/>
      <c r="B811" s="19" t="s">
        <v>708</v>
      </c>
      <c r="C811" s="1">
        <v>2</v>
      </c>
      <c r="D811" s="1">
        <v>2</v>
      </c>
      <c r="E811" s="3">
        <v>2.23</v>
      </c>
      <c r="F811" s="3"/>
      <c r="G811" s="3">
        <v>3.3</v>
      </c>
      <c r="H811" s="3"/>
    </row>
    <row r="812" spans="1:9" x14ac:dyDescent="0.2">
      <c r="A812" s="1"/>
      <c r="B812" s="19" t="s">
        <v>709</v>
      </c>
      <c r="C812" s="1">
        <v>-1</v>
      </c>
      <c r="D812" s="1">
        <v>7</v>
      </c>
      <c r="E812" s="3">
        <v>1.5</v>
      </c>
      <c r="F812" s="3"/>
      <c r="G812" s="3">
        <v>1.3</v>
      </c>
      <c r="H812" s="3"/>
    </row>
    <row r="813" spans="1:9" x14ac:dyDescent="0.2">
      <c r="A813" s="1"/>
      <c r="B813" s="19" t="s">
        <v>710</v>
      </c>
      <c r="C813" s="1">
        <v>-1</v>
      </c>
      <c r="D813" s="1">
        <v>4</v>
      </c>
      <c r="E813" s="3">
        <v>1.2</v>
      </c>
      <c r="F813" s="3"/>
      <c r="G813" s="3">
        <v>1.3</v>
      </c>
      <c r="H813" s="3"/>
    </row>
    <row r="814" spans="1:9" x14ac:dyDescent="0.2">
      <c r="A814" s="1"/>
      <c r="B814" s="19" t="s">
        <v>711</v>
      </c>
      <c r="C814" s="1">
        <v>-1</v>
      </c>
      <c r="D814" s="1">
        <v>3</v>
      </c>
      <c r="E814" s="3">
        <v>1.5</v>
      </c>
      <c r="F814" s="3"/>
      <c r="G814" s="3">
        <v>0.6</v>
      </c>
      <c r="H814" s="3"/>
    </row>
    <row r="815" spans="1:9" x14ac:dyDescent="0.2">
      <c r="A815" s="1"/>
      <c r="B815" s="19" t="s">
        <v>712</v>
      </c>
      <c r="C815" s="1">
        <v>-1</v>
      </c>
      <c r="D815" s="1">
        <v>1</v>
      </c>
      <c r="E815" s="3">
        <v>1</v>
      </c>
      <c r="F815" s="3"/>
      <c r="G815" s="3">
        <v>0.6</v>
      </c>
      <c r="H815" s="3"/>
    </row>
    <row r="816" spans="1:9" x14ac:dyDescent="0.2">
      <c r="A816" s="1"/>
      <c r="B816" s="19" t="s">
        <v>713</v>
      </c>
      <c r="C816" s="1">
        <v>-1</v>
      </c>
      <c r="D816" s="1">
        <v>19</v>
      </c>
      <c r="E816" s="3">
        <v>0.6</v>
      </c>
      <c r="F816" s="3"/>
      <c r="G816" s="3">
        <v>0.6</v>
      </c>
      <c r="H816" s="3"/>
    </row>
    <row r="817" spans="1:8" x14ac:dyDescent="0.2">
      <c r="A817" s="1"/>
      <c r="B817" s="19" t="s">
        <v>714</v>
      </c>
      <c r="C817" s="1">
        <v>-1</v>
      </c>
      <c r="D817" s="1">
        <v>2</v>
      </c>
      <c r="E817" s="3">
        <v>1</v>
      </c>
      <c r="F817" s="3"/>
      <c r="G817" s="3">
        <v>0.6</v>
      </c>
      <c r="H817" s="3"/>
    </row>
    <row r="818" spans="1:8" x14ac:dyDescent="0.2">
      <c r="A818" s="1"/>
      <c r="B818" s="19" t="s">
        <v>715</v>
      </c>
      <c r="C818" s="1">
        <v>-1</v>
      </c>
      <c r="D818" s="1">
        <v>4</v>
      </c>
      <c r="E818" s="3">
        <v>0.6</v>
      </c>
      <c r="F818" s="3"/>
      <c r="G818" s="3">
        <v>0.6</v>
      </c>
      <c r="H818" s="3"/>
    </row>
    <row r="819" spans="1:8" x14ac:dyDescent="0.2">
      <c r="A819" s="1"/>
      <c r="B819" s="19" t="s">
        <v>716</v>
      </c>
      <c r="C819" s="1">
        <v>-1</v>
      </c>
      <c r="D819" s="1">
        <v>1</v>
      </c>
      <c r="E819" s="3">
        <v>1.8</v>
      </c>
      <c r="F819" s="3"/>
      <c r="G819" s="3">
        <v>2.1</v>
      </c>
      <c r="H819" s="3"/>
    </row>
    <row r="820" spans="1:8" x14ac:dyDescent="0.2">
      <c r="A820" s="1"/>
      <c r="B820" s="19" t="s">
        <v>719</v>
      </c>
      <c r="C820" s="1">
        <v>1</v>
      </c>
      <c r="D820" s="1">
        <v>7</v>
      </c>
      <c r="E820" s="3">
        <v>5.6</v>
      </c>
      <c r="F820" s="3">
        <v>0.05</v>
      </c>
      <c r="G820" s="3"/>
      <c r="H820" s="3"/>
    </row>
    <row r="821" spans="1:8" x14ac:dyDescent="0.2">
      <c r="A821" s="1"/>
      <c r="B821" s="19" t="s">
        <v>718</v>
      </c>
      <c r="C821" s="1">
        <v>1</v>
      </c>
      <c r="D821" s="1">
        <v>4</v>
      </c>
      <c r="E821" s="3">
        <v>5</v>
      </c>
      <c r="F821" s="3">
        <v>0.05</v>
      </c>
      <c r="G821" s="3"/>
      <c r="H821" s="3"/>
    </row>
    <row r="822" spans="1:8" x14ac:dyDescent="0.2">
      <c r="A822" s="1"/>
      <c r="B822" s="19" t="s">
        <v>720</v>
      </c>
      <c r="C822" s="1">
        <v>1</v>
      </c>
      <c r="D822" s="1">
        <v>3</v>
      </c>
      <c r="E822" s="3">
        <v>4.2</v>
      </c>
      <c r="F822" s="3">
        <v>0.05</v>
      </c>
      <c r="G822" s="3"/>
      <c r="H822" s="3"/>
    </row>
    <row r="823" spans="1:8" x14ac:dyDescent="0.2">
      <c r="A823" s="1"/>
      <c r="B823" s="19" t="s">
        <v>721</v>
      </c>
      <c r="C823" s="1">
        <v>1</v>
      </c>
      <c r="D823" s="1">
        <v>1</v>
      </c>
      <c r="E823" s="3">
        <v>3.2</v>
      </c>
      <c r="F823" s="3">
        <v>0.05</v>
      </c>
      <c r="G823" s="3"/>
      <c r="H823" s="3"/>
    </row>
    <row r="824" spans="1:8" x14ac:dyDescent="0.2">
      <c r="A824" s="1"/>
      <c r="B824" s="19" t="s">
        <v>722</v>
      </c>
      <c r="C824" s="1">
        <v>1</v>
      </c>
      <c r="D824" s="1">
        <v>19</v>
      </c>
      <c r="E824" s="3">
        <v>2.4</v>
      </c>
      <c r="F824" s="3">
        <v>0.05</v>
      </c>
      <c r="G824" s="3"/>
      <c r="H824" s="3"/>
    </row>
    <row r="825" spans="1:8" x14ac:dyDescent="0.2">
      <c r="A825" s="1"/>
      <c r="B825" s="19" t="s">
        <v>723</v>
      </c>
      <c r="C825" s="1">
        <v>1</v>
      </c>
      <c r="D825" s="1">
        <v>2</v>
      </c>
      <c r="E825" s="3">
        <v>3.2</v>
      </c>
      <c r="F825" s="3">
        <v>0.05</v>
      </c>
      <c r="G825" s="3"/>
      <c r="H825" s="3"/>
    </row>
    <row r="826" spans="1:8" x14ac:dyDescent="0.2">
      <c r="A826" s="1"/>
      <c r="B826" s="19" t="s">
        <v>724</v>
      </c>
      <c r="C826" s="1">
        <v>1</v>
      </c>
      <c r="D826" s="1">
        <v>4</v>
      </c>
      <c r="E826" s="3">
        <v>2.4</v>
      </c>
      <c r="F826" s="3">
        <v>0.05</v>
      </c>
      <c r="G826" s="3"/>
      <c r="H826" s="3"/>
    </row>
    <row r="827" spans="1:8" x14ac:dyDescent="0.2">
      <c r="A827" s="1"/>
      <c r="B827" s="2" t="s">
        <v>725</v>
      </c>
      <c r="C827" s="1">
        <v>1</v>
      </c>
      <c r="D827" s="1">
        <v>2</v>
      </c>
      <c r="E827" s="3">
        <v>6.9</v>
      </c>
      <c r="F827" s="3">
        <v>0.05</v>
      </c>
      <c r="G827" s="3"/>
      <c r="H827" s="3"/>
    </row>
    <row r="828" spans="1:8" x14ac:dyDescent="0.2">
      <c r="A828" s="1"/>
      <c r="B828" s="2" t="s">
        <v>726</v>
      </c>
      <c r="C828" s="1">
        <v>1</v>
      </c>
      <c r="D828" s="1">
        <v>1</v>
      </c>
      <c r="E828" s="3">
        <v>4.5999999999999996</v>
      </c>
      <c r="F828" s="3">
        <v>0.05</v>
      </c>
      <c r="G828" s="3"/>
      <c r="H828" s="3"/>
    </row>
    <row r="829" spans="1:8" x14ac:dyDescent="0.2">
      <c r="A829" s="1"/>
      <c r="B829" s="2" t="s">
        <v>729</v>
      </c>
      <c r="C829" s="1">
        <v>2</v>
      </c>
      <c r="D829" s="1">
        <v>11</v>
      </c>
      <c r="E829" s="3">
        <v>0.6</v>
      </c>
      <c r="F829" s="3"/>
      <c r="G829" s="16">
        <v>6.3E-2</v>
      </c>
      <c r="H829" s="3"/>
    </row>
    <row r="830" spans="1:8" x14ac:dyDescent="0.2">
      <c r="A830" s="1"/>
      <c r="B830" s="2" t="s">
        <v>730</v>
      </c>
      <c r="C830" s="1">
        <v>1</v>
      </c>
      <c r="D830" s="1">
        <v>1</v>
      </c>
      <c r="E830" s="3">
        <v>6</v>
      </c>
      <c r="F830" s="3">
        <v>0.23</v>
      </c>
      <c r="G830" s="3"/>
      <c r="H830" s="3"/>
    </row>
    <row r="831" spans="1:8" x14ac:dyDescent="0.2">
      <c r="A831" s="1"/>
      <c r="B831" s="37" t="s">
        <v>869</v>
      </c>
      <c r="C831" s="1">
        <v>1</v>
      </c>
      <c r="D831" s="1">
        <v>1</v>
      </c>
      <c r="E831" s="1">
        <v>6.46</v>
      </c>
      <c r="F831" s="1">
        <v>2.23</v>
      </c>
      <c r="G831" s="3"/>
      <c r="H831" s="3"/>
    </row>
    <row r="832" spans="1:8" x14ac:dyDescent="0.2">
      <c r="A832" s="1"/>
      <c r="B832" s="37" t="s">
        <v>870</v>
      </c>
      <c r="C832" s="1">
        <v>1</v>
      </c>
      <c r="D832" s="1">
        <v>1</v>
      </c>
      <c r="E832" s="1">
        <v>10.92</v>
      </c>
      <c r="F832" s="1"/>
      <c r="G832" s="3">
        <v>0.12</v>
      </c>
      <c r="H832" s="3"/>
    </row>
    <row r="833" spans="1:8" x14ac:dyDescent="0.2">
      <c r="A833" s="1"/>
      <c r="B833" s="37" t="s">
        <v>871</v>
      </c>
      <c r="C833" s="1">
        <v>1</v>
      </c>
      <c r="D833" s="1">
        <v>1</v>
      </c>
      <c r="E833" s="1">
        <v>40.24</v>
      </c>
      <c r="F833" s="1">
        <v>0.98</v>
      </c>
      <c r="G833" s="3"/>
      <c r="H833" s="3"/>
    </row>
    <row r="834" spans="1:8" x14ac:dyDescent="0.2">
      <c r="A834" s="1"/>
      <c r="B834" s="37" t="s">
        <v>699</v>
      </c>
      <c r="C834" s="1">
        <v>1</v>
      </c>
      <c r="D834" s="1">
        <v>1</v>
      </c>
      <c r="E834" s="1">
        <v>43.24</v>
      </c>
      <c r="F834" s="1"/>
      <c r="G834" s="3">
        <v>0.12</v>
      </c>
      <c r="H834" s="3"/>
    </row>
    <row r="835" spans="1:8" x14ac:dyDescent="0.2">
      <c r="A835" s="1"/>
      <c r="B835" s="2" t="s">
        <v>890</v>
      </c>
      <c r="C835" s="1">
        <v>1</v>
      </c>
      <c r="D835" s="1">
        <v>2</v>
      </c>
      <c r="E835" s="3">
        <v>30</v>
      </c>
      <c r="F835" s="3"/>
      <c r="G835" s="3">
        <v>1.5</v>
      </c>
      <c r="H835" s="3"/>
    </row>
    <row r="836" spans="1:8" x14ac:dyDescent="0.2">
      <c r="A836" s="1"/>
      <c r="B836" s="2" t="s">
        <v>862</v>
      </c>
      <c r="C836" s="1">
        <v>1</v>
      </c>
      <c r="D836" s="1">
        <v>1</v>
      </c>
      <c r="E836" s="3">
        <v>30</v>
      </c>
      <c r="F836" s="3">
        <v>0.23</v>
      </c>
      <c r="G836" s="3"/>
      <c r="H836" s="3"/>
    </row>
    <row r="837" spans="1:8" x14ac:dyDescent="0.2">
      <c r="A837" s="1"/>
      <c r="B837" s="2"/>
      <c r="C837" s="1"/>
      <c r="D837" s="1"/>
      <c r="E837" s="3"/>
      <c r="F837" s="3"/>
      <c r="G837" s="3"/>
      <c r="H837" s="3"/>
    </row>
    <row r="838" spans="1:8" x14ac:dyDescent="0.2">
      <c r="A838" s="1"/>
      <c r="B838" s="2"/>
      <c r="C838" s="1"/>
      <c r="D838" s="1"/>
      <c r="E838" s="3"/>
      <c r="F838" s="3"/>
      <c r="G838" s="3"/>
      <c r="H838" s="3"/>
    </row>
    <row r="839" spans="1:8" x14ac:dyDescent="0.2">
      <c r="A839" s="1"/>
      <c r="B839" s="2"/>
      <c r="C839" s="1"/>
      <c r="D839" s="1"/>
      <c r="E839" s="3"/>
      <c r="F839" s="3"/>
      <c r="G839" s="3"/>
      <c r="H839" s="3"/>
    </row>
    <row r="840" spans="1:8" x14ac:dyDescent="0.2">
      <c r="A840" s="1">
        <v>40</v>
      </c>
      <c r="B840" s="2" t="s">
        <v>907</v>
      </c>
      <c r="C840" s="1"/>
      <c r="D840" s="1"/>
      <c r="E840" s="3"/>
      <c r="F840" s="3"/>
      <c r="G840" s="3"/>
      <c r="H840" s="3"/>
    </row>
    <row r="841" spans="1:8" x14ac:dyDescent="0.2">
      <c r="A841" s="1"/>
      <c r="B841" s="2" t="s">
        <v>909</v>
      </c>
      <c r="C841" s="1">
        <v>1</v>
      </c>
      <c r="D841" s="1">
        <v>7</v>
      </c>
      <c r="E841" s="3">
        <v>1.5</v>
      </c>
      <c r="F841" s="3">
        <v>1</v>
      </c>
      <c r="G841" s="3">
        <v>1.3</v>
      </c>
      <c r="H841" s="3"/>
    </row>
    <row r="842" spans="1:8" x14ac:dyDescent="0.2">
      <c r="A842" s="1"/>
      <c r="B842" s="2" t="s">
        <v>908</v>
      </c>
      <c r="C842" s="1">
        <v>1</v>
      </c>
      <c r="D842" s="1">
        <v>4</v>
      </c>
      <c r="E842" s="3">
        <v>1.2</v>
      </c>
      <c r="F842" s="3">
        <v>1</v>
      </c>
      <c r="G842" s="3">
        <v>1.3</v>
      </c>
      <c r="H842" s="3"/>
    </row>
    <row r="843" spans="1:8" x14ac:dyDescent="0.2">
      <c r="A843" s="1"/>
      <c r="B843" s="2" t="s">
        <v>910</v>
      </c>
      <c r="C843" s="1">
        <v>1</v>
      </c>
      <c r="D843" s="1">
        <v>3</v>
      </c>
      <c r="E843" s="3">
        <v>1.5</v>
      </c>
      <c r="F843" s="3">
        <v>1</v>
      </c>
      <c r="G843" s="3">
        <v>0.6</v>
      </c>
      <c r="H843" s="3"/>
    </row>
    <row r="844" spans="1:8" x14ac:dyDescent="0.2">
      <c r="A844" s="1"/>
      <c r="B844" s="2" t="s">
        <v>911</v>
      </c>
      <c r="C844" s="1">
        <v>1</v>
      </c>
      <c r="D844" s="1">
        <v>1</v>
      </c>
      <c r="E844" s="3">
        <v>1</v>
      </c>
      <c r="F844" s="3">
        <v>1</v>
      </c>
      <c r="G844" s="3">
        <v>0.6</v>
      </c>
      <c r="H844" s="3"/>
    </row>
    <row r="845" spans="1:8" x14ac:dyDescent="0.2">
      <c r="A845" s="1"/>
      <c r="B845" s="2" t="s">
        <v>912</v>
      </c>
      <c r="C845" s="1">
        <v>1</v>
      </c>
      <c r="D845" s="1">
        <v>19</v>
      </c>
      <c r="E845" s="3">
        <v>0.6</v>
      </c>
      <c r="F845" s="3">
        <v>1</v>
      </c>
      <c r="G845" s="3">
        <v>0.6</v>
      </c>
      <c r="H845" s="3"/>
    </row>
    <row r="846" spans="1:8" x14ac:dyDescent="0.2">
      <c r="A846" s="1"/>
      <c r="B846" s="2" t="s">
        <v>913</v>
      </c>
      <c r="C846" s="1">
        <v>1</v>
      </c>
      <c r="D846" s="1">
        <v>2</v>
      </c>
      <c r="E846" s="3">
        <v>1</v>
      </c>
      <c r="F846" s="3">
        <v>1</v>
      </c>
      <c r="G846" s="3">
        <v>0.6</v>
      </c>
      <c r="H846" s="3"/>
    </row>
    <row r="847" spans="1:8" x14ac:dyDescent="0.2">
      <c r="A847" s="1"/>
      <c r="B847" s="2" t="s">
        <v>914</v>
      </c>
      <c r="C847" s="1">
        <v>1</v>
      </c>
      <c r="D847" s="1">
        <v>4</v>
      </c>
      <c r="E847" s="3">
        <v>0.6</v>
      </c>
      <c r="F847" s="3">
        <v>1</v>
      </c>
      <c r="G847" s="3">
        <v>0.6</v>
      </c>
      <c r="H847" s="3"/>
    </row>
    <row r="848" spans="1:8" x14ac:dyDescent="0.2">
      <c r="A848" s="1"/>
      <c r="B848" s="2" t="s">
        <v>915</v>
      </c>
      <c r="C848" s="1">
        <v>1</v>
      </c>
      <c r="D848" s="1">
        <v>1</v>
      </c>
      <c r="E848" s="3">
        <v>1.8</v>
      </c>
      <c r="F848" s="3">
        <v>1</v>
      </c>
      <c r="G848" s="3">
        <v>2.4</v>
      </c>
      <c r="H848" s="3"/>
    </row>
    <row r="849" spans="1:8" x14ac:dyDescent="0.2">
      <c r="A849" s="1"/>
      <c r="B849" s="2"/>
      <c r="C849" s="1"/>
      <c r="D849" s="1"/>
      <c r="E849" s="3"/>
      <c r="F849" s="3"/>
      <c r="G849" s="3"/>
      <c r="H849" s="3"/>
    </row>
    <row r="850" spans="1:8" x14ac:dyDescent="0.2">
      <c r="A850" s="1"/>
      <c r="B850" s="2"/>
      <c r="C850" s="1"/>
      <c r="D850" s="1"/>
      <c r="E850" s="3"/>
      <c r="F850" s="3"/>
      <c r="G850" s="3"/>
      <c r="H850" s="3"/>
    </row>
    <row r="851" spans="1:8" x14ac:dyDescent="0.2">
      <c r="A851" s="1"/>
      <c r="B851" s="2"/>
      <c r="C851" s="1"/>
      <c r="D851" s="1"/>
      <c r="E851" s="3"/>
      <c r="F851" s="3"/>
      <c r="G851" s="3"/>
      <c r="H851" s="3"/>
    </row>
    <row r="852" spans="1:8" x14ac:dyDescent="0.2">
      <c r="A852" s="1">
        <v>41</v>
      </c>
      <c r="B852" s="2" t="s">
        <v>918</v>
      </c>
      <c r="C852" s="1"/>
      <c r="D852" s="1"/>
      <c r="E852" s="3"/>
      <c r="F852" s="3"/>
      <c r="G852" s="3"/>
      <c r="H852" s="3"/>
    </row>
    <row r="853" spans="1:8" x14ac:dyDescent="0.2">
      <c r="A853" s="1"/>
      <c r="B853" s="2" t="s">
        <v>916</v>
      </c>
      <c r="C853" s="1"/>
      <c r="D853" s="1"/>
      <c r="E853" s="3"/>
      <c r="F853" s="3"/>
      <c r="G853" s="3"/>
      <c r="H853" s="3"/>
    </row>
    <row r="854" spans="1:8" x14ac:dyDescent="0.2">
      <c r="A854" s="1"/>
      <c r="B854" s="2" t="s">
        <v>814</v>
      </c>
      <c r="C854" s="1">
        <v>1</v>
      </c>
      <c r="D854" s="1">
        <v>2</v>
      </c>
      <c r="E854" s="3">
        <v>4.43</v>
      </c>
      <c r="F854" s="3">
        <v>3.14</v>
      </c>
      <c r="G854" s="3">
        <v>0.11</v>
      </c>
      <c r="H854" s="3"/>
    </row>
    <row r="855" spans="1:8" x14ac:dyDescent="0.2">
      <c r="A855" s="1"/>
      <c r="B855" s="2" t="s">
        <v>391</v>
      </c>
      <c r="C855" s="1">
        <v>1</v>
      </c>
      <c r="D855" s="1">
        <v>2</v>
      </c>
      <c r="E855" s="3">
        <v>1.8</v>
      </c>
      <c r="F855" s="3">
        <v>3.14</v>
      </c>
      <c r="G855" s="3">
        <v>0.11</v>
      </c>
      <c r="H855" s="3"/>
    </row>
    <row r="856" spans="1:8" x14ac:dyDescent="0.2">
      <c r="A856" s="1"/>
      <c r="B856" s="2" t="s">
        <v>917</v>
      </c>
      <c r="C856" s="1"/>
      <c r="D856" s="1"/>
      <c r="E856" s="3"/>
      <c r="F856" s="3"/>
      <c r="G856" s="3"/>
      <c r="H856" s="3"/>
    </row>
    <row r="857" spans="1:8" x14ac:dyDescent="0.2">
      <c r="A857" s="1"/>
      <c r="B857" s="2" t="s">
        <v>805</v>
      </c>
      <c r="C857" s="1">
        <v>1</v>
      </c>
      <c r="D857" s="1">
        <v>1</v>
      </c>
      <c r="E857" s="3">
        <v>1.6</v>
      </c>
      <c r="F857" s="3">
        <v>3.14</v>
      </c>
      <c r="G857" s="3">
        <v>0.11</v>
      </c>
      <c r="H857" s="3"/>
    </row>
    <row r="858" spans="1:8" x14ac:dyDescent="0.2">
      <c r="A858" s="1"/>
      <c r="B858" s="2" t="s">
        <v>806</v>
      </c>
      <c r="C858" s="1">
        <v>1</v>
      </c>
      <c r="D858" s="1">
        <v>1</v>
      </c>
      <c r="E858" s="3">
        <v>1.2</v>
      </c>
      <c r="F858" s="3">
        <v>3.14</v>
      </c>
      <c r="G858" s="3">
        <v>0.11</v>
      </c>
      <c r="H858" s="3"/>
    </row>
    <row r="859" spans="1:8" x14ac:dyDescent="0.2">
      <c r="A859" s="1"/>
      <c r="B859" s="2" t="s">
        <v>807</v>
      </c>
      <c r="C859" s="1">
        <v>1</v>
      </c>
      <c r="D859" s="1">
        <v>1</v>
      </c>
      <c r="E859" s="3">
        <v>1.6</v>
      </c>
      <c r="F859" s="3">
        <v>3.14</v>
      </c>
      <c r="G859" s="3">
        <v>0.11</v>
      </c>
      <c r="H859" s="3"/>
    </row>
    <row r="860" spans="1:8" x14ac:dyDescent="0.2">
      <c r="A860" s="1"/>
      <c r="B860" s="2" t="s">
        <v>808</v>
      </c>
      <c r="C860" s="1">
        <v>1</v>
      </c>
      <c r="D860" s="1">
        <v>1</v>
      </c>
      <c r="E860" s="3">
        <v>0.9</v>
      </c>
      <c r="F860" s="3">
        <v>3.14</v>
      </c>
      <c r="G860" s="3">
        <v>0.11</v>
      </c>
      <c r="H860" s="3"/>
    </row>
    <row r="861" spans="1:8" x14ac:dyDescent="0.2">
      <c r="A861" s="1"/>
      <c r="B861" s="2" t="s">
        <v>805</v>
      </c>
      <c r="C861" s="1">
        <v>1</v>
      </c>
      <c r="D861" s="1">
        <v>1</v>
      </c>
      <c r="E861" s="3">
        <v>1.9</v>
      </c>
      <c r="F861" s="3">
        <v>3.14</v>
      </c>
      <c r="G861" s="3">
        <v>7.4999999999999997E-2</v>
      </c>
      <c r="H861" s="3"/>
    </row>
    <row r="862" spans="1:8" x14ac:dyDescent="0.2">
      <c r="A862" s="1"/>
      <c r="B862" s="2" t="s">
        <v>806</v>
      </c>
      <c r="C862" s="1">
        <v>1</v>
      </c>
      <c r="D862" s="1">
        <v>1</v>
      </c>
      <c r="E862" s="3">
        <v>1.2</v>
      </c>
      <c r="F862" s="3">
        <v>3.14</v>
      </c>
      <c r="G862" s="3">
        <v>7.4999999999999997E-2</v>
      </c>
      <c r="H862" s="3"/>
    </row>
    <row r="863" spans="1:8" x14ac:dyDescent="0.2">
      <c r="A863" s="1"/>
      <c r="B863" s="2" t="s">
        <v>807</v>
      </c>
      <c r="C863" s="1">
        <v>1</v>
      </c>
      <c r="D863" s="1">
        <v>1</v>
      </c>
      <c r="E863" s="3">
        <v>1.7</v>
      </c>
      <c r="F863" s="3">
        <v>3.14</v>
      </c>
      <c r="G863" s="3">
        <v>7.4999999999999997E-2</v>
      </c>
      <c r="H863" s="3"/>
    </row>
    <row r="864" spans="1:8" x14ac:dyDescent="0.2">
      <c r="A864" s="1"/>
      <c r="B864" s="2" t="s">
        <v>810</v>
      </c>
      <c r="C864" s="1">
        <v>1</v>
      </c>
      <c r="D864" s="1">
        <v>1</v>
      </c>
      <c r="E864" s="3">
        <v>1.1000000000000001</v>
      </c>
      <c r="F864" s="3">
        <v>3.14</v>
      </c>
      <c r="G864" s="3">
        <v>7.4999999999999997E-2</v>
      </c>
      <c r="H864" s="3"/>
    </row>
    <row r="865" spans="1:8" x14ac:dyDescent="0.2">
      <c r="A865" s="1"/>
      <c r="B865" s="2"/>
      <c r="C865" s="1"/>
      <c r="D865" s="1"/>
      <c r="E865" s="3"/>
      <c r="F865" s="3"/>
      <c r="G865" s="3"/>
      <c r="H865" s="3"/>
    </row>
    <row r="866" spans="1:8" x14ac:dyDescent="0.2">
      <c r="A866" s="1"/>
      <c r="B866" s="2"/>
      <c r="C866" s="1"/>
      <c r="D866" s="1"/>
      <c r="E866" s="3"/>
      <c r="F866" s="3"/>
      <c r="G866" s="3"/>
      <c r="H866" s="3"/>
    </row>
    <row r="867" spans="1:8" x14ac:dyDescent="0.2">
      <c r="A867" s="1">
        <v>42</v>
      </c>
      <c r="B867" s="2" t="s">
        <v>919</v>
      </c>
      <c r="C867" s="1"/>
      <c r="D867" s="1"/>
      <c r="E867" s="3"/>
      <c r="F867" s="3"/>
      <c r="G867" s="3"/>
      <c r="H867" s="3"/>
    </row>
    <row r="868" spans="1:8" x14ac:dyDescent="0.2">
      <c r="A868" s="1"/>
      <c r="B868" s="2" t="s">
        <v>920</v>
      </c>
      <c r="C868" s="1">
        <v>1</v>
      </c>
      <c r="D868" s="1">
        <v>12</v>
      </c>
      <c r="E868" s="3">
        <v>1</v>
      </c>
      <c r="F868" s="3">
        <v>2.6</v>
      </c>
      <c r="G868" s="3">
        <v>2.1</v>
      </c>
      <c r="H868" s="3"/>
    </row>
    <row r="869" spans="1:8" x14ac:dyDescent="0.2">
      <c r="A869" s="1"/>
      <c r="B869" s="2" t="s">
        <v>921</v>
      </c>
      <c r="C869" s="1">
        <v>1</v>
      </c>
      <c r="D869" s="1">
        <v>2</v>
      </c>
      <c r="E869" s="3">
        <v>0.9</v>
      </c>
      <c r="F869" s="3">
        <v>2.6</v>
      </c>
      <c r="G869" s="3">
        <v>2.1</v>
      </c>
      <c r="H869" s="3"/>
    </row>
    <row r="870" spans="1:8" x14ac:dyDescent="0.2">
      <c r="A870" s="1"/>
      <c r="B870" s="2" t="s">
        <v>922</v>
      </c>
      <c r="C870" s="1">
        <v>1</v>
      </c>
      <c r="D870" s="1">
        <v>6</v>
      </c>
      <c r="E870" s="3">
        <v>0.75</v>
      </c>
      <c r="F870" s="3">
        <v>2.6</v>
      </c>
      <c r="G870" s="3">
        <v>2.1</v>
      </c>
      <c r="H870" s="3"/>
    </row>
    <row r="871" spans="1:8" x14ac:dyDescent="0.2">
      <c r="A871" s="1"/>
      <c r="B871" s="2" t="s">
        <v>923</v>
      </c>
      <c r="C871" s="1">
        <v>1</v>
      </c>
      <c r="D871" s="1">
        <v>4</v>
      </c>
      <c r="E871" s="3">
        <v>0.75</v>
      </c>
      <c r="F871" s="3">
        <v>2.6</v>
      </c>
      <c r="G871" s="3">
        <v>2.1</v>
      </c>
      <c r="H871" s="3"/>
    </row>
    <row r="872" spans="1:8" x14ac:dyDescent="0.2">
      <c r="A872" s="1"/>
      <c r="B872" s="2"/>
      <c r="C872" s="1"/>
      <c r="D872" s="1"/>
      <c r="E872" s="3"/>
      <c r="F872" s="3"/>
      <c r="G872" s="3"/>
      <c r="H872" s="3"/>
    </row>
    <row r="873" spans="1:8" x14ac:dyDescent="0.2">
      <c r="A873" s="1"/>
      <c r="B873" s="2"/>
      <c r="C873" s="1"/>
      <c r="D873" s="1"/>
      <c r="E873" s="3"/>
      <c r="F873" s="3"/>
      <c r="G873" s="3"/>
      <c r="H873" s="3"/>
    </row>
    <row r="874" spans="1:8" ht="27.75" x14ac:dyDescent="0.2">
      <c r="A874" s="1">
        <v>43</v>
      </c>
      <c r="B874" s="2" t="s">
        <v>924</v>
      </c>
      <c r="C874" s="1"/>
      <c r="D874" s="1"/>
      <c r="E874" s="3"/>
      <c r="F874" s="3"/>
      <c r="G874" s="3"/>
      <c r="H874" s="3"/>
    </row>
    <row r="875" spans="1:8" x14ac:dyDescent="0.2">
      <c r="A875" s="1"/>
      <c r="B875" s="2" t="s">
        <v>684</v>
      </c>
      <c r="C875" s="1"/>
      <c r="D875" s="1"/>
      <c r="E875" s="3"/>
      <c r="F875" s="3"/>
      <c r="G875" s="3"/>
      <c r="H875" s="3"/>
    </row>
    <row r="876" spans="1:8" x14ac:dyDescent="0.2">
      <c r="A876" s="1"/>
      <c r="B876" s="2" t="s">
        <v>925</v>
      </c>
      <c r="C876" s="1">
        <v>1</v>
      </c>
      <c r="D876" s="62">
        <v>1</v>
      </c>
      <c r="E876" s="3">
        <v>1.75</v>
      </c>
      <c r="F876" s="3">
        <v>1.5</v>
      </c>
      <c r="G876" s="1"/>
      <c r="H876" s="3"/>
    </row>
    <row r="877" spans="1:8" x14ac:dyDescent="0.2">
      <c r="A877" s="1"/>
      <c r="B877" s="2" t="s">
        <v>926</v>
      </c>
      <c r="C877" s="1">
        <v>-1</v>
      </c>
      <c r="D877" s="62">
        <v>1</v>
      </c>
      <c r="E877" s="3">
        <v>0.55000000000000004</v>
      </c>
      <c r="F877" s="3">
        <v>0.45</v>
      </c>
      <c r="G877" s="1"/>
      <c r="H877" s="3"/>
    </row>
    <row r="878" spans="1:8" x14ac:dyDescent="0.2">
      <c r="A878" s="1"/>
      <c r="B878" s="2" t="s">
        <v>927</v>
      </c>
      <c r="C878" s="1"/>
      <c r="D878" s="62"/>
      <c r="E878" s="3"/>
      <c r="F878" s="3"/>
      <c r="G878" s="1"/>
      <c r="H878" s="3"/>
    </row>
    <row r="879" spans="1:8" x14ac:dyDescent="0.2">
      <c r="A879" s="1"/>
      <c r="B879" s="2" t="s">
        <v>928</v>
      </c>
      <c r="C879" s="1">
        <v>1</v>
      </c>
      <c r="D879" s="62">
        <v>1</v>
      </c>
      <c r="E879" s="3">
        <v>1.75</v>
      </c>
      <c r="F879" s="3">
        <v>1.5</v>
      </c>
      <c r="G879" s="1"/>
      <c r="H879" s="3"/>
    </row>
    <row r="880" spans="1:8" x14ac:dyDescent="0.2">
      <c r="A880" s="1"/>
      <c r="B880" s="2" t="s">
        <v>926</v>
      </c>
      <c r="C880" s="1">
        <v>-1</v>
      </c>
      <c r="D880" s="62">
        <v>1</v>
      </c>
      <c r="E880" s="3">
        <v>0.55000000000000004</v>
      </c>
      <c r="F880" s="3">
        <v>0.45</v>
      </c>
      <c r="G880" s="1"/>
      <c r="H880" s="3"/>
    </row>
    <row r="881" spans="1:8" x14ac:dyDescent="0.2">
      <c r="A881" s="1"/>
      <c r="B881" s="2" t="s">
        <v>929</v>
      </c>
      <c r="C881" s="1"/>
      <c r="D881" s="62"/>
      <c r="E881" s="3"/>
      <c r="F881" s="3"/>
      <c r="G881" s="1"/>
      <c r="H881" s="3"/>
    </row>
    <row r="882" spans="1:8" x14ac:dyDescent="0.2">
      <c r="A882" s="1"/>
      <c r="B882" s="2" t="s">
        <v>928</v>
      </c>
      <c r="C882" s="1">
        <v>1</v>
      </c>
      <c r="D882" s="62">
        <v>1</v>
      </c>
      <c r="E882" s="3">
        <v>1.75</v>
      </c>
      <c r="F882" s="3">
        <v>1.5</v>
      </c>
      <c r="G882" s="1"/>
      <c r="H882" s="3"/>
    </row>
    <row r="883" spans="1:8" x14ac:dyDescent="0.2">
      <c r="A883" s="1"/>
      <c r="B883" s="2" t="s">
        <v>926</v>
      </c>
      <c r="C883" s="1">
        <v>-1</v>
      </c>
      <c r="D883" s="62">
        <v>1</v>
      </c>
      <c r="E883" s="3">
        <v>0.55000000000000004</v>
      </c>
      <c r="F883" s="3">
        <v>0.45</v>
      </c>
      <c r="G883" s="1"/>
      <c r="H883" s="3"/>
    </row>
    <row r="884" spans="1:8" x14ac:dyDescent="0.2">
      <c r="A884" s="1"/>
      <c r="B884" s="2" t="s">
        <v>930</v>
      </c>
      <c r="C884" s="1"/>
      <c r="D884" s="62"/>
      <c r="E884" s="3"/>
      <c r="F884" s="3"/>
      <c r="G884" s="1"/>
      <c r="H884" s="3"/>
    </row>
    <row r="885" spans="1:8" x14ac:dyDescent="0.2">
      <c r="A885" s="1"/>
      <c r="B885" s="2" t="s">
        <v>931</v>
      </c>
      <c r="C885" s="1">
        <v>1</v>
      </c>
      <c r="D885" s="62">
        <v>1</v>
      </c>
      <c r="E885" s="3">
        <v>1.28</v>
      </c>
      <c r="F885" s="3">
        <v>1.18</v>
      </c>
      <c r="G885" s="1"/>
      <c r="H885" s="3"/>
    </row>
    <row r="886" spans="1:8" x14ac:dyDescent="0.2">
      <c r="A886" s="1"/>
      <c r="B886" s="2" t="s">
        <v>932</v>
      </c>
      <c r="C886" s="1">
        <v>1</v>
      </c>
      <c r="D886" s="62">
        <v>1</v>
      </c>
      <c r="E886" s="3">
        <v>1.28</v>
      </c>
      <c r="F886" s="3">
        <v>0.9</v>
      </c>
      <c r="G886" s="1"/>
      <c r="H886" s="3"/>
    </row>
    <row r="887" spans="1:8" x14ac:dyDescent="0.2">
      <c r="A887" s="1"/>
      <c r="B887" s="2" t="s">
        <v>926</v>
      </c>
      <c r="C887" s="1">
        <v>-1</v>
      </c>
      <c r="D887" s="62">
        <v>1</v>
      </c>
      <c r="E887" s="3">
        <v>0.55000000000000004</v>
      </c>
      <c r="F887" s="3">
        <v>0.45</v>
      </c>
      <c r="G887" s="1"/>
      <c r="H887" s="3"/>
    </row>
    <row r="888" spans="1:8" x14ac:dyDescent="0.2">
      <c r="A888" s="1"/>
      <c r="B888" s="2" t="s">
        <v>933</v>
      </c>
      <c r="C888" s="1">
        <v>1</v>
      </c>
      <c r="D888" s="62">
        <v>1</v>
      </c>
      <c r="E888" s="3">
        <v>2.4300000000000002</v>
      </c>
      <c r="F888" s="3">
        <v>1</v>
      </c>
      <c r="G888" s="1"/>
      <c r="H888" s="3"/>
    </row>
    <row r="889" spans="1:8" x14ac:dyDescent="0.2">
      <c r="A889" s="1"/>
      <c r="B889" s="2"/>
      <c r="C889" s="1"/>
      <c r="D889" s="1"/>
      <c r="E889" s="3"/>
      <c r="F889" s="3"/>
      <c r="G889" s="3"/>
      <c r="H889" s="3"/>
    </row>
    <row r="890" spans="1:8" x14ac:dyDescent="0.2">
      <c r="A890" s="1"/>
      <c r="B890" s="2"/>
      <c r="C890" s="1"/>
      <c r="D890" s="1"/>
      <c r="E890" s="3"/>
      <c r="F890" s="3"/>
      <c r="G890" s="3"/>
      <c r="H890" s="3"/>
    </row>
    <row r="891" spans="1:8" x14ac:dyDescent="0.2">
      <c r="A891" s="1"/>
      <c r="B891" s="2"/>
      <c r="C891" s="1"/>
      <c r="D891" s="1"/>
      <c r="E891" s="3"/>
      <c r="F891" s="3"/>
      <c r="G891" s="3"/>
      <c r="H891" s="3"/>
    </row>
    <row r="892" spans="1:8" x14ac:dyDescent="0.2">
      <c r="A892" s="1"/>
      <c r="B892" s="2"/>
      <c r="C892" s="1"/>
      <c r="D892" s="1"/>
      <c r="E892" s="3"/>
      <c r="F892" s="3"/>
      <c r="G892" s="3"/>
      <c r="H892" s="3"/>
    </row>
    <row r="893" spans="1:8" x14ac:dyDescent="0.2">
      <c r="A893" s="1">
        <v>44</v>
      </c>
      <c r="B893" s="2" t="s">
        <v>934</v>
      </c>
      <c r="C893" s="1"/>
      <c r="D893" s="1"/>
      <c r="E893" s="3"/>
      <c r="F893" s="3"/>
      <c r="G893" s="3"/>
      <c r="H893" s="3"/>
    </row>
    <row r="894" spans="1:8" x14ac:dyDescent="0.2">
      <c r="A894" s="1"/>
      <c r="B894" s="2" t="s">
        <v>684</v>
      </c>
      <c r="C894" s="1"/>
      <c r="D894" s="1"/>
      <c r="E894" s="3"/>
      <c r="F894" s="3"/>
      <c r="G894" s="3"/>
      <c r="H894" s="3"/>
    </row>
    <row r="895" spans="1:8" x14ac:dyDescent="0.2">
      <c r="A895" s="1"/>
      <c r="B895" s="2" t="s">
        <v>925</v>
      </c>
      <c r="C895" s="1">
        <v>1</v>
      </c>
      <c r="D895" s="62">
        <v>1</v>
      </c>
      <c r="E895" s="3">
        <v>6.5</v>
      </c>
      <c r="F895" s="3"/>
      <c r="G895" s="3">
        <v>1.5</v>
      </c>
      <c r="H895" s="1"/>
    </row>
    <row r="896" spans="1:8" x14ac:dyDescent="0.2">
      <c r="A896" s="1"/>
      <c r="B896" s="2" t="s">
        <v>935</v>
      </c>
      <c r="C896" s="1">
        <v>-1</v>
      </c>
      <c r="D896" s="62">
        <v>1</v>
      </c>
      <c r="E896" s="3">
        <v>0.75</v>
      </c>
      <c r="F896" s="3"/>
      <c r="G896" s="3">
        <v>1.5</v>
      </c>
      <c r="H896" s="1"/>
    </row>
    <row r="897" spans="1:8" x14ac:dyDescent="0.2">
      <c r="A897" s="1"/>
      <c r="B897" s="2" t="s">
        <v>927</v>
      </c>
      <c r="C897" s="1"/>
      <c r="D897" s="62"/>
      <c r="E897" s="3"/>
      <c r="F897" s="3"/>
      <c r="G897" s="3"/>
      <c r="H897" s="1"/>
    </row>
    <row r="898" spans="1:8" x14ac:dyDescent="0.2">
      <c r="A898" s="1"/>
      <c r="B898" s="2" t="s">
        <v>925</v>
      </c>
      <c r="C898" s="1">
        <v>1</v>
      </c>
      <c r="D898" s="62">
        <v>1</v>
      </c>
      <c r="E898" s="3">
        <v>6.5</v>
      </c>
      <c r="F898" s="3"/>
      <c r="G898" s="3">
        <v>1.5</v>
      </c>
      <c r="H898" s="1"/>
    </row>
    <row r="899" spans="1:8" x14ac:dyDescent="0.2">
      <c r="A899" s="1"/>
      <c r="B899" s="2" t="s">
        <v>935</v>
      </c>
      <c r="C899" s="1">
        <v>-1</v>
      </c>
      <c r="D899" s="62">
        <v>1</v>
      </c>
      <c r="E899" s="3">
        <v>0.75</v>
      </c>
      <c r="F899" s="3"/>
      <c r="G899" s="3">
        <v>1.5</v>
      </c>
      <c r="H899" s="1"/>
    </row>
    <row r="900" spans="1:8" x14ac:dyDescent="0.2">
      <c r="A900" s="1"/>
      <c r="B900" s="2" t="s">
        <v>929</v>
      </c>
      <c r="C900" s="1"/>
      <c r="D900" s="62"/>
      <c r="E900" s="3"/>
      <c r="F900" s="3"/>
      <c r="G900" s="3"/>
      <c r="H900" s="1"/>
    </row>
    <row r="901" spans="1:8" x14ac:dyDescent="0.2">
      <c r="A901" s="1"/>
      <c r="B901" s="2" t="s">
        <v>925</v>
      </c>
      <c r="C901" s="1">
        <v>1</v>
      </c>
      <c r="D901" s="62">
        <v>1</v>
      </c>
      <c r="E901" s="3">
        <v>6.5</v>
      </c>
      <c r="F901" s="3"/>
      <c r="G901" s="3">
        <v>1.5</v>
      </c>
      <c r="H901" s="1"/>
    </row>
    <row r="902" spans="1:8" x14ac:dyDescent="0.2">
      <c r="A902" s="1"/>
      <c r="B902" s="2" t="s">
        <v>935</v>
      </c>
      <c r="C902" s="1">
        <v>-1</v>
      </c>
      <c r="D902" s="62">
        <v>1</v>
      </c>
      <c r="E902" s="3">
        <v>0.75</v>
      </c>
      <c r="F902" s="3"/>
      <c r="G902" s="3">
        <v>1.5</v>
      </c>
      <c r="H902" s="1"/>
    </row>
    <row r="903" spans="1:8" x14ac:dyDescent="0.2">
      <c r="A903" s="1"/>
      <c r="B903" s="2" t="s">
        <v>930</v>
      </c>
      <c r="C903" s="1"/>
      <c r="D903" s="62"/>
      <c r="E903" s="3"/>
      <c r="F903" s="3"/>
      <c r="G903" s="3"/>
      <c r="H903" s="1"/>
    </row>
    <row r="904" spans="1:8" x14ac:dyDescent="0.2">
      <c r="A904" s="1"/>
      <c r="B904" s="2" t="s">
        <v>931</v>
      </c>
      <c r="C904" s="1">
        <v>1</v>
      </c>
      <c r="D904" s="62">
        <v>1</v>
      </c>
      <c r="E904" s="3">
        <v>4.92</v>
      </c>
      <c r="F904" s="3"/>
      <c r="G904" s="3">
        <v>1.5</v>
      </c>
      <c r="H904" s="1"/>
    </row>
    <row r="905" spans="1:8" x14ac:dyDescent="0.2">
      <c r="A905" s="1"/>
      <c r="B905" s="2" t="s">
        <v>935</v>
      </c>
      <c r="C905" s="1">
        <v>-1</v>
      </c>
      <c r="D905" s="62">
        <v>1</v>
      </c>
      <c r="E905" s="3">
        <v>0.75</v>
      </c>
      <c r="F905" s="3"/>
      <c r="G905" s="3">
        <v>1.5</v>
      </c>
      <c r="H905" s="1"/>
    </row>
    <row r="906" spans="1:8" x14ac:dyDescent="0.2">
      <c r="A906" s="1"/>
      <c r="B906" s="2" t="s">
        <v>932</v>
      </c>
      <c r="C906" s="1">
        <v>1</v>
      </c>
      <c r="D906" s="62">
        <v>1</v>
      </c>
      <c r="E906" s="3">
        <v>4.3600000000000003</v>
      </c>
      <c r="F906" s="3"/>
      <c r="G906" s="3">
        <v>1.5</v>
      </c>
      <c r="H906" s="1"/>
    </row>
    <row r="907" spans="1:8" x14ac:dyDescent="0.2">
      <c r="A907" s="1"/>
      <c r="B907" s="2" t="s">
        <v>935</v>
      </c>
      <c r="C907" s="1">
        <v>-1</v>
      </c>
      <c r="D907" s="62">
        <v>1</v>
      </c>
      <c r="E907" s="3">
        <v>0.75</v>
      </c>
      <c r="F907" s="3"/>
      <c r="G907" s="3">
        <v>1.5</v>
      </c>
      <c r="H907" s="1"/>
    </row>
    <row r="908" spans="1:8" x14ac:dyDescent="0.2">
      <c r="A908" s="1"/>
      <c r="B908" s="2" t="s">
        <v>933</v>
      </c>
      <c r="C908" s="1">
        <v>1</v>
      </c>
      <c r="D908" s="62">
        <v>1</v>
      </c>
      <c r="E908" s="3">
        <v>6.4</v>
      </c>
      <c r="F908" s="3"/>
      <c r="G908" s="3">
        <v>1.5</v>
      </c>
      <c r="H908" s="1"/>
    </row>
    <row r="909" spans="1:8" x14ac:dyDescent="0.2">
      <c r="A909" s="1"/>
      <c r="B909" s="2" t="s">
        <v>772</v>
      </c>
      <c r="C909" s="1">
        <v>-1</v>
      </c>
      <c r="D909" s="62">
        <v>2</v>
      </c>
      <c r="E909" s="3">
        <v>0.75</v>
      </c>
      <c r="F909" s="3"/>
      <c r="G909" s="3">
        <v>1.5</v>
      </c>
      <c r="H909" s="1"/>
    </row>
    <row r="910" spans="1:8" x14ac:dyDescent="0.2">
      <c r="A910" s="1"/>
      <c r="B910" s="2" t="s">
        <v>936</v>
      </c>
      <c r="C910" s="1">
        <v>-1</v>
      </c>
      <c r="D910" s="62">
        <v>1</v>
      </c>
      <c r="E910" s="3">
        <v>0.75</v>
      </c>
      <c r="F910" s="3"/>
      <c r="G910" s="3">
        <v>1.5</v>
      </c>
      <c r="H910" s="1"/>
    </row>
    <row r="911" spans="1:8" x14ac:dyDescent="0.2">
      <c r="A911" s="1"/>
      <c r="B911" s="2"/>
      <c r="C911" s="1"/>
      <c r="D911" s="1"/>
      <c r="E911" s="3"/>
      <c r="F911" s="3"/>
      <c r="G911" s="3"/>
      <c r="H911" s="3"/>
    </row>
    <row r="912" spans="1:8" x14ac:dyDescent="0.2">
      <c r="A912" s="1"/>
      <c r="B912" s="2"/>
      <c r="C912" s="1"/>
      <c r="D912" s="1"/>
      <c r="E912" s="3"/>
      <c r="F912" s="3"/>
      <c r="G912" s="3"/>
      <c r="H912" s="3"/>
    </row>
    <row r="913" spans="1:8" x14ac:dyDescent="0.2">
      <c r="A913" s="1"/>
      <c r="B913" s="2"/>
      <c r="C913" s="1"/>
      <c r="D913" s="1"/>
      <c r="E913" s="3"/>
      <c r="F913" s="3"/>
      <c r="G913" s="3"/>
      <c r="H913" s="3"/>
    </row>
    <row r="914" spans="1:8" x14ac:dyDescent="0.2">
      <c r="A914" s="1"/>
      <c r="B914" s="2"/>
      <c r="C914" s="1"/>
      <c r="D914" s="1"/>
      <c r="E914" s="3"/>
      <c r="F914" s="3"/>
      <c r="G914" s="3"/>
      <c r="H914" s="3"/>
    </row>
    <row r="915" spans="1:8" x14ac:dyDescent="0.2">
      <c r="A915" s="1"/>
      <c r="B915" s="19"/>
      <c r="C915" s="1"/>
      <c r="D915" s="1"/>
      <c r="E915" s="3"/>
      <c r="F915" s="3"/>
      <c r="G915" s="3"/>
      <c r="H915" s="3"/>
    </row>
    <row r="916" spans="1:8" x14ac:dyDescent="0.2">
      <c r="A916" s="1"/>
      <c r="B916" s="2"/>
      <c r="C916" s="1"/>
      <c r="D916" s="1"/>
      <c r="E916" s="3"/>
      <c r="F916" s="3"/>
      <c r="G916" s="3"/>
      <c r="H916" s="3"/>
    </row>
    <row r="917" spans="1:8" x14ac:dyDescent="0.2">
      <c r="A917" s="1"/>
      <c r="B917" s="2"/>
      <c r="C917" s="1"/>
      <c r="D917" s="1"/>
      <c r="E917" s="3"/>
      <c r="F917" s="3"/>
      <c r="G917" s="3"/>
      <c r="H917" s="3"/>
    </row>
    <row r="918" spans="1:8" x14ac:dyDescent="0.2">
      <c r="A918" s="1"/>
      <c r="B918" s="2"/>
      <c r="C918" s="1"/>
      <c r="D918" s="1"/>
      <c r="E918" s="3"/>
      <c r="F918" s="3"/>
      <c r="G918" s="3"/>
      <c r="H918" s="3"/>
    </row>
    <row r="919" spans="1:8" x14ac:dyDescent="0.2">
      <c r="A919" s="1"/>
      <c r="B919" s="2"/>
      <c r="C919" s="1"/>
      <c r="D919" s="1"/>
      <c r="E919" s="3"/>
      <c r="F919" s="3"/>
      <c r="G919" s="3"/>
      <c r="H919" s="3"/>
    </row>
    <row r="920" spans="1:8" x14ac:dyDescent="0.2">
      <c r="A920" s="1"/>
      <c r="B920" s="2"/>
      <c r="C920" s="1"/>
      <c r="D920" s="1"/>
      <c r="E920" s="3"/>
      <c r="F920" s="3"/>
      <c r="G920" s="3"/>
      <c r="H920" s="3"/>
    </row>
    <row r="921" spans="1:8" x14ac:dyDescent="0.2">
      <c r="A921" s="1"/>
      <c r="B921" s="2"/>
      <c r="C921" s="1"/>
      <c r="D921" s="1"/>
      <c r="E921" s="3"/>
      <c r="F921" s="3"/>
      <c r="G921" s="3"/>
      <c r="H921" s="3"/>
    </row>
    <row r="922" spans="1:8" x14ac:dyDescent="0.2">
      <c r="A922" s="1"/>
      <c r="B922" s="2"/>
      <c r="C922" s="1"/>
      <c r="D922" s="1"/>
      <c r="E922" s="3"/>
      <c r="F922" s="3"/>
      <c r="G922" s="3"/>
      <c r="H922" s="3"/>
    </row>
    <row r="923" spans="1:8" x14ac:dyDescent="0.2">
      <c r="A923" s="1"/>
      <c r="B923" s="2"/>
      <c r="C923" s="1"/>
      <c r="D923" s="1"/>
      <c r="E923" s="3"/>
      <c r="F923" s="3"/>
      <c r="G923" s="3"/>
      <c r="H923" s="3"/>
    </row>
    <row r="924" spans="1:8" x14ac:dyDescent="0.2">
      <c r="A924" s="1"/>
      <c r="B924" s="2"/>
      <c r="C924" s="1"/>
      <c r="D924" s="1"/>
      <c r="E924" s="3"/>
      <c r="F924" s="3"/>
      <c r="G924" s="3"/>
      <c r="H924" s="3"/>
    </row>
    <row r="925" spans="1:8" x14ac:dyDescent="0.2">
      <c r="A925" s="1"/>
      <c r="B925" s="2"/>
      <c r="C925" s="1"/>
      <c r="D925" s="1"/>
      <c r="E925" s="3"/>
      <c r="F925" s="3"/>
      <c r="G925" s="3"/>
      <c r="H925" s="3"/>
    </row>
    <row r="926" spans="1:8" x14ac:dyDescent="0.2">
      <c r="A926" s="1"/>
      <c r="B926" s="2"/>
      <c r="C926" s="1"/>
      <c r="D926" s="1"/>
      <c r="E926" s="3"/>
      <c r="F926" s="3"/>
      <c r="G926" s="3"/>
      <c r="H926" s="3"/>
    </row>
    <row r="927" spans="1:8" x14ac:dyDescent="0.2">
      <c r="A927" s="1"/>
      <c r="B927" s="2"/>
      <c r="C927" s="1"/>
      <c r="D927" s="1"/>
      <c r="E927" s="3"/>
      <c r="F927" s="3"/>
      <c r="G927" s="3"/>
      <c r="H927" s="3"/>
    </row>
    <row r="928" spans="1:8" x14ac:dyDescent="0.2">
      <c r="A928" s="1"/>
      <c r="B928" s="19"/>
      <c r="C928" s="1"/>
      <c r="D928" s="1"/>
      <c r="E928" s="3"/>
      <c r="F928" s="3"/>
      <c r="G928" s="3"/>
      <c r="H928" s="3"/>
    </row>
    <row r="929" spans="1:9" x14ac:dyDescent="0.2">
      <c r="A929" s="1"/>
      <c r="B929" s="2"/>
      <c r="C929" s="1"/>
      <c r="D929" s="1"/>
      <c r="E929" s="3"/>
      <c r="F929" s="3"/>
      <c r="G929" s="3"/>
      <c r="H929" s="3"/>
    </row>
    <row r="930" spans="1:9" x14ac:dyDescent="0.2">
      <c r="A930" s="1"/>
      <c r="B930" s="2"/>
      <c r="C930" s="1"/>
      <c r="D930" s="1"/>
      <c r="E930" s="3"/>
      <c r="F930" s="3"/>
      <c r="G930" s="3"/>
      <c r="H930" s="3"/>
    </row>
    <row r="931" spans="1:9" x14ac:dyDescent="0.2">
      <c r="A931" s="1"/>
      <c r="B931" s="2"/>
      <c r="C931" s="1"/>
      <c r="D931" s="1"/>
      <c r="E931" s="3"/>
      <c r="F931" s="3"/>
      <c r="G931" s="3"/>
      <c r="H931" s="3"/>
    </row>
    <row r="932" spans="1:9" x14ac:dyDescent="0.2">
      <c r="A932" s="1"/>
      <c r="B932" s="2"/>
      <c r="C932" s="1"/>
      <c r="D932" s="1"/>
      <c r="E932" s="3"/>
      <c r="F932" s="3"/>
      <c r="G932" s="3"/>
      <c r="H932" s="3"/>
    </row>
    <row r="933" spans="1:9" x14ac:dyDescent="0.2">
      <c r="A933" s="1"/>
      <c r="B933" s="2"/>
      <c r="C933" s="1"/>
      <c r="D933" s="1"/>
      <c r="E933" s="3"/>
      <c r="F933" s="3"/>
      <c r="G933" s="3"/>
      <c r="H933" s="3"/>
    </row>
    <row r="934" spans="1:9" x14ac:dyDescent="0.2">
      <c r="A934" s="1"/>
      <c r="B934" s="19"/>
      <c r="C934" s="1"/>
      <c r="D934" s="1"/>
      <c r="E934" s="3"/>
      <c r="F934" s="3"/>
      <c r="G934" s="3"/>
      <c r="H934" s="3"/>
    </row>
    <row r="935" spans="1:9" x14ac:dyDescent="0.2">
      <c r="A935" s="1"/>
      <c r="B935" s="2"/>
      <c r="C935" s="1"/>
      <c r="D935" s="1"/>
      <c r="E935" s="3"/>
      <c r="F935" s="3"/>
      <c r="G935" s="3"/>
      <c r="H935" s="3"/>
    </row>
    <row r="936" spans="1:9" x14ac:dyDescent="0.2">
      <c r="A936" s="1"/>
      <c r="B936" s="2"/>
      <c r="C936" s="1"/>
      <c r="D936" s="1"/>
      <c r="E936" s="3"/>
      <c r="F936" s="3"/>
      <c r="G936" s="3"/>
      <c r="H936" s="3"/>
    </row>
    <row r="937" spans="1:9" x14ac:dyDescent="0.2">
      <c r="A937" s="1"/>
      <c r="B937" s="2"/>
      <c r="C937" s="1"/>
      <c r="D937" s="1"/>
      <c r="E937" s="3"/>
      <c r="F937" s="3"/>
      <c r="G937" s="3"/>
      <c r="H937" s="3"/>
    </row>
    <row r="938" spans="1:9" x14ac:dyDescent="0.2">
      <c r="A938" s="1"/>
      <c r="B938" s="2"/>
      <c r="C938" s="1"/>
      <c r="D938" s="1"/>
      <c r="E938" s="3"/>
      <c r="F938" s="3"/>
      <c r="G938" s="3"/>
      <c r="H938" s="17"/>
      <c r="I938" s="9"/>
    </row>
    <row r="939" spans="1:9" x14ac:dyDescent="0.2">
      <c r="A939" s="1"/>
      <c r="B939" s="19"/>
      <c r="C939" s="1"/>
      <c r="D939" s="1"/>
      <c r="E939" s="3"/>
      <c r="F939" s="3"/>
      <c r="G939" s="3"/>
      <c r="H939" s="3"/>
    </row>
    <row r="940" spans="1:9" x14ac:dyDescent="0.2">
      <c r="A940" s="1"/>
      <c r="B940" s="2"/>
      <c r="C940" s="1"/>
      <c r="D940" s="1"/>
      <c r="E940" s="3"/>
      <c r="F940" s="3"/>
      <c r="G940" s="3"/>
      <c r="H940" s="3"/>
    </row>
    <row r="941" spans="1:9" x14ac:dyDescent="0.2">
      <c r="A941" s="1"/>
      <c r="B941" s="2"/>
      <c r="C941" s="1"/>
      <c r="D941" s="1"/>
      <c r="E941" s="3"/>
      <c r="F941" s="3"/>
      <c r="G941" s="3"/>
      <c r="H941" s="3"/>
    </row>
    <row r="942" spans="1:9" x14ac:dyDescent="0.2">
      <c r="A942" s="1"/>
      <c r="B942" s="2"/>
      <c r="C942" s="1"/>
      <c r="D942" s="1"/>
      <c r="E942" s="3"/>
      <c r="F942" s="3"/>
      <c r="G942" s="3"/>
      <c r="H942" s="3"/>
    </row>
    <row r="943" spans="1:9" x14ac:dyDescent="0.2">
      <c r="A943" s="1"/>
      <c r="B943" s="2"/>
      <c r="C943" s="1"/>
      <c r="D943" s="1"/>
      <c r="E943" s="3"/>
      <c r="F943" s="3"/>
      <c r="G943" s="3"/>
      <c r="H943" s="3"/>
    </row>
    <row r="944" spans="1:9" x14ac:dyDescent="0.2">
      <c r="A944" s="1"/>
      <c r="B944" s="2"/>
      <c r="C944" s="1"/>
      <c r="D944" s="1"/>
      <c r="E944" s="3"/>
      <c r="F944" s="3"/>
      <c r="G944" s="3"/>
      <c r="H944" s="3"/>
    </row>
    <row r="945" spans="1:8" x14ac:dyDescent="0.2">
      <c r="A945" s="1"/>
      <c r="B945" s="2"/>
      <c r="C945" s="1"/>
      <c r="D945" s="1"/>
      <c r="E945" s="3"/>
      <c r="F945" s="3"/>
      <c r="G945" s="3"/>
      <c r="H945" s="3"/>
    </row>
    <row r="946" spans="1:8" x14ac:dyDescent="0.2">
      <c r="A946" s="1"/>
      <c r="B946" s="2"/>
      <c r="C946" s="1"/>
      <c r="D946" s="1"/>
      <c r="E946" s="3"/>
      <c r="F946" s="3"/>
      <c r="G946" s="3"/>
      <c r="H946" s="3"/>
    </row>
    <row r="947" spans="1:8" x14ac:dyDescent="0.2">
      <c r="A947" s="1"/>
      <c r="B947" s="2"/>
      <c r="C947" s="1"/>
      <c r="D947" s="1"/>
      <c r="E947" s="3"/>
      <c r="F947" s="3"/>
      <c r="G947" s="3"/>
      <c r="H947" s="3"/>
    </row>
    <row r="948" spans="1:8" x14ac:dyDescent="0.2">
      <c r="A948" s="1"/>
      <c r="B948" s="2"/>
      <c r="C948" s="1"/>
      <c r="D948" s="1"/>
      <c r="E948" s="3"/>
      <c r="F948" s="3"/>
      <c r="G948" s="3"/>
      <c r="H948" s="3"/>
    </row>
    <row r="949" spans="1:8" x14ac:dyDescent="0.2">
      <c r="A949" s="1"/>
      <c r="B949" s="2"/>
      <c r="C949" s="1"/>
      <c r="D949" s="1"/>
      <c r="E949" s="3"/>
      <c r="F949" s="3"/>
      <c r="G949" s="3"/>
      <c r="H949" s="3"/>
    </row>
    <row r="950" spans="1:8" x14ac:dyDescent="0.2">
      <c r="A950" s="1"/>
      <c r="B950" s="2"/>
      <c r="C950" s="1"/>
      <c r="D950" s="1"/>
      <c r="E950" s="3"/>
      <c r="F950" s="3"/>
      <c r="G950" s="3"/>
      <c r="H950" s="3"/>
    </row>
    <row r="951" spans="1:8" x14ac:dyDescent="0.2">
      <c r="A951" s="1"/>
      <c r="B951" s="2"/>
      <c r="C951" s="1"/>
      <c r="D951" s="1"/>
      <c r="E951" s="3"/>
      <c r="F951" s="3"/>
      <c r="G951" s="3"/>
      <c r="H951" s="3"/>
    </row>
    <row r="952" spans="1:8" x14ac:dyDescent="0.2">
      <c r="A952" s="1"/>
      <c r="B952" s="2"/>
      <c r="C952" s="1"/>
      <c r="D952" s="1"/>
      <c r="E952" s="3"/>
      <c r="F952" s="3"/>
      <c r="G952" s="3"/>
      <c r="H952" s="3"/>
    </row>
    <row r="953" spans="1:8" x14ac:dyDescent="0.2">
      <c r="A953" s="1"/>
      <c r="B953" s="2"/>
      <c r="C953" s="1"/>
      <c r="D953" s="1"/>
      <c r="E953" s="3"/>
      <c r="F953" s="3"/>
      <c r="G953" s="3"/>
      <c r="H953" s="3"/>
    </row>
    <row r="954" spans="1:8" x14ac:dyDescent="0.2">
      <c r="A954" s="1"/>
      <c r="B954" s="2"/>
      <c r="C954" s="1"/>
      <c r="D954" s="1"/>
      <c r="E954" s="3"/>
      <c r="F954" s="3"/>
      <c r="G954" s="3"/>
      <c r="H954" s="3"/>
    </row>
    <row r="955" spans="1:8" x14ac:dyDescent="0.2">
      <c r="A955" s="1"/>
      <c r="B955" s="2"/>
      <c r="C955" s="1"/>
      <c r="D955" s="1"/>
      <c r="E955" s="3"/>
      <c r="F955" s="3"/>
      <c r="G955" s="3"/>
      <c r="H955" s="3"/>
    </row>
    <row r="956" spans="1:8" x14ac:dyDescent="0.2">
      <c r="A956" s="1"/>
      <c r="B956" s="2"/>
      <c r="C956" s="1"/>
      <c r="D956" s="1"/>
      <c r="E956" s="3"/>
      <c r="F956" s="3"/>
      <c r="G956" s="3"/>
      <c r="H956" s="3"/>
    </row>
    <row r="957" spans="1:8" x14ac:dyDescent="0.2">
      <c r="A957" s="1"/>
      <c r="B957" s="2"/>
      <c r="C957" s="1"/>
      <c r="D957" s="1"/>
      <c r="E957" s="3"/>
      <c r="F957" s="3"/>
      <c r="G957" s="3"/>
      <c r="H957" s="3"/>
    </row>
    <row r="958" spans="1:8" x14ac:dyDescent="0.2">
      <c r="A958" s="1"/>
      <c r="B958" s="2"/>
      <c r="C958" s="1"/>
      <c r="D958" s="1"/>
      <c r="E958" s="3"/>
      <c r="F958" s="3"/>
      <c r="G958" s="3"/>
      <c r="H958" s="3"/>
    </row>
    <row r="959" spans="1:8" x14ac:dyDescent="0.2">
      <c r="A959" s="1"/>
      <c r="B959" s="2"/>
      <c r="C959" s="1"/>
      <c r="D959" s="1"/>
      <c r="E959" s="3"/>
      <c r="F959" s="3"/>
      <c r="G959" s="3"/>
      <c r="H959" s="3"/>
    </row>
    <row r="960" spans="1:8" x14ac:dyDescent="0.2">
      <c r="A960" s="1"/>
      <c r="B960" s="2"/>
      <c r="C960" s="1"/>
      <c r="D960" s="1"/>
      <c r="E960" s="3"/>
      <c r="F960" s="3"/>
      <c r="G960" s="3"/>
      <c r="H960" s="3"/>
    </row>
    <row r="961" spans="1:8" x14ac:dyDescent="0.2">
      <c r="A961" s="1"/>
      <c r="B961" s="2"/>
      <c r="C961" s="1"/>
      <c r="D961" s="1"/>
      <c r="E961" s="3"/>
      <c r="F961" s="3"/>
      <c r="G961" s="3"/>
      <c r="H961" s="3"/>
    </row>
    <row r="962" spans="1:8" x14ac:dyDescent="0.2">
      <c r="A962" s="1"/>
      <c r="B962" s="2"/>
      <c r="C962" s="1"/>
      <c r="D962" s="1"/>
      <c r="E962" s="3"/>
      <c r="F962" s="3"/>
      <c r="G962" s="3"/>
      <c r="H962" s="3"/>
    </row>
    <row r="963" spans="1:8" x14ac:dyDescent="0.2">
      <c r="A963" s="1"/>
      <c r="B963" s="2"/>
      <c r="C963" s="1"/>
      <c r="D963" s="1"/>
      <c r="E963" s="3"/>
      <c r="F963" s="3"/>
      <c r="G963" s="3"/>
      <c r="H963" s="3"/>
    </row>
    <row r="964" spans="1:8" x14ac:dyDescent="0.2">
      <c r="A964" s="1"/>
      <c r="B964" s="2"/>
      <c r="C964" s="1"/>
      <c r="D964" s="1"/>
      <c r="E964" s="3"/>
      <c r="F964" s="3"/>
      <c r="G964" s="3"/>
      <c r="H964" s="3"/>
    </row>
    <row r="965" spans="1:8" x14ac:dyDescent="0.2">
      <c r="A965" s="1"/>
      <c r="B965" s="2"/>
      <c r="C965" s="1"/>
      <c r="D965" s="1"/>
      <c r="E965" s="3"/>
      <c r="F965" s="3"/>
      <c r="G965" s="3"/>
      <c r="H965" s="3"/>
    </row>
    <row r="966" spans="1:8" x14ac:dyDescent="0.2">
      <c r="A966" s="1"/>
      <c r="B966" s="2"/>
      <c r="C966" s="1"/>
      <c r="D966" s="1"/>
      <c r="E966" s="3"/>
      <c r="F966" s="3"/>
      <c r="G966" s="3"/>
      <c r="H966" s="3"/>
    </row>
    <row r="967" spans="1:8" x14ac:dyDescent="0.2">
      <c r="A967" s="1"/>
      <c r="B967" s="2"/>
      <c r="C967" s="1"/>
      <c r="D967" s="1"/>
      <c r="E967" s="3"/>
      <c r="F967" s="3"/>
      <c r="G967" s="3"/>
      <c r="H967" s="3"/>
    </row>
    <row r="968" spans="1:8" x14ac:dyDescent="0.2">
      <c r="A968" s="1"/>
      <c r="B968" s="2"/>
      <c r="C968" s="1"/>
      <c r="D968" s="1"/>
      <c r="E968" s="3"/>
      <c r="F968" s="3"/>
      <c r="G968" s="3"/>
      <c r="H968" s="3"/>
    </row>
    <row r="969" spans="1:8" x14ac:dyDescent="0.2">
      <c r="A969" s="1"/>
      <c r="B969" s="2"/>
      <c r="C969" s="1"/>
      <c r="D969" s="1"/>
      <c r="E969" s="3"/>
      <c r="F969" s="3"/>
      <c r="G969" s="3"/>
      <c r="H969" s="3"/>
    </row>
    <row r="970" spans="1:8" x14ac:dyDescent="0.2">
      <c r="A970" s="1"/>
      <c r="B970" s="2"/>
      <c r="C970" s="1"/>
      <c r="D970" s="1"/>
      <c r="E970" s="3"/>
      <c r="F970" s="3"/>
      <c r="G970" s="3"/>
      <c r="H970" s="3"/>
    </row>
    <row r="971" spans="1:8" x14ac:dyDescent="0.2">
      <c r="A971" s="1"/>
      <c r="B971" s="2"/>
      <c r="C971" s="1"/>
      <c r="D971" s="1"/>
      <c r="E971" s="3"/>
      <c r="F971" s="3"/>
      <c r="G971" s="3"/>
      <c r="H971" s="3"/>
    </row>
    <row r="972" spans="1:8" x14ac:dyDescent="0.2">
      <c r="A972" s="1"/>
      <c r="B972" s="2"/>
      <c r="C972" s="1"/>
      <c r="D972" s="1"/>
      <c r="E972" s="3"/>
      <c r="F972" s="3"/>
      <c r="G972" s="3"/>
      <c r="H972" s="3"/>
    </row>
    <row r="973" spans="1:8" x14ac:dyDescent="0.2">
      <c r="A973" s="1"/>
      <c r="B973" s="2"/>
      <c r="C973" s="1"/>
      <c r="D973" s="1"/>
      <c r="E973" s="3"/>
      <c r="F973" s="3"/>
      <c r="G973" s="3"/>
      <c r="H973" s="3"/>
    </row>
    <row r="974" spans="1:8" x14ac:dyDescent="0.2">
      <c r="A974" s="1"/>
      <c r="B974" s="2"/>
      <c r="C974" s="1"/>
      <c r="D974" s="1"/>
      <c r="E974" s="3"/>
      <c r="F974" s="3"/>
      <c r="G974" s="3"/>
      <c r="H974" s="3"/>
    </row>
    <row r="975" spans="1:8" x14ac:dyDescent="0.2">
      <c r="A975" s="1"/>
      <c r="B975" s="2"/>
      <c r="C975" s="1"/>
      <c r="D975" s="1"/>
      <c r="E975" s="3"/>
      <c r="F975" s="3"/>
      <c r="G975" s="3"/>
      <c r="H975" s="3"/>
    </row>
    <row r="976" spans="1:8" x14ac:dyDescent="0.2">
      <c r="A976" s="1"/>
      <c r="B976" s="2"/>
      <c r="C976" s="1"/>
      <c r="D976" s="1"/>
      <c r="E976" s="3"/>
      <c r="F976" s="3"/>
      <c r="G976" s="3"/>
      <c r="H976" s="3"/>
    </row>
    <row r="977" spans="1:8" x14ac:dyDescent="0.2">
      <c r="A977" s="1"/>
      <c r="B977" s="2"/>
      <c r="C977" s="1"/>
      <c r="D977" s="1"/>
      <c r="E977" s="3"/>
      <c r="F977" s="3"/>
      <c r="G977" s="3"/>
      <c r="H977" s="3"/>
    </row>
    <row r="978" spans="1:8" x14ac:dyDescent="0.2">
      <c r="A978" s="1"/>
      <c r="B978" s="2"/>
      <c r="C978" s="1"/>
      <c r="D978" s="1"/>
      <c r="E978" s="3"/>
      <c r="F978" s="3"/>
      <c r="G978" s="3"/>
      <c r="H978" s="3"/>
    </row>
    <row r="979" spans="1:8" x14ac:dyDescent="0.2">
      <c r="A979" s="1"/>
      <c r="B979" s="2"/>
      <c r="C979" s="1"/>
      <c r="D979" s="1"/>
      <c r="E979" s="3"/>
      <c r="F979" s="3"/>
      <c r="G979" s="3"/>
      <c r="H979" s="3"/>
    </row>
    <row r="980" spans="1:8" x14ac:dyDescent="0.2">
      <c r="A980" s="1"/>
      <c r="B980" s="2"/>
      <c r="C980" s="1"/>
      <c r="D980" s="1"/>
      <c r="E980" s="3"/>
      <c r="F980" s="3"/>
      <c r="G980" s="3"/>
      <c r="H980" s="3"/>
    </row>
    <row r="981" spans="1:8" x14ac:dyDescent="0.2">
      <c r="A981" s="1"/>
      <c r="B981" s="2"/>
      <c r="C981" s="1"/>
      <c r="D981" s="1"/>
      <c r="E981" s="3"/>
      <c r="F981" s="3"/>
      <c r="G981" s="3"/>
      <c r="H981" s="3"/>
    </row>
    <row r="982" spans="1:8" x14ac:dyDescent="0.2">
      <c r="A982" s="1"/>
      <c r="B982" s="2"/>
      <c r="C982" s="1"/>
      <c r="D982" s="1"/>
      <c r="E982" s="3"/>
      <c r="F982" s="3"/>
      <c r="G982" s="3"/>
      <c r="H982" s="3"/>
    </row>
    <row r="983" spans="1:8" x14ac:dyDescent="0.2">
      <c r="A983" s="1"/>
      <c r="B983" s="2"/>
      <c r="C983" s="1"/>
      <c r="D983" s="1"/>
      <c r="E983" s="3"/>
      <c r="F983" s="3"/>
      <c r="G983" s="3"/>
      <c r="H983" s="3"/>
    </row>
    <row r="984" spans="1:8" x14ac:dyDescent="0.2">
      <c r="A984" s="1"/>
      <c r="B984" s="2"/>
      <c r="C984" s="1"/>
      <c r="D984" s="1"/>
      <c r="E984" s="3"/>
      <c r="F984" s="3"/>
      <c r="G984" s="3"/>
      <c r="H984" s="3"/>
    </row>
    <row r="985" spans="1:8" x14ac:dyDescent="0.2">
      <c r="A985" s="1"/>
      <c r="B985" s="2"/>
      <c r="C985" s="1"/>
      <c r="D985" s="1"/>
      <c r="E985" s="3"/>
      <c r="F985" s="3"/>
      <c r="G985" s="3"/>
      <c r="H985" s="3"/>
    </row>
    <row r="986" spans="1:8" x14ac:dyDescent="0.2">
      <c r="A986" s="1"/>
      <c r="B986" s="2"/>
      <c r="C986" s="1"/>
      <c r="D986" s="1"/>
      <c r="E986" s="3"/>
      <c r="F986" s="3"/>
      <c r="G986" s="3"/>
      <c r="H986" s="3"/>
    </row>
    <row r="987" spans="1:8" x14ac:dyDescent="0.2">
      <c r="A987" s="1"/>
      <c r="B987" s="2"/>
      <c r="C987" s="1"/>
      <c r="D987" s="1"/>
      <c r="E987" s="3"/>
      <c r="F987" s="3"/>
      <c r="G987" s="3"/>
      <c r="H987" s="3"/>
    </row>
    <row r="988" spans="1:8" x14ac:dyDescent="0.2">
      <c r="A988" s="1"/>
      <c r="B988" s="2"/>
      <c r="C988" s="1"/>
      <c r="D988" s="1"/>
      <c r="E988" s="3"/>
      <c r="F988" s="3"/>
      <c r="G988" s="3"/>
      <c r="H988" s="3"/>
    </row>
    <row r="989" spans="1:8" x14ac:dyDescent="0.2">
      <c r="A989" s="1"/>
      <c r="B989" s="2"/>
      <c r="C989" s="1"/>
      <c r="D989" s="1"/>
      <c r="E989" s="3"/>
      <c r="F989" s="3"/>
      <c r="G989" s="3"/>
      <c r="H989" s="3"/>
    </row>
    <row r="990" spans="1:8" x14ac:dyDescent="0.2">
      <c r="A990" s="1"/>
      <c r="B990" s="2"/>
      <c r="C990" s="1"/>
      <c r="D990" s="1"/>
      <c r="E990" s="3"/>
      <c r="F990" s="3"/>
      <c r="G990" s="3"/>
      <c r="H990" s="3"/>
    </row>
    <row r="991" spans="1:8" x14ac:dyDescent="0.2">
      <c r="A991" s="1"/>
      <c r="B991" s="2"/>
      <c r="C991" s="1"/>
      <c r="D991" s="1"/>
      <c r="E991" s="3"/>
      <c r="F991" s="3"/>
      <c r="G991" s="3"/>
      <c r="H991" s="3"/>
    </row>
    <row r="992" spans="1:8" x14ac:dyDescent="0.2">
      <c r="A992" s="1"/>
      <c r="B992" s="2"/>
      <c r="C992" s="1"/>
      <c r="D992" s="1"/>
      <c r="E992" s="3"/>
      <c r="F992" s="3"/>
      <c r="G992" s="3"/>
      <c r="H992" s="3"/>
    </row>
    <row r="993" spans="1:8" x14ac:dyDescent="0.2">
      <c r="A993" s="1"/>
      <c r="B993" s="2"/>
      <c r="C993" s="1"/>
      <c r="D993" s="1"/>
      <c r="E993" s="3"/>
      <c r="F993" s="3"/>
      <c r="G993" s="3"/>
      <c r="H993" s="3"/>
    </row>
    <row r="994" spans="1:8" x14ac:dyDescent="0.2">
      <c r="A994" s="1"/>
      <c r="B994" s="2"/>
      <c r="C994" s="1"/>
      <c r="D994" s="1"/>
      <c r="E994" s="3"/>
      <c r="F994" s="3"/>
      <c r="G994" s="3"/>
      <c r="H994" s="3"/>
    </row>
    <row r="995" spans="1:8" x14ac:dyDescent="0.2">
      <c r="A995" s="1"/>
      <c r="B995" s="2"/>
      <c r="C995" s="1"/>
      <c r="D995" s="1"/>
      <c r="E995" s="3"/>
      <c r="F995" s="3"/>
      <c r="G995" s="3"/>
      <c r="H995" s="3"/>
    </row>
    <row r="996" spans="1:8" x14ac:dyDescent="0.2">
      <c r="A996" s="1"/>
      <c r="B996" s="2"/>
      <c r="C996" s="1"/>
      <c r="D996" s="1"/>
      <c r="E996" s="3"/>
      <c r="F996" s="3"/>
      <c r="G996" s="3"/>
      <c r="H996" s="3"/>
    </row>
    <row r="997" spans="1:8" x14ac:dyDescent="0.2">
      <c r="A997" s="1"/>
      <c r="B997" s="2"/>
      <c r="C997" s="1"/>
      <c r="D997" s="1"/>
      <c r="E997" s="3"/>
      <c r="F997" s="3"/>
      <c r="G997" s="3"/>
      <c r="H997" s="3"/>
    </row>
    <row r="998" spans="1:8" x14ac:dyDescent="0.2">
      <c r="A998" s="1"/>
      <c r="B998" s="2"/>
      <c r="C998" s="1"/>
      <c r="D998" s="1"/>
      <c r="E998" s="3"/>
      <c r="F998" s="3"/>
      <c r="G998" s="3"/>
      <c r="H998" s="3"/>
    </row>
    <row r="999" spans="1:8" x14ac:dyDescent="0.2">
      <c r="A999" s="1"/>
      <c r="B999" s="2"/>
      <c r="C999" s="1"/>
      <c r="D999" s="1"/>
      <c r="E999" s="3"/>
      <c r="F999" s="3"/>
      <c r="G999" s="3"/>
      <c r="H999" s="3"/>
    </row>
    <row r="1000" spans="1:8" x14ac:dyDescent="0.2">
      <c r="A1000" s="1"/>
      <c r="B1000" s="2"/>
      <c r="C1000" s="1"/>
      <c r="D1000" s="1"/>
      <c r="E1000" s="3"/>
      <c r="F1000" s="3"/>
      <c r="G1000" s="3"/>
      <c r="H1000" s="3"/>
    </row>
    <row r="1001" spans="1:8" x14ac:dyDescent="0.2">
      <c r="A1001" s="1"/>
      <c r="B1001" s="2"/>
      <c r="C1001" s="1"/>
      <c r="D1001" s="1"/>
      <c r="E1001" s="3"/>
      <c r="F1001" s="3"/>
      <c r="G1001" s="3"/>
      <c r="H1001" s="3"/>
    </row>
    <row r="1002" spans="1:8" x14ac:dyDescent="0.2">
      <c r="A1002" s="1"/>
      <c r="B1002" s="2"/>
      <c r="C1002" s="1"/>
      <c r="D1002" s="1"/>
      <c r="E1002" s="3"/>
      <c r="F1002" s="3"/>
      <c r="G1002" s="3"/>
      <c r="H1002" s="3"/>
    </row>
    <row r="1003" spans="1:8" x14ac:dyDescent="0.2">
      <c r="A1003" s="1"/>
      <c r="B1003" s="2"/>
      <c r="C1003" s="1"/>
      <c r="D1003" s="1"/>
      <c r="E1003" s="3"/>
      <c r="F1003" s="3"/>
      <c r="G1003" s="3"/>
      <c r="H1003" s="3"/>
    </row>
    <row r="1004" spans="1:8" x14ac:dyDescent="0.2">
      <c r="A1004" s="1"/>
      <c r="B1004" s="2"/>
      <c r="C1004" s="1"/>
      <c r="D1004" s="1"/>
      <c r="E1004" s="3"/>
      <c r="F1004" s="3"/>
      <c r="G1004" s="3"/>
      <c r="H1004" s="3"/>
    </row>
    <row r="1005" spans="1:8" x14ac:dyDescent="0.2">
      <c r="A1005" s="1"/>
      <c r="B1005" s="2"/>
      <c r="C1005" s="1"/>
      <c r="D1005" s="1"/>
      <c r="E1005" s="3"/>
      <c r="F1005" s="3"/>
      <c r="G1005" s="3"/>
      <c r="H1005" s="3"/>
    </row>
    <row r="1006" spans="1:8" x14ac:dyDescent="0.2">
      <c r="A1006" s="1"/>
      <c r="B1006" s="2"/>
      <c r="C1006" s="1"/>
      <c r="D1006" s="1"/>
      <c r="E1006" s="3"/>
      <c r="F1006" s="3"/>
      <c r="G1006" s="3"/>
      <c r="H1006" s="3"/>
    </row>
    <row r="1007" spans="1:8" x14ac:dyDescent="0.2">
      <c r="A1007" s="1"/>
      <c r="B1007" s="2"/>
      <c r="C1007" s="1"/>
      <c r="D1007" s="1"/>
      <c r="E1007" s="3"/>
      <c r="F1007" s="3"/>
      <c r="G1007" s="3"/>
      <c r="H1007" s="3"/>
    </row>
    <row r="1008" spans="1:8" x14ac:dyDescent="0.2">
      <c r="A1008" s="1"/>
      <c r="B1008" s="2"/>
      <c r="C1008" s="1"/>
      <c r="D1008" s="1"/>
      <c r="E1008" s="3"/>
      <c r="F1008" s="3"/>
      <c r="G1008" s="3"/>
      <c r="H1008" s="3"/>
    </row>
    <row r="1009" spans="1:8" x14ac:dyDescent="0.2">
      <c r="A1009" s="1"/>
      <c r="B1009" s="2"/>
      <c r="C1009" s="1"/>
      <c r="D1009" s="1"/>
      <c r="E1009" s="3"/>
      <c r="F1009" s="3"/>
      <c r="G1009" s="3"/>
      <c r="H1009" s="3"/>
    </row>
    <row r="1010" spans="1:8" x14ac:dyDescent="0.2">
      <c r="A1010" s="1"/>
      <c r="B1010" s="2"/>
      <c r="C1010" s="1"/>
      <c r="D1010" s="1"/>
      <c r="E1010" s="3"/>
      <c r="F1010" s="3"/>
      <c r="G1010" s="3"/>
      <c r="H1010" s="3"/>
    </row>
    <row r="1011" spans="1:8" x14ac:dyDescent="0.2">
      <c r="A1011" s="1"/>
      <c r="B1011" s="2"/>
      <c r="C1011" s="1"/>
      <c r="D1011" s="1"/>
      <c r="E1011" s="3"/>
      <c r="F1011" s="3"/>
      <c r="G1011" s="3"/>
      <c r="H1011" s="3"/>
    </row>
    <row r="1012" spans="1:8" x14ac:dyDescent="0.2">
      <c r="A1012" s="1"/>
      <c r="B1012" s="2"/>
      <c r="C1012" s="1"/>
      <c r="D1012" s="1"/>
      <c r="E1012" s="3"/>
      <c r="F1012" s="3"/>
      <c r="G1012" s="3"/>
      <c r="H1012" s="3"/>
    </row>
    <row r="1013" spans="1:8" x14ac:dyDescent="0.2">
      <c r="A1013" s="1"/>
      <c r="B1013" s="2"/>
      <c r="C1013" s="1"/>
      <c r="D1013" s="1"/>
      <c r="E1013" s="3"/>
      <c r="F1013" s="3"/>
      <c r="G1013" s="3"/>
      <c r="H1013" s="3"/>
    </row>
    <row r="1014" spans="1:8" x14ac:dyDescent="0.2">
      <c r="A1014" s="1"/>
      <c r="B1014" s="2"/>
      <c r="C1014" s="1"/>
      <c r="D1014" s="1"/>
      <c r="E1014" s="3"/>
      <c r="F1014" s="3"/>
      <c r="G1014" s="3"/>
      <c r="H1014" s="3"/>
    </row>
    <row r="1015" spans="1:8" x14ac:dyDescent="0.2">
      <c r="A1015" s="1"/>
      <c r="B1015" s="2"/>
      <c r="C1015" s="1"/>
      <c r="D1015" s="1"/>
      <c r="E1015" s="3"/>
      <c r="F1015" s="3"/>
      <c r="G1015" s="3"/>
      <c r="H1015" s="3"/>
    </row>
    <row r="1016" spans="1:8" x14ac:dyDescent="0.2">
      <c r="A1016" s="1"/>
      <c r="B1016" s="2"/>
      <c r="C1016" s="1"/>
      <c r="D1016" s="1"/>
      <c r="E1016" s="3"/>
      <c r="F1016" s="3"/>
      <c r="G1016" s="3"/>
      <c r="H1016" s="3"/>
    </row>
    <row r="1017" spans="1:8" x14ac:dyDescent="0.2">
      <c r="A1017" s="1"/>
      <c r="B1017" s="2"/>
      <c r="C1017" s="1"/>
      <c r="D1017" s="1"/>
      <c r="E1017" s="3"/>
      <c r="F1017" s="3"/>
      <c r="G1017" s="3"/>
      <c r="H1017" s="3"/>
    </row>
    <row r="1018" spans="1:8" x14ac:dyDescent="0.2">
      <c r="A1018" s="1"/>
      <c r="B1018" s="2"/>
      <c r="C1018" s="1"/>
      <c r="D1018" s="1"/>
      <c r="E1018" s="3"/>
      <c r="F1018" s="3"/>
      <c r="G1018" s="3"/>
      <c r="H1018" s="3"/>
    </row>
    <row r="1019" spans="1:8" x14ac:dyDescent="0.2">
      <c r="A1019" s="1"/>
      <c r="B1019" s="2"/>
      <c r="C1019" s="1"/>
      <c r="D1019" s="1"/>
      <c r="E1019" s="3"/>
      <c r="F1019" s="3"/>
      <c r="G1019" s="3"/>
      <c r="H1019" s="3"/>
    </row>
    <row r="1020" spans="1:8" x14ac:dyDescent="0.2">
      <c r="A1020" s="1"/>
      <c r="B1020" s="2"/>
      <c r="C1020" s="1"/>
      <c r="D1020" s="1"/>
      <c r="E1020" s="3"/>
      <c r="F1020" s="3"/>
      <c r="G1020" s="3"/>
      <c r="H1020" s="3"/>
    </row>
    <row r="1021" spans="1:8" x14ac:dyDescent="0.2">
      <c r="A1021" s="1"/>
      <c r="B1021" s="2"/>
      <c r="C1021" s="1"/>
      <c r="D1021" s="1"/>
      <c r="E1021" s="3"/>
      <c r="F1021" s="3"/>
      <c r="G1021" s="3"/>
      <c r="H1021" s="3"/>
    </row>
    <row r="1022" spans="1:8" x14ac:dyDescent="0.2">
      <c r="A1022" s="1"/>
      <c r="B1022" s="2"/>
      <c r="C1022" s="1"/>
      <c r="D1022" s="1"/>
      <c r="E1022" s="3"/>
      <c r="F1022" s="3"/>
      <c r="G1022" s="3"/>
      <c r="H1022" s="3"/>
    </row>
    <row r="1023" spans="1:8" x14ac:dyDescent="0.2">
      <c r="A1023" s="1"/>
      <c r="B1023" s="2"/>
      <c r="C1023" s="1"/>
      <c r="D1023" s="1"/>
      <c r="E1023" s="3"/>
      <c r="F1023" s="3"/>
      <c r="G1023" s="3"/>
      <c r="H1023" s="3"/>
    </row>
    <row r="1024" spans="1:8" x14ac:dyDescent="0.2">
      <c r="A1024" s="1"/>
      <c r="B1024" s="2"/>
      <c r="C1024" s="1"/>
      <c r="D1024" s="1"/>
      <c r="E1024" s="3"/>
      <c r="F1024" s="3"/>
      <c r="G1024" s="3"/>
      <c r="H1024" s="3"/>
    </row>
    <row r="1025" spans="1:8" x14ac:dyDescent="0.2">
      <c r="A1025" s="1"/>
      <c r="B1025" s="2"/>
      <c r="C1025" s="1"/>
      <c r="D1025" s="1"/>
      <c r="E1025" s="3"/>
      <c r="F1025" s="3"/>
      <c r="G1025" s="3"/>
      <c r="H1025" s="3"/>
    </row>
    <row r="1026" spans="1:8" x14ac:dyDescent="0.2">
      <c r="A1026" s="1"/>
      <c r="B1026" s="2"/>
      <c r="C1026" s="1"/>
      <c r="D1026" s="1"/>
      <c r="E1026" s="3"/>
      <c r="F1026" s="3"/>
      <c r="G1026" s="3"/>
      <c r="H1026" s="3"/>
    </row>
    <row r="1027" spans="1:8" x14ac:dyDescent="0.2">
      <c r="A1027" s="1"/>
      <c r="B1027" s="2"/>
      <c r="C1027" s="1"/>
      <c r="D1027" s="1"/>
      <c r="E1027" s="3"/>
      <c r="F1027" s="3"/>
      <c r="G1027" s="3"/>
      <c r="H1027" s="3"/>
    </row>
    <row r="1028" spans="1:8" x14ac:dyDescent="0.2">
      <c r="A1028" s="1"/>
      <c r="B1028" s="2"/>
      <c r="C1028" s="1"/>
      <c r="D1028" s="1"/>
      <c r="E1028" s="3"/>
      <c r="F1028" s="3"/>
      <c r="G1028" s="3"/>
      <c r="H1028" s="3"/>
    </row>
    <row r="1029" spans="1:8" x14ac:dyDescent="0.2">
      <c r="A1029" s="1"/>
      <c r="B1029" s="2"/>
      <c r="C1029" s="1"/>
      <c r="D1029" s="1"/>
      <c r="E1029" s="3"/>
      <c r="F1029" s="3"/>
      <c r="G1029" s="3"/>
      <c r="H1029" s="3"/>
    </row>
    <row r="1030" spans="1:8" x14ac:dyDescent="0.2">
      <c r="A1030" s="1"/>
      <c r="B1030" s="2"/>
      <c r="C1030" s="1"/>
      <c r="D1030" s="1"/>
      <c r="E1030" s="3"/>
      <c r="F1030" s="3"/>
      <c r="G1030" s="3"/>
      <c r="H1030" s="3"/>
    </row>
    <row r="1031" spans="1:8" x14ac:dyDescent="0.2">
      <c r="A1031" s="1"/>
      <c r="B1031" s="2"/>
      <c r="C1031" s="1"/>
      <c r="D1031" s="1"/>
      <c r="E1031" s="3"/>
      <c r="F1031" s="3"/>
      <c r="G1031" s="3"/>
      <c r="H1031" s="3"/>
    </row>
    <row r="1032" spans="1:8" x14ac:dyDescent="0.2">
      <c r="A1032" s="1"/>
      <c r="B1032" s="2"/>
      <c r="C1032" s="1"/>
      <c r="D1032" s="1"/>
      <c r="E1032" s="3"/>
      <c r="F1032" s="3"/>
      <c r="G1032" s="3"/>
      <c r="H1032" s="3"/>
    </row>
    <row r="1033" spans="1:8" x14ac:dyDescent="0.2">
      <c r="A1033" s="1"/>
      <c r="B1033" s="2"/>
      <c r="C1033" s="1"/>
      <c r="D1033" s="1"/>
      <c r="E1033" s="3"/>
      <c r="F1033" s="3"/>
      <c r="G1033" s="3"/>
      <c r="H1033" s="3"/>
    </row>
    <row r="1034" spans="1:8" x14ac:dyDescent="0.2">
      <c r="A1034" s="1"/>
      <c r="B1034" s="2"/>
      <c r="C1034" s="1"/>
      <c r="D1034" s="1"/>
      <c r="E1034" s="3"/>
      <c r="F1034" s="3"/>
      <c r="G1034" s="3"/>
      <c r="H1034" s="3"/>
    </row>
    <row r="1035" spans="1:8" x14ac:dyDescent="0.2">
      <c r="A1035" s="1"/>
      <c r="B1035" s="2"/>
      <c r="C1035" s="1"/>
      <c r="D1035" s="1"/>
      <c r="E1035" s="3"/>
      <c r="F1035" s="3"/>
      <c r="G1035" s="3"/>
      <c r="H1035" s="3"/>
    </row>
    <row r="1036" spans="1:8" x14ac:dyDescent="0.2">
      <c r="A1036" s="1"/>
      <c r="B1036" s="2"/>
      <c r="C1036" s="1"/>
      <c r="D1036" s="1"/>
      <c r="E1036" s="3"/>
      <c r="F1036" s="3"/>
      <c r="G1036" s="3"/>
      <c r="H1036" s="3"/>
    </row>
    <row r="1037" spans="1:8" x14ac:dyDescent="0.2">
      <c r="A1037" s="1"/>
      <c r="B1037" s="2"/>
      <c r="C1037" s="1"/>
      <c r="D1037" s="1"/>
      <c r="E1037" s="3"/>
      <c r="F1037" s="3"/>
      <c r="G1037" s="3"/>
      <c r="H1037" s="3"/>
    </row>
    <row r="1038" spans="1:8" x14ac:dyDescent="0.2">
      <c r="A1038" s="1"/>
      <c r="B1038" s="2"/>
      <c r="C1038" s="1"/>
      <c r="D1038" s="1"/>
      <c r="E1038" s="3"/>
      <c r="F1038" s="3"/>
      <c r="G1038" s="3"/>
      <c r="H1038" s="3"/>
    </row>
    <row r="1039" spans="1:8" x14ac:dyDescent="0.2">
      <c r="A1039" s="1"/>
      <c r="B1039" s="2"/>
      <c r="C1039" s="1"/>
      <c r="D1039" s="1"/>
      <c r="E1039" s="3"/>
      <c r="F1039" s="3"/>
      <c r="G1039" s="3"/>
      <c r="H1039" s="3"/>
    </row>
    <row r="1040" spans="1:8" x14ac:dyDescent="0.2">
      <c r="A1040" s="1"/>
      <c r="B1040" s="2"/>
      <c r="C1040" s="1"/>
      <c r="D1040" s="1"/>
      <c r="E1040" s="3"/>
      <c r="F1040" s="3"/>
      <c r="G1040" s="3"/>
      <c r="H1040" s="3"/>
    </row>
    <row r="1041" spans="1:8" x14ac:dyDescent="0.2">
      <c r="A1041" s="1"/>
      <c r="B1041" s="2"/>
      <c r="C1041" s="1"/>
      <c r="D1041" s="1"/>
      <c r="E1041" s="3"/>
      <c r="F1041" s="3"/>
      <c r="G1041" s="3"/>
      <c r="H1041" s="3"/>
    </row>
    <row r="1042" spans="1:8" x14ac:dyDescent="0.2">
      <c r="A1042" s="1"/>
      <c r="B1042" s="2"/>
      <c r="C1042" s="1"/>
      <c r="D1042" s="1"/>
      <c r="E1042" s="3"/>
      <c r="F1042" s="3"/>
      <c r="G1042" s="3"/>
      <c r="H1042" s="3"/>
    </row>
    <row r="1043" spans="1:8" x14ac:dyDescent="0.2">
      <c r="A1043" s="1"/>
      <c r="B1043" s="2"/>
      <c r="C1043" s="1"/>
      <c r="D1043" s="1"/>
      <c r="E1043" s="3"/>
      <c r="F1043" s="3"/>
      <c r="G1043" s="3"/>
      <c r="H1043" s="3"/>
    </row>
    <row r="1044" spans="1:8" x14ac:dyDescent="0.2">
      <c r="A1044" s="1"/>
      <c r="B1044" s="2"/>
      <c r="C1044" s="1"/>
      <c r="D1044" s="1"/>
      <c r="E1044" s="3"/>
      <c r="F1044" s="3"/>
      <c r="G1044" s="3"/>
      <c r="H1044" s="3"/>
    </row>
    <row r="1045" spans="1:8" x14ac:dyDescent="0.2">
      <c r="A1045" s="1"/>
      <c r="B1045" s="19"/>
      <c r="C1045" s="1"/>
      <c r="D1045" s="1"/>
      <c r="E1045" s="3"/>
      <c r="F1045" s="3"/>
      <c r="G1045" s="3"/>
      <c r="H1045" s="3"/>
    </row>
    <row r="1046" spans="1:8" x14ac:dyDescent="0.2">
      <c r="A1046" s="1"/>
      <c r="B1046" s="2"/>
      <c r="C1046" s="1"/>
      <c r="D1046" s="1"/>
      <c r="E1046" s="3"/>
      <c r="F1046" s="3"/>
      <c r="G1046" s="3"/>
      <c r="H1046" s="3"/>
    </row>
    <row r="1047" spans="1:8" x14ac:dyDescent="0.2">
      <c r="A1047" s="1"/>
      <c r="B1047" s="2"/>
      <c r="C1047" s="1"/>
      <c r="D1047" s="1"/>
      <c r="E1047" s="3"/>
      <c r="F1047" s="3"/>
      <c r="G1047" s="3"/>
      <c r="H1047" s="3"/>
    </row>
    <row r="1048" spans="1:8" x14ac:dyDescent="0.2">
      <c r="A1048" s="1"/>
      <c r="B1048" s="2"/>
      <c r="C1048" s="1"/>
      <c r="D1048" s="1"/>
      <c r="E1048" s="3"/>
      <c r="F1048" s="3"/>
      <c r="G1048" s="3"/>
      <c r="H1048" s="3"/>
    </row>
    <row r="1049" spans="1:8" x14ac:dyDescent="0.2">
      <c r="A1049" s="1"/>
      <c r="B1049" s="2"/>
      <c r="C1049" s="1"/>
      <c r="D1049" s="1"/>
      <c r="E1049" s="3"/>
      <c r="F1049" s="3"/>
      <c r="G1049" s="3"/>
      <c r="H1049" s="3"/>
    </row>
    <row r="1050" spans="1:8" x14ac:dyDescent="0.2">
      <c r="A1050" s="1"/>
      <c r="B1050" s="2"/>
      <c r="C1050" s="1"/>
      <c r="D1050" s="1"/>
      <c r="E1050" s="3"/>
      <c r="F1050" s="3"/>
      <c r="G1050" s="3"/>
      <c r="H1050" s="3"/>
    </row>
    <row r="1051" spans="1:8" x14ac:dyDescent="0.2">
      <c r="A1051" s="1"/>
      <c r="B1051" s="2"/>
      <c r="C1051" s="1"/>
      <c r="D1051" s="1"/>
      <c r="E1051" s="3"/>
      <c r="F1051" s="3"/>
      <c r="G1051" s="3"/>
      <c r="H1051" s="3"/>
    </row>
    <row r="1052" spans="1:8" x14ac:dyDescent="0.2">
      <c r="A1052" s="1"/>
      <c r="B1052" s="2"/>
      <c r="C1052" s="1"/>
      <c r="D1052" s="1"/>
      <c r="E1052" s="3"/>
      <c r="F1052" s="3"/>
      <c r="G1052" s="3"/>
      <c r="H1052" s="3"/>
    </row>
    <row r="1053" spans="1:8" x14ac:dyDescent="0.2">
      <c r="A1053" s="1"/>
      <c r="B1053" s="2"/>
      <c r="C1053" s="1"/>
      <c r="D1053" s="1"/>
      <c r="E1053" s="3"/>
      <c r="F1053" s="3"/>
      <c r="G1053" s="3"/>
      <c r="H1053" s="3"/>
    </row>
    <row r="1054" spans="1:8" x14ac:dyDescent="0.2">
      <c r="A1054" s="1"/>
      <c r="B1054" s="2"/>
      <c r="C1054" s="1"/>
      <c r="D1054" s="1"/>
      <c r="E1054" s="3"/>
      <c r="F1054" s="3"/>
      <c r="G1054" s="3"/>
      <c r="H1054" s="3"/>
    </row>
    <row r="1055" spans="1:8" x14ac:dyDescent="0.2">
      <c r="A1055" s="1"/>
      <c r="B1055" s="2"/>
      <c r="C1055" s="1"/>
      <c r="D1055" s="1"/>
      <c r="E1055" s="3"/>
      <c r="F1055" s="3"/>
      <c r="G1055" s="3"/>
      <c r="H1055" s="3"/>
    </row>
    <row r="1056" spans="1:8" x14ac:dyDescent="0.2">
      <c r="A1056" s="1"/>
      <c r="B1056" s="2"/>
      <c r="C1056" s="1"/>
      <c r="D1056" s="1"/>
      <c r="E1056" s="3"/>
      <c r="F1056" s="3"/>
      <c r="G1056" s="3"/>
      <c r="H1056" s="3"/>
    </row>
    <row r="1057" spans="1:9" x14ac:dyDescent="0.2">
      <c r="A1057" s="1"/>
      <c r="B1057" s="2"/>
      <c r="C1057" s="1"/>
      <c r="D1057" s="1"/>
      <c r="E1057" s="3"/>
      <c r="F1057" s="3"/>
      <c r="G1057" s="3"/>
      <c r="H1057" s="3"/>
    </row>
    <row r="1058" spans="1:9" x14ac:dyDescent="0.2">
      <c r="A1058" s="1"/>
      <c r="B1058" s="19"/>
      <c r="C1058" s="1"/>
      <c r="D1058" s="1"/>
      <c r="E1058" s="3"/>
      <c r="F1058" s="3"/>
      <c r="G1058" s="3"/>
      <c r="H1058" s="3"/>
    </row>
    <row r="1059" spans="1:9" x14ac:dyDescent="0.2">
      <c r="A1059" s="1"/>
      <c r="B1059" s="2"/>
      <c r="C1059" s="1"/>
      <c r="D1059" s="1"/>
      <c r="E1059" s="3"/>
      <c r="F1059" s="3"/>
      <c r="G1059" s="3"/>
      <c r="H1059" s="3"/>
    </row>
    <row r="1060" spans="1:9" x14ac:dyDescent="0.2">
      <c r="A1060" s="1"/>
      <c r="B1060" s="2"/>
      <c r="C1060" s="1"/>
      <c r="D1060" s="1"/>
      <c r="E1060" s="3"/>
      <c r="F1060" s="3"/>
      <c r="G1060" s="3"/>
      <c r="H1060" s="3"/>
    </row>
    <row r="1061" spans="1:9" x14ac:dyDescent="0.2">
      <c r="A1061" s="1"/>
      <c r="B1061" s="2"/>
      <c r="C1061" s="1"/>
      <c r="D1061" s="1"/>
      <c r="E1061" s="3"/>
      <c r="F1061" s="3"/>
      <c r="G1061" s="3"/>
      <c r="H1061" s="3"/>
    </row>
    <row r="1062" spans="1:9" x14ac:dyDescent="0.2">
      <c r="A1062" s="1"/>
      <c r="B1062" s="2"/>
      <c r="C1062" s="1"/>
      <c r="D1062" s="1"/>
      <c r="E1062" s="3"/>
      <c r="F1062" s="3"/>
      <c r="G1062" s="3"/>
      <c r="H1062" s="3"/>
    </row>
    <row r="1063" spans="1:9" x14ac:dyDescent="0.2">
      <c r="A1063" s="1"/>
      <c r="B1063" s="2"/>
      <c r="C1063" s="1"/>
      <c r="D1063" s="1"/>
      <c r="E1063" s="3"/>
      <c r="F1063" s="3"/>
      <c r="G1063" s="3"/>
      <c r="H1063" s="3"/>
    </row>
    <row r="1064" spans="1:9" x14ac:dyDescent="0.2">
      <c r="A1064" s="1"/>
      <c r="B1064" s="19"/>
      <c r="C1064" s="1"/>
      <c r="D1064" s="1"/>
      <c r="E1064" s="3"/>
      <c r="F1064" s="3"/>
      <c r="G1064" s="3"/>
      <c r="H1064" s="3"/>
    </row>
    <row r="1065" spans="1:9" x14ac:dyDescent="0.2">
      <c r="A1065" s="1"/>
      <c r="B1065" s="2"/>
      <c r="C1065" s="1"/>
      <c r="D1065" s="1"/>
      <c r="E1065" s="3"/>
      <c r="F1065" s="3"/>
      <c r="G1065" s="3"/>
      <c r="H1065" s="3"/>
    </row>
    <row r="1066" spans="1:9" x14ac:dyDescent="0.2">
      <c r="A1066" s="1"/>
      <c r="B1066" s="2"/>
      <c r="C1066" s="1"/>
      <c r="D1066" s="1"/>
      <c r="E1066" s="3"/>
      <c r="F1066" s="3"/>
      <c r="G1066" s="3"/>
      <c r="H1066" s="3"/>
    </row>
    <row r="1067" spans="1:9" x14ac:dyDescent="0.2">
      <c r="A1067" s="1"/>
      <c r="B1067" s="2"/>
      <c r="C1067" s="1"/>
      <c r="D1067" s="1"/>
      <c r="E1067" s="3"/>
      <c r="F1067" s="3"/>
      <c r="G1067" s="3"/>
      <c r="H1067" s="3"/>
    </row>
    <row r="1068" spans="1:9" x14ac:dyDescent="0.2">
      <c r="A1068" s="1"/>
      <c r="B1068" s="2"/>
      <c r="C1068" s="1"/>
      <c r="D1068" s="1"/>
      <c r="E1068" s="3"/>
      <c r="F1068" s="3"/>
      <c r="G1068" s="3"/>
      <c r="H1068" s="17"/>
      <c r="I1068" s="9"/>
    </row>
    <row r="1069" spans="1:9" x14ac:dyDescent="0.2">
      <c r="A1069" s="1"/>
      <c r="B1069" s="19"/>
      <c r="C1069" s="1"/>
      <c r="D1069" s="1"/>
      <c r="E1069" s="3"/>
      <c r="F1069" s="3"/>
      <c r="G1069" s="3"/>
      <c r="H1069" s="3"/>
    </row>
    <row r="1070" spans="1:9" x14ac:dyDescent="0.2">
      <c r="A1070" s="1"/>
      <c r="B1070" s="19"/>
      <c r="C1070" s="1"/>
      <c r="D1070" s="1"/>
      <c r="E1070" s="3"/>
      <c r="F1070" s="3"/>
      <c r="G1070" s="3"/>
      <c r="H1070" s="3"/>
    </row>
    <row r="1071" spans="1:9" x14ac:dyDescent="0.2">
      <c r="A1071" s="1"/>
      <c r="B1071" s="2"/>
      <c r="C1071" s="1"/>
      <c r="D1071" s="1"/>
      <c r="E1071" s="3"/>
      <c r="F1071" s="3"/>
      <c r="G1071" s="3"/>
      <c r="H1071" s="3"/>
    </row>
    <row r="1072" spans="1:9" x14ac:dyDescent="0.2">
      <c r="A1072" s="1"/>
      <c r="B1072" s="2"/>
      <c r="C1072" s="1"/>
      <c r="D1072" s="1"/>
      <c r="E1072" s="3"/>
      <c r="F1072" s="3"/>
      <c r="G1072" s="3"/>
      <c r="H1072" s="3"/>
    </row>
    <row r="1073" spans="1:9" x14ac:dyDescent="0.2">
      <c r="A1073" s="1"/>
      <c r="B1073" s="2"/>
      <c r="C1073" s="1"/>
      <c r="D1073" s="1"/>
      <c r="E1073" s="3"/>
      <c r="F1073" s="3"/>
      <c r="G1073" s="3"/>
      <c r="H1073" s="3"/>
    </row>
    <row r="1074" spans="1:9" x14ac:dyDescent="0.2">
      <c r="A1074" s="1"/>
      <c r="B1074" s="2"/>
      <c r="C1074" s="1"/>
      <c r="D1074" s="1"/>
      <c r="E1074" s="3"/>
      <c r="F1074" s="3"/>
      <c r="G1074" s="3"/>
      <c r="H1074" s="3"/>
    </row>
    <row r="1075" spans="1:9" x14ac:dyDescent="0.2">
      <c r="A1075" s="1"/>
      <c r="B1075" s="2"/>
      <c r="C1075" s="1"/>
      <c r="D1075" s="1"/>
      <c r="E1075" s="3"/>
      <c r="F1075" s="3"/>
      <c r="G1075" s="3"/>
      <c r="H1075" s="3"/>
    </row>
    <row r="1076" spans="1:9" x14ac:dyDescent="0.2">
      <c r="A1076" s="1"/>
      <c r="B1076" s="2"/>
      <c r="C1076" s="1"/>
      <c r="D1076" s="1"/>
      <c r="E1076" s="3"/>
      <c r="F1076" s="3"/>
      <c r="G1076" s="3"/>
      <c r="H1076" s="3"/>
    </row>
    <row r="1077" spans="1:9" x14ac:dyDescent="0.2">
      <c r="A1077" s="1"/>
      <c r="B1077" s="2"/>
      <c r="C1077" s="1"/>
      <c r="D1077" s="1"/>
      <c r="E1077" s="3"/>
      <c r="F1077" s="3"/>
      <c r="G1077" s="3"/>
      <c r="H1077" s="3"/>
    </row>
    <row r="1078" spans="1:9" x14ac:dyDescent="0.2">
      <c r="A1078" s="1"/>
      <c r="B1078" s="2"/>
      <c r="C1078" s="1"/>
      <c r="D1078" s="1"/>
      <c r="E1078" s="3"/>
      <c r="F1078" s="3"/>
      <c r="G1078" s="3"/>
      <c r="H1078" s="17"/>
      <c r="I1078" s="9"/>
    </row>
    <row r="1079" spans="1:9" x14ac:dyDescent="0.2">
      <c r="A1079" s="1"/>
      <c r="B1079" s="19"/>
      <c r="C1079" s="1"/>
      <c r="D1079" s="1"/>
      <c r="E1079" s="3"/>
      <c r="F1079" s="3"/>
      <c r="G1079" s="3"/>
      <c r="H1079" s="3"/>
    </row>
    <row r="1080" spans="1:9" x14ac:dyDescent="0.2">
      <c r="A1080" s="1"/>
      <c r="B1080" s="2"/>
      <c r="C1080" s="1"/>
      <c r="D1080" s="1"/>
      <c r="E1080" s="3"/>
      <c r="F1080" s="3"/>
      <c r="G1080" s="3"/>
      <c r="H1080" s="3"/>
    </row>
    <row r="1081" spans="1:9" x14ac:dyDescent="0.2">
      <c r="A1081" s="1"/>
      <c r="B1081" s="2"/>
      <c r="C1081" s="1"/>
      <c r="D1081" s="1"/>
      <c r="E1081" s="3"/>
      <c r="F1081" s="3"/>
      <c r="G1081" s="3"/>
      <c r="H1081" s="3"/>
    </row>
    <row r="1082" spans="1:9" x14ac:dyDescent="0.2">
      <c r="A1082" s="1"/>
      <c r="B1082" s="2"/>
      <c r="C1082" s="1"/>
      <c r="D1082" s="1"/>
      <c r="E1082" s="3"/>
      <c r="F1082" s="3"/>
      <c r="G1082" s="3"/>
      <c r="H1082" s="3"/>
    </row>
    <row r="1083" spans="1:9" x14ac:dyDescent="0.2">
      <c r="A1083" s="1"/>
      <c r="B1083" s="2"/>
      <c r="C1083" s="1"/>
      <c r="D1083" s="1"/>
      <c r="E1083" s="3"/>
      <c r="F1083" s="3"/>
      <c r="G1083" s="3"/>
      <c r="H1083" s="3"/>
    </row>
    <row r="1084" spans="1:9" x14ac:dyDescent="0.2">
      <c r="A1084" s="1"/>
      <c r="B1084" s="2"/>
      <c r="C1084" s="1"/>
      <c r="D1084" s="1"/>
      <c r="E1084" s="3"/>
      <c r="F1084" s="3"/>
      <c r="G1084" s="3"/>
      <c r="H1084" s="3"/>
    </row>
    <row r="1085" spans="1:9" x14ac:dyDescent="0.2">
      <c r="A1085" s="1"/>
      <c r="B1085" s="2"/>
      <c r="C1085" s="1"/>
      <c r="D1085" s="1"/>
      <c r="E1085" s="3"/>
      <c r="F1085" s="3"/>
      <c r="G1085" s="3"/>
      <c r="H1085" s="17"/>
      <c r="I1085" s="9"/>
    </row>
    <row r="1086" spans="1:9" x14ac:dyDescent="0.2">
      <c r="A1086" s="1"/>
      <c r="B1086" s="2"/>
      <c r="C1086" s="1"/>
      <c r="D1086" s="1"/>
      <c r="E1086" s="3"/>
      <c r="F1086" s="3"/>
      <c r="G1086" s="3"/>
      <c r="H1086" s="17"/>
      <c r="I1086" s="9"/>
    </row>
    <row r="1087" spans="1:9" x14ac:dyDescent="0.2">
      <c r="A1087" s="1"/>
      <c r="B1087" s="19"/>
      <c r="C1087" s="1"/>
      <c r="D1087" s="1"/>
      <c r="E1087" s="3"/>
      <c r="F1087" s="3"/>
      <c r="G1087" s="3"/>
      <c r="H1087" s="3"/>
    </row>
    <row r="1088" spans="1:9" x14ac:dyDescent="0.2">
      <c r="A1088" s="1"/>
      <c r="B1088" s="2"/>
      <c r="C1088" s="1"/>
      <c r="D1088" s="1"/>
      <c r="E1088" s="3"/>
      <c r="F1088" s="3"/>
      <c r="G1088" s="3"/>
      <c r="H1088" s="3"/>
    </row>
    <row r="1089" spans="1:9" x14ac:dyDescent="0.2">
      <c r="A1089" s="1"/>
      <c r="B1089" s="2"/>
      <c r="C1089" s="1"/>
      <c r="D1089" s="1"/>
      <c r="E1089" s="3"/>
      <c r="F1089" s="3"/>
      <c r="G1089" s="3"/>
      <c r="H1089" s="3"/>
    </row>
    <row r="1090" spans="1:9" x14ac:dyDescent="0.2">
      <c r="A1090" s="1"/>
      <c r="B1090" s="2"/>
      <c r="C1090" s="1"/>
      <c r="D1090" s="1"/>
      <c r="E1090" s="3"/>
      <c r="F1090" s="3"/>
      <c r="G1090" s="3"/>
      <c r="H1090" s="3"/>
    </row>
    <row r="1091" spans="1:9" x14ac:dyDescent="0.2">
      <c r="A1091" s="1"/>
      <c r="B1091" s="2"/>
      <c r="C1091" s="1"/>
      <c r="D1091" s="1"/>
      <c r="E1091" s="3"/>
      <c r="F1091" s="3"/>
      <c r="G1091" s="3"/>
      <c r="H1091" s="3"/>
    </row>
    <row r="1092" spans="1:9" x14ac:dyDescent="0.2">
      <c r="A1092" s="1"/>
      <c r="B1092" s="2"/>
      <c r="C1092" s="1"/>
      <c r="D1092" s="1"/>
      <c r="E1092" s="3"/>
      <c r="F1092" s="3"/>
      <c r="G1092" s="3"/>
      <c r="H1092" s="3"/>
    </row>
    <row r="1093" spans="1:9" x14ac:dyDescent="0.2">
      <c r="A1093" s="1"/>
      <c r="B1093" s="2"/>
      <c r="C1093" s="1"/>
      <c r="D1093" s="1"/>
      <c r="E1093" s="3"/>
      <c r="F1093" s="3"/>
      <c r="G1093" s="3"/>
      <c r="H1093" s="3"/>
    </row>
    <row r="1094" spans="1:9" x14ac:dyDescent="0.2">
      <c r="A1094" s="1"/>
      <c r="B1094" s="2"/>
      <c r="C1094" s="1"/>
      <c r="D1094" s="1"/>
      <c r="E1094" s="3"/>
      <c r="F1094" s="3"/>
      <c r="G1094" s="3"/>
      <c r="H1094" s="3"/>
    </row>
    <row r="1095" spans="1:9" x14ac:dyDescent="0.2">
      <c r="A1095" s="1"/>
      <c r="B1095" s="2"/>
      <c r="C1095" s="1"/>
      <c r="D1095" s="1"/>
      <c r="E1095" s="3"/>
      <c r="F1095" s="3"/>
      <c r="G1095" s="3"/>
      <c r="H1095" s="17"/>
      <c r="I1095" s="9"/>
    </row>
    <row r="1096" spans="1:9" x14ac:dyDescent="0.2">
      <c r="A1096" s="1"/>
      <c r="B1096" s="19"/>
      <c r="C1096" s="1"/>
      <c r="D1096" s="1"/>
      <c r="E1096" s="3"/>
      <c r="F1096" s="3"/>
      <c r="G1096" s="3"/>
      <c r="H1096" s="3"/>
    </row>
    <row r="1097" spans="1:9" x14ac:dyDescent="0.2">
      <c r="A1097" s="1"/>
      <c r="B1097" s="19"/>
      <c r="C1097" s="1"/>
      <c r="D1097" s="1"/>
      <c r="E1097" s="3"/>
      <c r="F1097" s="3"/>
      <c r="G1097" s="3"/>
      <c r="H1097" s="3"/>
    </row>
    <row r="1098" spans="1:9" x14ac:dyDescent="0.2">
      <c r="A1098" s="1"/>
      <c r="B1098" s="2"/>
      <c r="C1098" s="1"/>
      <c r="D1098" s="1"/>
      <c r="E1098" s="3"/>
      <c r="F1098" s="3"/>
      <c r="G1098" s="3"/>
      <c r="H1098" s="3"/>
    </row>
    <row r="1099" spans="1:9" x14ac:dyDescent="0.2">
      <c r="A1099" s="1"/>
      <c r="B1099" s="2"/>
      <c r="C1099" s="1"/>
      <c r="D1099" s="1"/>
      <c r="E1099" s="3"/>
      <c r="F1099" s="3"/>
      <c r="G1099" s="3"/>
      <c r="H1099" s="17"/>
      <c r="I1099" s="9"/>
    </row>
    <row r="1100" spans="1:9" x14ac:dyDescent="0.2">
      <c r="A1100" s="4"/>
      <c r="B1100" s="19"/>
      <c r="C1100" s="1"/>
      <c r="D1100" s="1"/>
      <c r="E1100" s="3"/>
      <c r="F1100" s="3"/>
      <c r="G1100" s="3"/>
      <c r="H1100" s="3"/>
    </row>
    <row r="1101" spans="1:9" x14ac:dyDescent="0.2">
      <c r="A1101" s="4"/>
      <c r="B1101" s="37"/>
      <c r="C1101" s="1"/>
      <c r="D1101" s="1"/>
      <c r="E1101" s="3"/>
      <c r="F1101" s="3"/>
      <c r="G1101" s="3"/>
      <c r="H1101" s="3"/>
    </row>
    <row r="1102" spans="1:9" x14ac:dyDescent="0.2">
      <c r="A1102" s="4"/>
      <c r="B1102" s="37"/>
      <c r="C1102" s="1"/>
      <c r="D1102" s="1"/>
      <c r="E1102" s="3"/>
      <c r="F1102" s="3"/>
      <c r="G1102" s="3"/>
      <c r="H1102" s="3"/>
    </row>
    <row r="1103" spans="1:9" x14ac:dyDescent="0.2">
      <c r="A1103" s="4"/>
      <c r="B1103" s="37"/>
      <c r="C1103" s="1"/>
      <c r="D1103" s="1"/>
      <c r="E1103" s="3"/>
      <c r="F1103" s="3"/>
      <c r="G1103" s="3"/>
      <c r="H1103" s="3"/>
    </row>
    <row r="1104" spans="1:9" x14ac:dyDescent="0.2">
      <c r="A1104" s="4"/>
      <c r="B1104" s="37"/>
      <c r="C1104" s="1"/>
      <c r="D1104" s="1"/>
      <c r="E1104" s="3"/>
      <c r="F1104" s="3"/>
      <c r="G1104" s="3"/>
      <c r="H1104" s="3"/>
    </row>
    <row r="1105" spans="1:9" x14ac:dyDescent="0.2">
      <c r="A1105" s="1"/>
      <c r="B1105" s="2"/>
      <c r="C1105" s="1"/>
      <c r="D1105" s="1"/>
      <c r="E1105" s="3"/>
      <c r="F1105" s="3"/>
      <c r="G1105" s="3"/>
      <c r="H1105" s="17"/>
      <c r="I1105" s="9"/>
    </row>
    <row r="1106" spans="1:9" x14ac:dyDescent="0.2">
      <c r="A1106" s="4"/>
      <c r="B1106" s="19"/>
      <c r="C1106" s="1"/>
      <c r="D1106" s="1"/>
      <c r="E1106" s="3"/>
      <c r="F1106" s="3"/>
      <c r="G1106" s="3"/>
      <c r="H1106" s="3"/>
    </row>
    <row r="1107" spans="1:9" x14ac:dyDescent="0.2">
      <c r="A1107" s="4"/>
      <c r="B1107" s="37"/>
      <c r="C1107" s="1"/>
      <c r="D1107" s="1"/>
      <c r="E1107" s="3"/>
      <c r="F1107" s="3"/>
      <c r="G1107" s="3"/>
      <c r="H1107" s="3"/>
    </row>
    <row r="1108" spans="1:9" x14ac:dyDescent="0.2">
      <c r="A1108" s="4"/>
      <c r="B1108" s="37"/>
      <c r="C1108" s="1"/>
      <c r="D1108" s="1"/>
      <c r="E1108" s="3"/>
      <c r="F1108" s="3"/>
      <c r="G1108" s="3"/>
      <c r="H1108" s="3"/>
    </row>
    <row r="1109" spans="1:9" x14ac:dyDescent="0.2">
      <c r="A1109" s="4"/>
      <c r="B1109" s="37"/>
      <c r="C1109" s="1"/>
      <c r="D1109" s="1"/>
      <c r="E1109" s="3"/>
      <c r="F1109" s="3"/>
      <c r="G1109" s="3"/>
      <c r="H1109" s="3"/>
    </row>
    <row r="1110" spans="1:9" x14ac:dyDescent="0.2">
      <c r="A1110" s="4"/>
      <c r="B1110" s="37"/>
      <c r="C1110" s="1"/>
      <c r="D1110" s="1"/>
      <c r="E1110" s="3"/>
      <c r="F1110" s="3"/>
      <c r="G1110" s="3"/>
      <c r="H1110" s="3"/>
    </row>
    <row r="1111" spans="1:9" x14ac:dyDescent="0.2">
      <c r="A1111" s="4"/>
      <c r="B1111" s="2"/>
      <c r="C1111" s="1"/>
      <c r="D1111" s="1"/>
      <c r="E1111" s="3"/>
      <c r="F1111" s="3"/>
      <c r="G1111" s="3"/>
      <c r="H1111" s="17"/>
      <c r="I1111" s="9"/>
    </row>
    <row r="1112" spans="1:9" x14ac:dyDescent="0.2">
      <c r="A1112" s="4"/>
      <c r="B1112" s="19"/>
      <c r="C1112" s="1"/>
      <c r="D1112" s="1"/>
      <c r="E1112" s="3"/>
      <c r="F1112" s="3"/>
      <c r="G1112" s="3"/>
      <c r="H1112" s="3"/>
    </row>
    <row r="1113" spans="1:9" x14ac:dyDescent="0.2">
      <c r="A1113" s="4"/>
      <c r="B1113" s="37"/>
      <c r="C1113" s="1"/>
      <c r="D1113" s="1"/>
      <c r="E1113" s="3"/>
      <c r="F1113" s="3"/>
      <c r="G1113" s="3"/>
      <c r="H1113" s="3"/>
    </row>
    <row r="1114" spans="1:9" x14ac:dyDescent="0.2">
      <c r="A1114" s="4"/>
      <c r="B1114" s="37"/>
      <c r="C1114" s="1"/>
      <c r="D1114" s="1"/>
      <c r="E1114" s="3"/>
      <c r="F1114" s="3"/>
      <c r="G1114" s="3"/>
      <c r="H1114" s="3"/>
    </row>
    <row r="1115" spans="1:9" x14ac:dyDescent="0.2">
      <c r="A1115" s="4"/>
      <c r="B1115" s="37"/>
      <c r="C1115" s="1"/>
      <c r="D1115" s="1"/>
      <c r="E1115" s="3"/>
      <c r="F1115" s="3"/>
      <c r="G1115" s="3"/>
      <c r="H1115" s="3"/>
    </row>
    <row r="1116" spans="1:9" x14ac:dyDescent="0.2">
      <c r="A1116" s="4"/>
      <c r="B1116" s="37"/>
      <c r="C1116" s="1"/>
      <c r="D1116" s="1"/>
      <c r="E1116" s="3"/>
      <c r="F1116" s="3"/>
      <c r="G1116" s="3"/>
      <c r="H1116" s="3"/>
    </row>
    <row r="1117" spans="1:9" x14ac:dyDescent="0.2">
      <c r="A1117" s="4"/>
      <c r="B1117" s="19"/>
      <c r="C1117" s="1"/>
      <c r="D1117" s="1"/>
      <c r="E1117" s="3"/>
      <c r="F1117" s="3"/>
      <c r="G1117" s="3"/>
      <c r="H1117" s="17"/>
      <c r="I1117" s="9"/>
    </row>
    <row r="1118" spans="1:9" x14ac:dyDescent="0.2">
      <c r="A1118" s="4"/>
      <c r="B1118" s="19"/>
      <c r="C1118" s="1"/>
      <c r="D1118" s="1"/>
      <c r="E1118" s="3"/>
      <c r="F1118" s="3"/>
      <c r="G1118" s="3"/>
      <c r="H1118" s="3"/>
    </row>
    <row r="1119" spans="1:9" x14ac:dyDescent="0.2">
      <c r="A1119" s="4"/>
      <c r="B1119" s="37"/>
      <c r="C1119" s="1"/>
      <c r="D1119" s="1"/>
      <c r="E1119" s="3"/>
      <c r="F1119" s="3"/>
      <c r="G1119" s="3"/>
      <c r="H1119" s="3"/>
    </row>
    <row r="1120" spans="1:9" x14ac:dyDescent="0.2">
      <c r="A1120" s="4"/>
      <c r="B1120" s="37"/>
      <c r="C1120" s="1"/>
      <c r="D1120" s="1"/>
      <c r="E1120" s="3"/>
      <c r="F1120" s="3"/>
      <c r="G1120" s="3"/>
      <c r="H1120" s="3"/>
    </row>
    <row r="1121" spans="1:9" x14ac:dyDescent="0.2">
      <c r="A1121" s="4"/>
      <c r="B1121" s="37"/>
      <c r="C1121" s="1"/>
      <c r="D1121" s="1"/>
      <c r="E1121" s="3"/>
      <c r="F1121" s="3"/>
      <c r="G1121" s="3"/>
      <c r="H1121" s="3"/>
    </row>
    <row r="1122" spans="1:9" x14ac:dyDescent="0.2">
      <c r="A1122" s="4"/>
      <c r="B1122" s="37"/>
      <c r="C1122" s="1"/>
      <c r="D1122" s="1"/>
      <c r="E1122" s="3"/>
      <c r="F1122" s="3"/>
      <c r="G1122" s="3"/>
      <c r="H1122" s="3"/>
    </row>
    <row r="1123" spans="1:9" x14ac:dyDescent="0.2">
      <c r="A1123" s="1"/>
      <c r="B1123" s="2"/>
      <c r="C1123" s="1"/>
      <c r="D1123" s="1"/>
      <c r="E1123" s="3"/>
      <c r="F1123" s="3"/>
      <c r="G1123" s="3"/>
      <c r="H1123" s="17"/>
      <c r="I1123" s="9"/>
    </row>
    <row r="1124" spans="1:9" x14ac:dyDescent="0.2">
      <c r="A1124" s="4"/>
      <c r="B1124" s="19"/>
      <c r="C1124" s="1"/>
      <c r="D1124" s="1"/>
      <c r="E1124" s="3"/>
      <c r="F1124" s="3"/>
      <c r="G1124" s="3"/>
      <c r="H1124" s="3"/>
      <c r="I1124" s="9"/>
    </row>
    <row r="1125" spans="1:9" x14ac:dyDescent="0.2">
      <c r="A1125" s="1"/>
      <c r="B1125" s="37"/>
      <c r="C1125" s="1"/>
      <c r="D1125" s="1"/>
      <c r="E1125" s="3"/>
      <c r="F1125" s="3"/>
      <c r="G1125" s="3"/>
      <c r="H1125" s="3"/>
      <c r="I1125" s="9"/>
    </row>
    <row r="1126" spans="1:9" x14ac:dyDescent="0.2">
      <c r="A1126" s="1"/>
      <c r="B1126" s="37"/>
      <c r="C1126" s="1"/>
      <c r="D1126" s="1"/>
      <c r="E1126" s="3"/>
      <c r="F1126" s="3"/>
      <c r="G1126" s="3"/>
      <c r="H1126" s="3"/>
      <c r="I1126" s="9"/>
    </row>
    <row r="1127" spans="1:9" x14ac:dyDescent="0.2">
      <c r="A1127" s="1"/>
      <c r="B1127" s="37"/>
      <c r="C1127" s="1"/>
      <c r="D1127" s="1"/>
      <c r="E1127" s="3"/>
      <c r="F1127" s="3"/>
      <c r="G1127" s="3"/>
      <c r="H1127" s="3"/>
      <c r="I1127" s="9"/>
    </row>
    <row r="1128" spans="1:9" x14ac:dyDescent="0.2">
      <c r="A1128" s="1"/>
      <c r="B1128" s="37"/>
      <c r="C1128" s="1"/>
      <c r="D1128" s="1"/>
      <c r="E1128" s="3"/>
      <c r="F1128" s="3"/>
      <c r="G1128" s="3"/>
      <c r="H1128" s="3"/>
      <c r="I1128" s="9"/>
    </row>
    <row r="1129" spans="1:9" x14ac:dyDescent="0.2">
      <c r="A1129" s="1"/>
      <c r="B1129" s="2"/>
      <c r="C1129" s="1"/>
      <c r="D1129" s="1"/>
      <c r="E1129" s="3"/>
      <c r="F1129" s="3"/>
      <c r="G1129" s="3"/>
      <c r="H1129" s="17"/>
      <c r="I1129" s="9"/>
    </row>
    <row r="1130" spans="1:9" x14ac:dyDescent="0.2">
      <c r="A1130" s="1"/>
      <c r="B1130" s="2"/>
      <c r="C1130" s="1"/>
      <c r="D1130" s="1"/>
      <c r="E1130" s="3"/>
      <c r="F1130" s="3"/>
      <c r="G1130" s="3"/>
      <c r="H1130" s="3"/>
    </row>
  </sheetData>
  <mergeCells count="3">
    <mergeCell ref="C4:D4"/>
    <mergeCell ref="A3:H3"/>
    <mergeCell ref="A2:H2"/>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8"/>
  <sheetViews>
    <sheetView workbookViewId="0">
      <selection activeCell="B8" sqref="B8"/>
    </sheetView>
  </sheetViews>
  <sheetFormatPr defaultRowHeight="15" x14ac:dyDescent="0.2"/>
  <cols>
    <col min="2" max="2" width="20.58203125" customWidth="1"/>
    <col min="13" max="13" width="21.38671875" customWidth="1"/>
    <col min="14" max="14" width="11.8359375" customWidth="1"/>
  </cols>
  <sheetData>
    <row r="1" spans="1:14" ht="41.25" customHeight="1" x14ac:dyDescent="0.2">
      <c r="A1" s="353" t="s">
        <v>675</v>
      </c>
      <c r="B1" s="353"/>
      <c r="C1" s="353"/>
      <c r="D1" s="353"/>
      <c r="E1" s="353"/>
      <c r="F1" s="353"/>
      <c r="G1" s="353"/>
      <c r="H1" s="353"/>
      <c r="I1" s="353"/>
      <c r="J1" s="353"/>
      <c r="K1" s="353"/>
      <c r="L1" s="353"/>
      <c r="M1" s="353"/>
      <c r="N1" s="353"/>
    </row>
    <row r="2" spans="1:14" ht="41.25" customHeight="1" x14ac:dyDescent="0.2">
      <c r="A2" s="360" t="s">
        <v>0</v>
      </c>
      <c r="B2" s="360" t="s">
        <v>667</v>
      </c>
      <c r="C2" s="361" t="s">
        <v>672</v>
      </c>
      <c r="D2" s="361"/>
      <c r="E2" s="361"/>
      <c r="F2" s="361"/>
      <c r="G2" s="361"/>
      <c r="H2" s="359" t="s">
        <v>678</v>
      </c>
      <c r="I2" s="359"/>
      <c r="J2" s="359"/>
      <c r="K2" s="359"/>
      <c r="L2" s="359"/>
      <c r="M2" s="361" t="s">
        <v>673</v>
      </c>
      <c r="N2" s="359" t="s">
        <v>674</v>
      </c>
    </row>
    <row r="3" spans="1:14" ht="30" customHeight="1" x14ac:dyDescent="0.2">
      <c r="A3" s="360"/>
      <c r="B3" s="360"/>
      <c r="C3" s="1" t="s">
        <v>668</v>
      </c>
      <c r="D3" s="1" t="s">
        <v>669</v>
      </c>
      <c r="E3" s="1" t="s">
        <v>670</v>
      </c>
      <c r="F3" s="1" t="s">
        <v>671</v>
      </c>
      <c r="G3" s="1" t="s">
        <v>17</v>
      </c>
      <c r="H3" s="1" t="s">
        <v>668</v>
      </c>
      <c r="I3" s="1" t="s">
        <v>669</v>
      </c>
      <c r="J3" s="1" t="s">
        <v>670</v>
      </c>
      <c r="K3" s="1" t="s">
        <v>671</v>
      </c>
      <c r="L3" s="1" t="s">
        <v>17</v>
      </c>
      <c r="M3" s="361"/>
      <c r="N3" s="359"/>
    </row>
    <row r="4" spans="1:14" ht="41.25" x14ac:dyDescent="0.2">
      <c r="A4" s="1">
        <v>1</v>
      </c>
      <c r="B4" s="2" t="s">
        <v>676</v>
      </c>
      <c r="C4" s="60" t="s">
        <v>24</v>
      </c>
      <c r="D4" s="60" t="s">
        <v>24</v>
      </c>
      <c r="E4" s="60" t="s">
        <v>24</v>
      </c>
      <c r="F4" s="60">
        <v>18</v>
      </c>
      <c r="G4" s="60">
        <v>18</v>
      </c>
      <c r="H4" s="60" t="s">
        <v>24</v>
      </c>
      <c r="I4" s="60" t="s">
        <v>24</v>
      </c>
      <c r="J4" s="60" t="s">
        <v>24</v>
      </c>
      <c r="K4" s="60">
        <v>18</v>
      </c>
      <c r="L4" s="60">
        <v>18</v>
      </c>
      <c r="M4" s="60" t="s">
        <v>679</v>
      </c>
      <c r="N4" s="1"/>
    </row>
    <row r="5" spans="1:14" ht="42" customHeight="1" x14ac:dyDescent="0.2">
      <c r="A5" s="1">
        <v>2</v>
      </c>
      <c r="B5" s="2" t="s">
        <v>677</v>
      </c>
      <c r="C5" s="60" t="s">
        <v>24</v>
      </c>
      <c r="D5" s="60" t="s">
        <v>24</v>
      </c>
      <c r="E5" s="60" t="s">
        <v>24</v>
      </c>
      <c r="F5" s="60">
        <v>20</v>
      </c>
      <c r="G5" s="60">
        <v>20</v>
      </c>
      <c r="H5" s="60" t="s">
        <v>24</v>
      </c>
      <c r="I5" s="60" t="s">
        <v>24</v>
      </c>
      <c r="J5" s="60" t="s">
        <v>24</v>
      </c>
      <c r="K5" s="60">
        <v>18</v>
      </c>
      <c r="L5" s="60">
        <v>18</v>
      </c>
      <c r="M5" s="60" t="s">
        <v>679</v>
      </c>
      <c r="N5" s="1"/>
    </row>
    <row r="6" spans="1:14" ht="30.75" customHeight="1" x14ac:dyDescent="0.2">
      <c r="A6" s="1">
        <v>3</v>
      </c>
      <c r="B6" s="2" t="s">
        <v>680</v>
      </c>
      <c r="C6" s="60" t="s">
        <v>24</v>
      </c>
      <c r="D6" s="60">
        <v>1</v>
      </c>
      <c r="E6" s="60"/>
      <c r="F6" s="60">
        <v>26</v>
      </c>
      <c r="G6" s="60">
        <v>27</v>
      </c>
      <c r="H6" s="60"/>
      <c r="I6" s="60"/>
      <c r="J6" s="60"/>
      <c r="K6" s="60">
        <v>1</v>
      </c>
      <c r="L6" s="60">
        <v>1</v>
      </c>
      <c r="M6" s="60" t="s">
        <v>679</v>
      </c>
      <c r="N6" s="1"/>
    </row>
    <row r="7" spans="1:14" ht="29.25" customHeight="1" x14ac:dyDescent="0.2">
      <c r="A7" s="1">
        <v>4</v>
      </c>
      <c r="B7" s="2" t="s">
        <v>681</v>
      </c>
      <c r="C7" s="60">
        <v>1</v>
      </c>
      <c r="D7" s="60">
        <v>1</v>
      </c>
      <c r="E7" s="60"/>
      <c r="F7" s="60">
        <v>24</v>
      </c>
      <c r="G7" s="60">
        <v>26</v>
      </c>
      <c r="H7" s="60">
        <v>1</v>
      </c>
      <c r="I7" s="60">
        <v>1</v>
      </c>
      <c r="J7" s="60"/>
      <c r="K7" s="60">
        <v>24</v>
      </c>
      <c r="L7" s="60">
        <v>26</v>
      </c>
      <c r="M7" s="60" t="s">
        <v>679</v>
      </c>
      <c r="N7" s="1"/>
    </row>
    <row r="8" spans="1:14" ht="40.5" customHeight="1" x14ac:dyDescent="0.2">
      <c r="A8" s="1">
        <v>5</v>
      </c>
      <c r="B8" s="2" t="s">
        <v>682</v>
      </c>
      <c r="C8" s="60"/>
      <c r="D8" s="60">
        <v>1</v>
      </c>
      <c r="E8" s="60"/>
      <c r="F8" s="60"/>
      <c r="G8" s="60">
        <v>1</v>
      </c>
      <c r="H8" s="60"/>
      <c r="I8" s="60">
        <v>1</v>
      </c>
      <c r="J8" s="60"/>
      <c r="K8" s="60">
        <v>1</v>
      </c>
      <c r="L8" s="60">
        <v>1</v>
      </c>
      <c r="M8" s="60" t="s">
        <v>679</v>
      </c>
      <c r="N8" s="1"/>
    </row>
  </sheetData>
  <mergeCells count="7">
    <mergeCell ref="A1:N1"/>
    <mergeCell ref="A2:A3"/>
    <mergeCell ref="B2:B3"/>
    <mergeCell ref="C2:G2"/>
    <mergeCell ref="H2:L2"/>
    <mergeCell ref="M2:M3"/>
    <mergeCell ref="N2:N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I796"/>
  <sheetViews>
    <sheetView topLeftCell="A105" zoomScale="98" zoomScaleNormal="98" workbookViewId="0">
      <selection activeCell="F106" sqref="F106"/>
    </sheetView>
  </sheetViews>
  <sheetFormatPr defaultColWidth="11.43359375" defaultRowHeight="14.25" x14ac:dyDescent="0.15"/>
  <cols>
    <col min="1" max="1" width="7.3984375" style="71" customWidth="1"/>
    <col min="2" max="2" width="34.16796875" style="68" customWidth="1"/>
    <col min="3" max="3" width="4.5703125" style="73" customWidth="1"/>
    <col min="4" max="4" width="4.4375" style="73" customWidth="1"/>
    <col min="5" max="5" width="4.83984375" style="73" customWidth="1"/>
    <col min="6" max="6" width="8.609375" style="73" customWidth="1"/>
    <col min="7" max="8" width="9.14453125" style="73" customWidth="1"/>
    <col min="9" max="9" width="10.0859375" style="73" customWidth="1"/>
    <col min="10" max="16384" width="11.43359375" style="68"/>
  </cols>
  <sheetData>
    <row r="1" spans="1:11" ht="41.25" customHeight="1" x14ac:dyDescent="0.15">
      <c r="A1" s="366" t="s">
        <v>958</v>
      </c>
      <c r="B1" s="367"/>
      <c r="C1" s="367"/>
      <c r="D1" s="367"/>
      <c r="E1" s="367"/>
      <c r="F1" s="367"/>
      <c r="G1" s="367"/>
      <c r="H1" s="367"/>
      <c r="I1" s="368"/>
    </row>
    <row r="2" spans="1:11" s="69" customFormat="1" ht="57" customHeight="1" x14ac:dyDescent="0.15">
      <c r="A2" s="366" t="s">
        <v>1466</v>
      </c>
      <c r="B2" s="367"/>
      <c r="C2" s="367"/>
      <c r="D2" s="367"/>
      <c r="E2" s="367"/>
      <c r="F2" s="367"/>
      <c r="G2" s="367"/>
      <c r="H2" s="367"/>
      <c r="I2" s="368"/>
    </row>
    <row r="3" spans="1:11" s="69" customFormat="1" ht="24.75" customHeight="1" x14ac:dyDescent="0.15">
      <c r="A3" s="369" t="s">
        <v>7</v>
      </c>
      <c r="B3" s="369"/>
      <c r="C3" s="369"/>
      <c r="D3" s="369"/>
      <c r="E3" s="369"/>
      <c r="F3" s="369"/>
      <c r="G3" s="369"/>
      <c r="H3" s="369"/>
      <c r="I3" s="369"/>
    </row>
    <row r="4" spans="1:11" s="70" customFormat="1" ht="31.5" customHeight="1" x14ac:dyDescent="0.2">
      <c r="A4" s="74" t="s">
        <v>959</v>
      </c>
      <c r="B4" s="74" t="s">
        <v>1</v>
      </c>
      <c r="C4" s="370" t="s">
        <v>960</v>
      </c>
      <c r="D4" s="370"/>
      <c r="E4" s="370"/>
      <c r="F4" s="74" t="s">
        <v>961</v>
      </c>
      <c r="G4" s="74" t="s">
        <v>962</v>
      </c>
      <c r="H4" s="74" t="s">
        <v>963</v>
      </c>
      <c r="I4" s="74" t="s">
        <v>14</v>
      </c>
    </row>
    <row r="5" spans="1:11" s="70" customFormat="1" ht="64.5" customHeight="1" x14ac:dyDescent="0.15">
      <c r="A5" s="77">
        <v>1</v>
      </c>
      <c r="B5" s="87" t="s">
        <v>1144</v>
      </c>
      <c r="C5" s="170"/>
      <c r="D5" s="170"/>
      <c r="E5" s="170"/>
      <c r="F5" s="170"/>
      <c r="G5" s="170"/>
      <c r="H5" s="170"/>
      <c r="I5" s="170"/>
    </row>
    <row r="6" spans="1:11" s="70" customFormat="1" ht="23.25" customHeight="1" x14ac:dyDescent="0.2">
      <c r="A6" s="170"/>
      <c r="B6" s="88" t="s">
        <v>1141</v>
      </c>
      <c r="C6" s="77">
        <v>1</v>
      </c>
      <c r="D6" s="77" t="s">
        <v>966</v>
      </c>
      <c r="E6" s="77">
        <v>4</v>
      </c>
      <c r="F6" s="77">
        <v>3.32</v>
      </c>
      <c r="G6" s="77">
        <v>0.23</v>
      </c>
      <c r="H6" s="79">
        <v>0.6</v>
      </c>
      <c r="I6" s="79">
        <f>C6*E6*F6*G6*H6</f>
        <v>1.8326399999999998</v>
      </c>
    </row>
    <row r="7" spans="1:11" s="70" customFormat="1" ht="20.25" customHeight="1" x14ac:dyDescent="0.2">
      <c r="A7" s="170"/>
      <c r="B7" s="170"/>
      <c r="C7" s="170"/>
      <c r="D7" s="170"/>
      <c r="E7" s="170"/>
      <c r="F7" s="170"/>
      <c r="G7" s="170" t="s">
        <v>9</v>
      </c>
      <c r="H7" s="75">
        <f>ROUNDUP(I6,1)</f>
        <v>1.9000000000000001</v>
      </c>
      <c r="I7" s="170" t="s">
        <v>271</v>
      </c>
      <c r="K7" s="180">
        <f>160</f>
        <v>160</v>
      </c>
    </row>
    <row r="8" spans="1:11" ht="47.25" customHeight="1" x14ac:dyDescent="0.15">
      <c r="A8" s="77">
        <v>2</v>
      </c>
      <c r="B8" s="85" t="s">
        <v>941</v>
      </c>
      <c r="C8" s="78"/>
      <c r="D8" s="78"/>
      <c r="E8" s="78"/>
      <c r="F8" s="78"/>
      <c r="G8" s="78"/>
      <c r="H8" s="78"/>
      <c r="I8" s="78"/>
      <c r="K8" s="68">
        <v>1000</v>
      </c>
    </row>
    <row r="9" spans="1:11" ht="19.5" customHeight="1" x14ac:dyDescent="0.15">
      <c r="A9" s="77"/>
      <c r="B9" s="85" t="s">
        <v>964</v>
      </c>
      <c r="C9" s="78"/>
      <c r="D9" s="78"/>
      <c r="E9" s="78"/>
      <c r="F9" s="78"/>
      <c r="G9" s="78"/>
      <c r="H9" s="78"/>
      <c r="I9" s="78"/>
      <c r="K9" s="68">
        <f>K7*1000</f>
        <v>160000</v>
      </c>
    </row>
    <row r="10" spans="1:11" ht="23.25" customHeight="1" x14ac:dyDescent="0.15">
      <c r="A10" s="77"/>
      <c r="B10" s="86" t="s">
        <v>965</v>
      </c>
      <c r="C10" s="77">
        <v>1</v>
      </c>
      <c r="D10" s="77" t="s">
        <v>966</v>
      </c>
      <c r="E10" s="77">
        <v>1</v>
      </c>
      <c r="F10" s="79">
        <v>3.7</v>
      </c>
      <c r="G10" s="79">
        <v>2.2000000000000002</v>
      </c>
      <c r="H10" s="79">
        <v>1.4</v>
      </c>
      <c r="I10" s="79">
        <f>E10*F10*G10*H10</f>
        <v>11.396000000000001</v>
      </c>
    </row>
    <row r="11" spans="1:11" ht="21" customHeight="1" x14ac:dyDescent="0.15">
      <c r="A11" s="77"/>
      <c r="B11" s="86" t="s">
        <v>967</v>
      </c>
      <c r="C11" s="77">
        <v>1</v>
      </c>
      <c r="D11" s="77" t="s">
        <v>966</v>
      </c>
      <c r="E11" s="77">
        <v>2</v>
      </c>
      <c r="F11" s="79">
        <v>1.26</v>
      </c>
      <c r="G11" s="79">
        <v>1.26</v>
      </c>
      <c r="H11" s="79">
        <v>0.45</v>
      </c>
      <c r="I11" s="79">
        <f t="shared" ref="I11:I13" si="0">E11*F11*G11*H11</f>
        <v>1.4288400000000001</v>
      </c>
      <c r="K11" s="68">
        <f>3.7*2.2*1.4</f>
        <v>11.396000000000001</v>
      </c>
    </row>
    <row r="12" spans="1:11" ht="21" customHeight="1" x14ac:dyDescent="0.15">
      <c r="A12" s="77"/>
      <c r="B12" s="86" t="s">
        <v>1021</v>
      </c>
      <c r="C12" s="77">
        <v>1</v>
      </c>
      <c r="D12" s="77" t="s">
        <v>966</v>
      </c>
      <c r="E12" s="77">
        <v>4</v>
      </c>
      <c r="F12" s="79">
        <v>1.26</v>
      </c>
      <c r="G12" s="79">
        <v>1.26</v>
      </c>
      <c r="H12" s="79">
        <v>0.45</v>
      </c>
      <c r="I12" s="79">
        <f t="shared" si="0"/>
        <v>2.8576800000000002</v>
      </c>
    </row>
    <row r="13" spans="1:11" ht="21" customHeight="1" x14ac:dyDescent="0.15">
      <c r="A13" s="77"/>
      <c r="B13" s="86" t="s">
        <v>1137</v>
      </c>
      <c r="C13" s="77">
        <v>1</v>
      </c>
      <c r="D13" s="77" t="s">
        <v>966</v>
      </c>
      <c r="E13" s="77">
        <v>1</v>
      </c>
      <c r="F13" s="79">
        <v>4</v>
      </c>
      <c r="G13" s="79">
        <v>1</v>
      </c>
      <c r="H13" s="79">
        <v>1</v>
      </c>
      <c r="I13" s="79">
        <f t="shared" si="0"/>
        <v>4</v>
      </c>
    </row>
    <row r="14" spans="1:11" ht="18.75" customHeight="1" x14ac:dyDescent="0.15">
      <c r="A14" s="77"/>
      <c r="B14" s="86"/>
      <c r="C14" s="78"/>
      <c r="D14" s="78"/>
      <c r="E14" s="78"/>
      <c r="F14" s="78"/>
      <c r="G14" s="78"/>
      <c r="H14" s="78"/>
      <c r="I14" s="79">
        <f>SUM(I10:I13)</f>
        <v>19.682520000000004</v>
      </c>
    </row>
    <row r="15" spans="1:11" s="69" customFormat="1" ht="21" customHeight="1" x14ac:dyDescent="0.15">
      <c r="A15" s="77"/>
      <c r="B15" s="86"/>
      <c r="C15" s="78"/>
      <c r="D15" s="78"/>
      <c r="E15" s="78"/>
      <c r="F15" s="78"/>
      <c r="G15" s="170" t="s">
        <v>9</v>
      </c>
      <c r="H15" s="75">
        <f>ROUNDUP(I14,1)</f>
        <v>19.700000000000003</v>
      </c>
      <c r="I15" s="74" t="s">
        <v>271</v>
      </c>
      <c r="J15" s="325">
        <f>20.9-H15</f>
        <v>1.1999999999999957</v>
      </c>
    </row>
    <row r="16" spans="1:11" ht="30.75" customHeight="1" x14ac:dyDescent="0.15">
      <c r="A16" s="77">
        <v>3</v>
      </c>
      <c r="B16" s="85" t="s">
        <v>968</v>
      </c>
      <c r="C16" s="78"/>
      <c r="D16" s="78"/>
      <c r="E16" s="78"/>
      <c r="F16" s="78"/>
      <c r="G16" s="78"/>
      <c r="H16" s="78"/>
      <c r="I16" s="78"/>
    </row>
    <row r="17" spans="1:9" ht="23.25" customHeight="1" x14ac:dyDescent="0.15">
      <c r="A17" s="77"/>
      <c r="B17" s="86" t="s">
        <v>1136</v>
      </c>
      <c r="C17" s="77">
        <v>1</v>
      </c>
      <c r="D17" s="77" t="s">
        <v>966</v>
      </c>
      <c r="E17" s="77">
        <v>1</v>
      </c>
      <c r="F17" s="79">
        <f>F13</f>
        <v>4</v>
      </c>
      <c r="G17" s="79">
        <v>1</v>
      </c>
      <c r="H17" s="79">
        <v>0.3</v>
      </c>
      <c r="I17" s="79">
        <f>PRODUCT(C17:H17)</f>
        <v>1.2</v>
      </c>
    </row>
    <row r="18" spans="1:9" s="69" customFormat="1" ht="27.75" customHeight="1" x14ac:dyDescent="0.15">
      <c r="A18" s="77"/>
      <c r="B18" s="86"/>
      <c r="C18" s="78"/>
      <c r="D18" s="78"/>
      <c r="E18" s="78"/>
      <c r="F18" s="78"/>
      <c r="G18" s="74" t="s">
        <v>9</v>
      </c>
      <c r="H18" s="75">
        <f>ROUNDUP(I17,1)</f>
        <v>1.2</v>
      </c>
      <c r="I18" s="170" t="s">
        <v>271</v>
      </c>
    </row>
    <row r="19" spans="1:9" s="69" customFormat="1" ht="25.5" x14ac:dyDescent="0.15">
      <c r="A19" s="77">
        <v>4</v>
      </c>
      <c r="B19" s="85" t="s">
        <v>942</v>
      </c>
      <c r="C19" s="78"/>
      <c r="D19" s="78"/>
      <c r="E19" s="78"/>
      <c r="F19" s="78"/>
      <c r="G19" s="74"/>
      <c r="H19" s="75"/>
      <c r="I19" s="77"/>
    </row>
    <row r="20" spans="1:9" s="69" customFormat="1" ht="24.75" customHeight="1" x14ac:dyDescent="0.15">
      <c r="A20" s="77"/>
      <c r="B20" s="86" t="s">
        <v>969</v>
      </c>
      <c r="C20" s="77">
        <v>1</v>
      </c>
      <c r="D20" s="77" t="s">
        <v>966</v>
      </c>
      <c r="E20" s="77">
        <v>1</v>
      </c>
      <c r="F20" s="77">
        <v>4</v>
      </c>
      <c r="G20" s="79">
        <v>1</v>
      </c>
      <c r="H20" s="79">
        <v>0.4</v>
      </c>
      <c r="I20" s="79">
        <f>PRODUCT(C20:H20)</f>
        <v>1.6</v>
      </c>
    </row>
    <row r="21" spans="1:9" s="69" customFormat="1" ht="21.75" customHeight="1" x14ac:dyDescent="0.15">
      <c r="A21" s="77"/>
      <c r="B21" s="86"/>
      <c r="C21" s="78"/>
      <c r="D21" s="78"/>
      <c r="E21" s="78"/>
      <c r="F21" s="78"/>
      <c r="G21" s="74" t="s">
        <v>9</v>
      </c>
      <c r="H21" s="75">
        <f>ROUNDUP(I20,1)</f>
        <v>1.6</v>
      </c>
      <c r="I21" s="170" t="s">
        <v>271</v>
      </c>
    </row>
    <row r="22" spans="1:9" s="69" customFormat="1" ht="30.75" customHeight="1" x14ac:dyDescent="0.15">
      <c r="A22" s="77">
        <v>5</v>
      </c>
      <c r="B22" s="85" t="s">
        <v>943</v>
      </c>
      <c r="C22" s="78"/>
      <c r="D22" s="78"/>
      <c r="E22" s="78"/>
      <c r="F22" s="78"/>
      <c r="G22" s="74"/>
      <c r="H22" s="75"/>
      <c r="I22" s="77"/>
    </row>
    <row r="23" spans="1:9" s="69" customFormat="1" ht="22.5" customHeight="1" x14ac:dyDescent="0.15">
      <c r="A23" s="77"/>
      <c r="B23" s="86" t="s">
        <v>969</v>
      </c>
      <c r="C23" s="77">
        <v>1</v>
      </c>
      <c r="D23" s="77" t="s">
        <v>966</v>
      </c>
      <c r="E23" s="77">
        <v>1</v>
      </c>
      <c r="F23" s="77">
        <v>4</v>
      </c>
      <c r="G23" s="79">
        <v>1</v>
      </c>
      <c r="H23" s="79">
        <v>0.3</v>
      </c>
      <c r="I23" s="79">
        <f>PRODUCT(C23:H23)</f>
        <v>1.2</v>
      </c>
    </row>
    <row r="24" spans="1:9" s="69" customFormat="1" ht="23.25" customHeight="1" x14ac:dyDescent="0.15">
      <c r="A24" s="77"/>
      <c r="B24" s="86"/>
      <c r="C24" s="78"/>
      <c r="D24" s="78"/>
      <c r="E24" s="78"/>
      <c r="F24" s="78"/>
      <c r="G24" s="74" t="s">
        <v>9</v>
      </c>
      <c r="H24" s="75">
        <f>ROUNDUP(I23,1)</f>
        <v>1.2</v>
      </c>
      <c r="I24" s="170" t="s">
        <v>271</v>
      </c>
    </row>
    <row r="25" spans="1:9" ht="34.5" customHeight="1" x14ac:dyDescent="0.15">
      <c r="A25" s="77">
        <v>6</v>
      </c>
      <c r="B25" s="85" t="s">
        <v>970</v>
      </c>
      <c r="C25" s="78"/>
      <c r="D25" s="78"/>
      <c r="E25" s="78"/>
      <c r="F25" s="78"/>
      <c r="G25" s="78"/>
      <c r="H25" s="78"/>
      <c r="I25" s="78"/>
    </row>
    <row r="26" spans="1:9" ht="19.5" customHeight="1" x14ac:dyDescent="0.15">
      <c r="A26" s="77"/>
      <c r="B26" s="86" t="s">
        <v>967</v>
      </c>
      <c r="C26" s="77">
        <v>1</v>
      </c>
      <c r="D26" s="77" t="s">
        <v>966</v>
      </c>
      <c r="E26" s="77">
        <v>2</v>
      </c>
      <c r="F26" s="79">
        <f>F11</f>
        <v>1.26</v>
      </c>
      <c r="G26" s="79">
        <v>1.26</v>
      </c>
      <c r="H26" s="79">
        <v>0.1</v>
      </c>
      <c r="I26" s="79">
        <f>PRODUCT(C26:H26)</f>
        <v>0.31752000000000002</v>
      </c>
    </row>
    <row r="27" spans="1:9" ht="23.25" customHeight="1" x14ac:dyDescent="0.15">
      <c r="A27" s="77"/>
      <c r="B27" s="86" t="s">
        <v>1021</v>
      </c>
      <c r="C27" s="77">
        <v>1</v>
      </c>
      <c r="D27" s="77" t="s">
        <v>966</v>
      </c>
      <c r="E27" s="77">
        <v>4</v>
      </c>
      <c r="F27" s="79">
        <v>1.26</v>
      </c>
      <c r="G27" s="79">
        <v>1.26</v>
      </c>
      <c r="H27" s="79">
        <v>0.1</v>
      </c>
      <c r="I27" s="79">
        <f>PRODUCT(C27:H27)</f>
        <v>0.63504000000000005</v>
      </c>
    </row>
    <row r="28" spans="1:9" ht="17.25" customHeight="1" x14ac:dyDescent="0.15">
      <c r="A28" s="77"/>
      <c r="B28" s="86"/>
      <c r="C28" s="77"/>
      <c r="D28" s="77"/>
      <c r="E28" s="77"/>
      <c r="F28" s="79"/>
      <c r="G28" s="79"/>
      <c r="H28" s="79"/>
      <c r="I28" s="79">
        <v>0.96</v>
      </c>
    </row>
    <row r="29" spans="1:9" s="69" customFormat="1" x14ac:dyDescent="0.15">
      <c r="A29" s="77"/>
      <c r="B29" s="86"/>
      <c r="C29" s="78"/>
      <c r="D29" s="78"/>
      <c r="E29" s="78"/>
      <c r="F29" s="78"/>
      <c r="G29" s="76" t="s">
        <v>9</v>
      </c>
      <c r="H29" s="75">
        <f>ROUNDUP(I28,1)</f>
        <v>1</v>
      </c>
      <c r="I29" s="170" t="s">
        <v>271</v>
      </c>
    </row>
    <row r="30" spans="1:9" s="69" customFormat="1" ht="36" customHeight="1" x14ac:dyDescent="0.15">
      <c r="A30" s="77">
        <v>7</v>
      </c>
      <c r="B30" s="85" t="s">
        <v>944</v>
      </c>
      <c r="C30" s="78"/>
      <c r="D30" s="78"/>
      <c r="E30" s="78"/>
      <c r="F30" s="78"/>
      <c r="G30" s="76"/>
      <c r="H30" s="75"/>
      <c r="I30" s="77"/>
    </row>
    <row r="31" spans="1:9" s="69" customFormat="1" ht="22.5" customHeight="1" x14ac:dyDescent="0.15">
      <c r="A31" s="77"/>
      <c r="B31" s="86" t="s">
        <v>965</v>
      </c>
      <c r="C31" s="77">
        <v>1</v>
      </c>
      <c r="D31" s="77" t="s">
        <v>966</v>
      </c>
      <c r="E31" s="77">
        <v>1</v>
      </c>
      <c r="F31" s="79">
        <v>3.7</v>
      </c>
      <c r="G31" s="79">
        <v>2.2000000000000002</v>
      </c>
      <c r="H31" s="79">
        <v>0.23</v>
      </c>
      <c r="I31" s="79">
        <f>PRODUCT(C31:H31)</f>
        <v>1.8722000000000003</v>
      </c>
    </row>
    <row r="32" spans="1:9" s="69" customFormat="1" x14ac:dyDescent="0.15">
      <c r="A32" s="77"/>
      <c r="B32" s="86"/>
      <c r="C32" s="78"/>
      <c r="D32" s="78"/>
      <c r="E32" s="78"/>
      <c r="F32" s="78"/>
      <c r="G32" s="76" t="s">
        <v>9</v>
      </c>
      <c r="H32" s="75">
        <f>ROUNDUP(I31,1)</f>
        <v>1.9000000000000001</v>
      </c>
      <c r="I32" s="170" t="s">
        <v>271</v>
      </c>
    </row>
    <row r="33" spans="1:9" s="69" customFormat="1" ht="32.25" customHeight="1" x14ac:dyDescent="0.15">
      <c r="A33" s="77">
        <v>8</v>
      </c>
      <c r="B33" s="85" t="s">
        <v>1003</v>
      </c>
      <c r="C33" s="78"/>
      <c r="D33" s="78"/>
      <c r="E33" s="78"/>
      <c r="F33" s="78"/>
      <c r="G33" s="78"/>
      <c r="H33" s="78"/>
      <c r="I33" s="78"/>
    </row>
    <row r="34" spans="1:9" s="69" customFormat="1" ht="18.75" customHeight="1" x14ac:dyDescent="0.15">
      <c r="A34" s="77"/>
      <c r="B34" s="86" t="s">
        <v>971</v>
      </c>
      <c r="C34" s="77">
        <v>1</v>
      </c>
      <c r="D34" s="77" t="s">
        <v>966</v>
      </c>
      <c r="E34" s="77">
        <v>1</v>
      </c>
      <c r="F34" s="79">
        <v>2.96</v>
      </c>
      <c r="G34" s="79">
        <v>1.46</v>
      </c>
      <c r="H34" s="79">
        <v>0.12</v>
      </c>
      <c r="I34" s="79">
        <f>PRODUCT(C34:H34)</f>
        <v>0.51859199999999994</v>
      </c>
    </row>
    <row r="35" spans="1:9" s="69" customFormat="1" ht="19.5" customHeight="1" x14ac:dyDescent="0.15">
      <c r="A35" s="77"/>
      <c r="B35" s="86" t="s">
        <v>972</v>
      </c>
      <c r="C35" s="77">
        <v>-1</v>
      </c>
      <c r="D35" s="77" t="s">
        <v>966</v>
      </c>
      <c r="E35" s="77">
        <v>2</v>
      </c>
      <c r="F35" s="79">
        <v>0.6</v>
      </c>
      <c r="G35" s="79">
        <v>0.6</v>
      </c>
      <c r="H35" s="79">
        <v>0.12</v>
      </c>
      <c r="I35" s="79">
        <f t="shared" ref="I35" si="1">PRODUCT(C35:H35)</f>
        <v>-8.6399999999999991E-2</v>
      </c>
    </row>
    <row r="36" spans="1:9" s="69" customFormat="1" ht="20.25" customHeight="1" x14ac:dyDescent="0.15">
      <c r="A36" s="77"/>
      <c r="B36" s="86" t="s">
        <v>973</v>
      </c>
      <c r="C36" s="77">
        <v>1</v>
      </c>
      <c r="D36" s="77" t="s">
        <v>966</v>
      </c>
      <c r="E36" s="77">
        <v>1</v>
      </c>
      <c r="F36" s="79">
        <v>1.46</v>
      </c>
      <c r="G36" s="81">
        <v>0.115</v>
      </c>
      <c r="H36" s="79">
        <v>0.3</v>
      </c>
      <c r="I36" s="79">
        <f>PRODUCT(C36:H36)</f>
        <v>5.0369999999999998E-2</v>
      </c>
    </row>
    <row r="37" spans="1:9" s="69" customFormat="1" x14ac:dyDescent="0.15">
      <c r="A37" s="77"/>
      <c r="B37" s="86"/>
      <c r="C37" s="78"/>
      <c r="D37" s="78"/>
      <c r="E37" s="78"/>
      <c r="F37" s="80"/>
      <c r="G37" s="80"/>
      <c r="H37" s="80"/>
      <c r="I37" s="79">
        <f>SUM(I34:I36)</f>
        <v>0.48256199999999994</v>
      </c>
    </row>
    <row r="38" spans="1:9" s="69" customFormat="1" x14ac:dyDescent="0.15">
      <c r="A38" s="77"/>
      <c r="B38" s="86"/>
      <c r="C38" s="78"/>
      <c r="D38" s="78"/>
      <c r="E38" s="78"/>
      <c r="F38" s="80"/>
      <c r="G38" s="82" t="s">
        <v>9</v>
      </c>
      <c r="H38" s="75">
        <f>ROUNDUP(I37,1)</f>
        <v>0.5</v>
      </c>
      <c r="I38" s="170" t="s">
        <v>271</v>
      </c>
    </row>
    <row r="39" spans="1:9" ht="25.5" x14ac:dyDescent="0.15">
      <c r="A39" s="77">
        <v>9</v>
      </c>
      <c r="B39" s="85" t="s">
        <v>1004</v>
      </c>
      <c r="C39" s="78"/>
      <c r="D39" s="78"/>
      <c r="E39" s="78"/>
      <c r="F39" s="78"/>
      <c r="G39" s="78"/>
      <c r="H39" s="78"/>
      <c r="I39" s="78"/>
    </row>
    <row r="40" spans="1:9" x14ac:dyDescent="0.15">
      <c r="A40" s="77"/>
      <c r="B40" s="83" t="s">
        <v>974</v>
      </c>
      <c r="C40" s="78"/>
      <c r="D40" s="78"/>
      <c r="E40" s="78"/>
      <c r="F40" s="78"/>
      <c r="G40" s="78"/>
      <c r="H40" s="78"/>
      <c r="I40" s="78"/>
    </row>
    <row r="41" spans="1:9" x14ac:dyDescent="0.15">
      <c r="A41" s="77"/>
      <c r="B41" s="86" t="s">
        <v>975</v>
      </c>
      <c r="C41" s="77">
        <v>1</v>
      </c>
      <c r="D41" s="77" t="s">
        <v>966</v>
      </c>
      <c r="E41" s="77">
        <v>1</v>
      </c>
      <c r="F41" s="79">
        <v>8.8000000000000007</v>
      </c>
      <c r="G41" s="79">
        <v>0.45</v>
      </c>
      <c r="H41" s="79">
        <v>0.45</v>
      </c>
      <c r="I41" s="79">
        <f>PRODUCT(C41:H41)</f>
        <v>1.7820000000000003</v>
      </c>
    </row>
    <row r="42" spans="1:9" x14ac:dyDescent="0.15">
      <c r="A42" s="77"/>
      <c r="B42" s="86" t="s">
        <v>976</v>
      </c>
      <c r="C42" s="77">
        <v>1</v>
      </c>
      <c r="D42" s="77" t="s">
        <v>966</v>
      </c>
      <c r="E42" s="77">
        <v>1</v>
      </c>
      <c r="F42" s="79">
        <v>8.36</v>
      </c>
      <c r="G42" s="79">
        <v>0.34</v>
      </c>
      <c r="H42" s="79">
        <v>0.45</v>
      </c>
      <c r="I42" s="79">
        <f t="shared" ref="I42:I45" si="2">PRODUCT(C42:H42)</f>
        <v>1.27908</v>
      </c>
    </row>
    <row r="43" spans="1:9" x14ac:dyDescent="0.15">
      <c r="A43" s="77"/>
      <c r="B43" s="86" t="s">
        <v>977</v>
      </c>
      <c r="C43" s="77">
        <v>1</v>
      </c>
      <c r="D43" s="77" t="s">
        <v>966</v>
      </c>
      <c r="E43" s="77">
        <v>1</v>
      </c>
      <c r="F43" s="79">
        <v>7.92</v>
      </c>
      <c r="G43" s="79">
        <v>0.23</v>
      </c>
      <c r="H43" s="79">
        <v>0.6</v>
      </c>
      <c r="I43" s="79">
        <f t="shared" si="2"/>
        <v>1.0929599999999999</v>
      </c>
    </row>
    <row r="44" spans="1:9" x14ac:dyDescent="0.15">
      <c r="A44" s="77"/>
      <c r="B44" s="86" t="s">
        <v>978</v>
      </c>
      <c r="C44" s="77">
        <v>1</v>
      </c>
      <c r="D44" s="77" t="s">
        <v>966</v>
      </c>
      <c r="E44" s="77">
        <v>2</v>
      </c>
      <c r="F44" s="79">
        <v>3.32</v>
      </c>
      <c r="G44" s="79">
        <v>0.23</v>
      </c>
      <c r="H44" s="79">
        <v>0.6</v>
      </c>
      <c r="I44" s="79">
        <f>C44*G44*F44*E44*H44</f>
        <v>0.91631999999999991</v>
      </c>
    </row>
    <row r="45" spans="1:9" x14ac:dyDescent="0.15">
      <c r="A45" s="77"/>
      <c r="B45" s="86" t="s">
        <v>1017</v>
      </c>
      <c r="C45" s="77">
        <v>1</v>
      </c>
      <c r="D45" s="77" t="s">
        <v>966</v>
      </c>
      <c r="E45" s="77">
        <v>4</v>
      </c>
      <c r="F45" s="79">
        <v>3.32</v>
      </c>
      <c r="G45" s="79">
        <v>0.23</v>
      </c>
      <c r="H45" s="79">
        <v>0.6</v>
      </c>
      <c r="I45" s="79">
        <f t="shared" si="2"/>
        <v>1.8326399999999998</v>
      </c>
    </row>
    <row r="46" spans="1:9" x14ac:dyDescent="0.15">
      <c r="A46" s="77"/>
      <c r="B46" s="90"/>
      <c r="C46" s="77"/>
      <c r="D46" s="77"/>
      <c r="E46" s="77"/>
      <c r="F46" s="79"/>
      <c r="G46" s="79"/>
      <c r="H46" s="79"/>
      <c r="I46" s="79">
        <f>SUM(I41:I45)</f>
        <v>6.9029999999999996</v>
      </c>
    </row>
    <row r="47" spans="1:9" s="69" customFormat="1" x14ac:dyDescent="0.15">
      <c r="A47" s="77"/>
      <c r="B47" s="86"/>
      <c r="C47" s="78"/>
      <c r="D47" s="78"/>
      <c r="E47" s="78"/>
      <c r="F47" s="78"/>
      <c r="G47" s="76" t="s">
        <v>9</v>
      </c>
      <c r="H47" s="75">
        <f>I46</f>
        <v>6.9029999999999996</v>
      </c>
      <c r="I47" s="170" t="s">
        <v>271</v>
      </c>
    </row>
    <row r="48" spans="1:9" s="69" customFormat="1" ht="38.25" x14ac:dyDescent="0.15">
      <c r="A48" s="77">
        <v>10</v>
      </c>
      <c r="B48" s="85" t="s">
        <v>1025</v>
      </c>
      <c r="C48" s="78"/>
      <c r="D48" s="78"/>
      <c r="E48" s="78"/>
      <c r="F48" s="78"/>
      <c r="G48" s="76"/>
      <c r="H48" s="75"/>
      <c r="I48" s="77"/>
    </row>
    <row r="49" spans="1:9" s="69" customFormat="1" x14ac:dyDescent="0.15">
      <c r="A49" s="77"/>
      <c r="B49" s="86" t="s">
        <v>979</v>
      </c>
      <c r="C49" s="78">
        <v>1</v>
      </c>
      <c r="D49" s="78" t="s">
        <v>966</v>
      </c>
      <c r="E49" s="78">
        <v>1</v>
      </c>
      <c r="F49" s="80">
        <v>1</v>
      </c>
      <c r="G49" s="76" t="s">
        <v>24</v>
      </c>
      <c r="H49" s="79">
        <v>0.9</v>
      </c>
      <c r="I49" s="79">
        <f>PRODUCT(C49:H49)</f>
        <v>0.9</v>
      </c>
    </row>
    <row r="50" spans="1:9" s="69" customFormat="1" x14ac:dyDescent="0.15">
      <c r="A50" s="77"/>
      <c r="B50" s="86"/>
      <c r="C50" s="78"/>
      <c r="D50" s="78"/>
      <c r="E50" s="78"/>
      <c r="F50" s="78"/>
      <c r="G50" s="79"/>
      <c r="H50" s="79"/>
      <c r="I50" s="79">
        <f>SUM(I49:I49)</f>
        <v>0.9</v>
      </c>
    </row>
    <row r="51" spans="1:9" s="69" customFormat="1" x14ac:dyDescent="0.15">
      <c r="A51" s="77"/>
      <c r="B51" s="86"/>
      <c r="C51" s="78"/>
      <c r="D51" s="78"/>
      <c r="E51" s="78"/>
      <c r="F51" s="78"/>
      <c r="G51" s="76" t="s">
        <v>9</v>
      </c>
      <c r="H51" s="75">
        <f>ROUNDUP(I50,1)</f>
        <v>0.9</v>
      </c>
      <c r="I51" s="170" t="s">
        <v>1142</v>
      </c>
    </row>
    <row r="52" spans="1:9" s="69" customFormat="1" x14ac:dyDescent="0.15">
      <c r="A52" s="77">
        <v>11</v>
      </c>
      <c r="B52" s="86" t="s">
        <v>947</v>
      </c>
      <c r="C52" s="78"/>
      <c r="D52" s="78"/>
      <c r="E52" s="78"/>
      <c r="F52" s="78"/>
      <c r="G52" s="76"/>
      <c r="H52" s="75"/>
      <c r="I52" s="77"/>
    </row>
    <row r="53" spans="1:9" s="69" customFormat="1" x14ac:dyDescent="0.15">
      <c r="A53" s="77"/>
      <c r="B53" s="86" t="s">
        <v>980</v>
      </c>
      <c r="C53" s="78">
        <v>1</v>
      </c>
      <c r="D53" s="78" t="s">
        <v>966</v>
      </c>
      <c r="E53" s="78">
        <v>1</v>
      </c>
      <c r="F53" s="78">
        <v>11.2</v>
      </c>
      <c r="G53" s="78">
        <v>0.15</v>
      </c>
      <c r="H53" s="79">
        <v>0.45</v>
      </c>
      <c r="I53" s="79">
        <f>PRODUCT(C53:H53)</f>
        <v>0.75600000000000001</v>
      </c>
    </row>
    <row r="54" spans="1:9" s="69" customFormat="1" x14ac:dyDescent="0.15">
      <c r="A54" s="77"/>
      <c r="B54" s="86" t="s">
        <v>981</v>
      </c>
      <c r="C54" s="78">
        <v>1</v>
      </c>
      <c r="D54" s="78" t="s">
        <v>966</v>
      </c>
      <c r="E54" s="78">
        <v>1</v>
      </c>
      <c r="F54" s="78">
        <v>10.76</v>
      </c>
      <c r="G54" s="78">
        <v>0.26</v>
      </c>
      <c r="H54" s="79">
        <v>0.45</v>
      </c>
      <c r="I54" s="79">
        <f>PRODUCT(C54:H54)</f>
        <v>1.25892</v>
      </c>
    </row>
    <row r="55" spans="1:9" s="69" customFormat="1" x14ac:dyDescent="0.15">
      <c r="A55" s="77"/>
      <c r="B55" s="86" t="s">
        <v>982</v>
      </c>
      <c r="C55" s="78">
        <v>1</v>
      </c>
      <c r="D55" s="78" t="s">
        <v>966</v>
      </c>
      <c r="E55" s="78">
        <v>1</v>
      </c>
      <c r="F55" s="78">
        <v>10.32</v>
      </c>
      <c r="G55" s="78">
        <v>0.37</v>
      </c>
      <c r="H55" s="79">
        <v>0.27</v>
      </c>
      <c r="I55" s="79">
        <f>PRODUCT(C55:H55)</f>
        <v>1.0309680000000001</v>
      </c>
    </row>
    <row r="56" spans="1:9" s="69" customFormat="1" x14ac:dyDescent="0.15">
      <c r="A56" s="77"/>
      <c r="B56" s="86"/>
      <c r="C56" s="78"/>
      <c r="D56" s="78"/>
      <c r="E56" s="78"/>
      <c r="F56" s="78"/>
      <c r="G56" s="79"/>
      <c r="H56" s="79"/>
      <c r="I56" s="79">
        <f>SUM(I53:I55)</f>
        <v>3.0458880000000002</v>
      </c>
    </row>
    <row r="57" spans="1:9" s="69" customFormat="1" x14ac:dyDescent="0.15">
      <c r="A57" s="77"/>
      <c r="B57" s="86"/>
      <c r="C57" s="78"/>
      <c r="D57" s="78"/>
      <c r="E57" s="78"/>
      <c r="F57" s="78"/>
      <c r="G57" s="76" t="s">
        <v>9</v>
      </c>
      <c r="H57" s="75">
        <f>ROUNDUP(I56,1)</f>
        <v>3.1</v>
      </c>
      <c r="I57" s="170" t="s">
        <v>271</v>
      </c>
    </row>
    <row r="58" spans="1:9" s="69" customFormat="1" ht="38.25" x14ac:dyDescent="0.15">
      <c r="A58" s="77">
        <v>12</v>
      </c>
      <c r="B58" s="85" t="s">
        <v>948</v>
      </c>
      <c r="C58" s="77"/>
      <c r="D58" s="77"/>
      <c r="E58" s="77"/>
      <c r="F58" s="79"/>
      <c r="G58" s="79"/>
      <c r="H58" s="79"/>
      <c r="I58" s="79"/>
    </row>
    <row r="59" spans="1:9" s="69" customFormat="1" x14ac:dyDescent="0.15">
      <c r="A59" s="77"/>
      <c r="B59" s="86" t="s">
        <v>983</v>
      </c>
      <c r="C59" s="77">
        <v>1</v>
      </c>
      <c r="D59" s="77" t="s">
        <v>966</v>
      </c>
      <c r="E59" s="77">
        <v>2</v>
      </c>
      <c r="F59" s="79">
        <v>1.06</v>
      </c>
      <c r="G59" s="79">
        <v>1.06</v>
      </c>
      <c r="H59" s="79" t="s">
        <v>24</v>
      </c>
      <c r="I59" s="79">
        <f>PRODUCT(C59:H59)</f>
        <v>2.2472000000000003</v>
      </c>
    </row>
    <row r="60" spans="1:9" s="69" customFormat="1" ht="19.5" customHeight="1" x14ac:dyDescent="0.15">
      <c r="A60" s="77"/>
      <c r="B60" s="86" t="s">
        <v>984</v>
      </c>
      <c r="C60" s="77">
        <v>1</v>
      </c>
      <c r="D60" s="77" t="s">
        <v>966</v>
      </c>
      <c r="E60" s="77">
        <v>2</v>
      </c>
      <c r="F60" s="79">
        <v>1.06</v>
      </c>
      <c r="G60" s="79">
        <v>1.06</v>
      </c>
      <c r="H60" s="79" t="s">
        <v>24</v>
      </c>
      <c r="I60" s="79">
        <f>PRODUCT(C60:H60)</f>
        <v>2.2472000000000003</v>
      </c>
    </row>
    <row r="61" spans="1:9" s="69" customFormat="1" x14ac:dyDescent="0.15">
      <c r="A61" s="77"/>
      <c r="B61" s="86" t="s">
        <v>1020</v>
      </c>
      <c r="C61" s="77">
        <v>1</v>
      </c>
      <c r="D61" s="77" t="s">
        <v>966</v>
      </c>
      <c r="E61" s="77">
        <v>4</v>
      </c>
      <c r="F61" s="79">
        <v>1.06</v>
      </c>
      <c r="G61" s="79">
        <v>1.06</v>
      </c>
      <c r="H61" s="79" t="s">
        <v>24</v>
      </c>
      <c r="I61" s="79">
        <f>PRODUCT(C61:H61)</f>
        <v>4.4944000000000006</v>
      </c>
    </row>
    <row r="62" spans="1:9" s="69" customFormat="1" x14ac:dyDescent="0.15">
      <c r="A62" s="77"/>
      <c r="B62" s="86"/>
      <c r="C62" s="77"/>
      <c r="D62" s="77"/>
      <c r="E62" s="77"/>
      <c r="F62" s="79"/>
      <c r="G62" s="79"/>
      <c r="H62" s="79"/>
      <c r="I62" s="79">
        <f>SUM(I59:I61)</f>
        <v>8.9888000000000012</v>
      </c>
    </row>
    <row r="63" spans="1:9" s="69" customFormat="1" ht="21" customHeight="1" x14ac:dyDescent="0.15">
      <c r="A63" s="77"/>
      <c r="B63" s="86"/>
      <c r="C63" s="78"/>
      <c r="D63" s="78"/>
      <c r="E63" s="78"/>
      <c r="F63" s="80"/>
      <c r="G63" s="75" t="s">
        <v>9</v>
      </c>
      <c r="H63" s="75">
        <f>ROUNDUP(I62,1)</f>
        <v>9</v>
      </c>
      <c r="I63" s="170" t="s">
        <v>1142</v>
      </c>
    </row>
    <row r="64" spans="1:9" s="69" customFormat="1" ht="35.25" customHeight="1" x14ac:dyDescent="0.15">
      <c r="A64" s="77">
        <v>13</v>
      </c>
      <c r="B64" s="85" t="s">
        <v>1005</v>
      </c>
      <c r="C64" s="78"/>
      <c r="D64" s="78"/>
      <c r="E64" s="78"/>
      <c r="F64" s="80"/>
      <c r="G64" s="80"/>
      <c r="H64" s="80"/>
      <c r="I64" s="80"/>
    </row>
    <row r="65" spans="1:9" s="69" customFormat="1" ht="38.25" x14ac:dyDescent="0.15">
      <c r="A65" s="77"/>
      <c r="B65" s="91" t="s">
        <v>949</v>
      </c>
      <c r="C65" s="78"/>
      <c r="D65" s="78"/>
      <c r="E65" s="78"/>
      <c r="F65" s="80"/>
      <c r="G65" s="80"/>
      <c r="H65" s="80"/>
      <c r="I65" s="80"/>
    </row>
    <row r="66" spans="1:9" s="69" customFormat="1" x14ac:dyDescent="0.15">
      <c r="A66" s="77"/>
      <c r="B66" s="86" t="s">
        <v>987</v>
      </c>
      <c r="C66" s="78">
        <v>1</v>
      </c>
      <c r="D66" s="78" t="s">
        <v>966</v>
      </c>
      <c r="E66" s="78">
        <v>1</v>
      </c>
      <c r="F66" s="80">
        <v>1</v>
      </c>
      <c r="G66" s="80" t="s">
        <v>24</v>
      </c>
      <c r="H66" s="80">
        <v>0.72</v>
      </c>
      <c r="I66" s="79">
        <f>PRODUCT(C66:H66)</f>
        <v>0.72</v>
      </c>
    </row>
    <row r="67" spans="1:9" s="69" customFormat="1" x14ac:dyDescent="0.15">
      <c r="A67" s="77"/>
      <c r="B67" s="86" t="s">
        <v>988</v>
      </c>
      <c r="C67" s="78">
        <v>1</v>
      </c>
      <c r="D67" s="78" t="s">
        <v>966</v>
      </c>
      <c r="E67" s="78">
        <v>1</v>
      </c>
      <c r="F67" s="80">
        <v>8.84</v>
      </c>
      <c r="G67" s="75" t="s">
        <v>24</v>
      </c>
      <c r="H67" s="79">
        <v>0.12</v>
      </c>
      <c r="I67" s="79">
        <f>PRODUCT(C67:H67)</f>
        <v>1.0608</v>
      </c>
    </row>
    <row r="68" spans="1:9" s="69" customFormat="1" x14ac:dyDescent="0.15">
      <c r="A68" s="77"/>
      <c r="B68" s="86" t="s">
        <v>989</v>
      </c>
      <c r="C68" s="78">
        <v>1</v>
      </c>
      <c r="D68" s="78" t="s">
        <v>966</v>
      </c>
      <c r="E68" s="78">
        <v>2</v>
      </c>
      <c r="F68" s="80">
        <v>2.4</v>
      </c>
      <c r="G68" s="76" t="s">
        <v>24</v>
      </c>
      <c r="H68" s="79">
        <v>0.12</v>
      </c>
      <c r="I68" s="79">
        <f>PRODUCT(C68:H68)</f>
        <v>0.57599999999999996</v>
      </c>
    </row>
    <row r="69" spans="1:9" s="69" customFormat="1" x14ac:dyDescent="0.15">
      <c r="A69" s="77"/>
      <c r="B69" s="86"/>
      <c r="C69" s="78"/>
      <c r="D69" s="78"/>
      <c r="E69" s="78"/>
      <c r="F69" s="78"/>
      <c r="G69" s="79"/>
      <c r="H69" s="79"/>
      <c r="I69" s="79">
        <f>SUM(I66:I68)</f>
        <v>2.3567999999999998</v>
      </c>
    </row>
    <row r="70" spans="1:9" s="69" customFormat="1" x14ac:dyDescent="0.15">
      <c r="A70" s="77"/>
      <c r="B70" s="86"/>
      <c r="C70" s="78"/>
      <c r="D70" s="78"/>
      <c r="E70" s="78"/>
      <c r="F70" s="78"/>
      <c r="G70" s="75" t="s">
        <v>9</v>
      </c>
      <c r="H70" s="75">
        <f>ROUNDUP(I69,1)</f>
        <v>2.4</v>
      </c>
      <c r="I70" s="170" t="s">
        <v>1142</v>
      </c>
    </row>
    <row r="71" spans="1:9" s="69" customFormat="1" ht="30.75" customHeight="1" x14ac:dyDescent="0.15">
      <c r="A71" s="77"/>
      <c r="B71" s="92" t="s">
        <v>1006</v>
      </c>
      <c r="C71" s="78"/>
      <c r="D71" s="78"/>
      <c r="E71" s="78"/>
      <c r="F71" s="80"/>
      <c r="G71" s="80"/>
      <c r="H71" s="80"/>
      <c r="I71" s="80"/>
    </row>
    <row r="72" spans="1:9" s="69" customFormat="1" x14ac:dyDescent="0.15">
      <c r="A72" s="77"/>
      <c r="B72" s="86" t="s">
        <v>985</v>
      </c>
      <c r="C72" s="77">
        <v>1</v>
      </c>
      <c r="D72" s="77" t="s">
        <v>966</v>
      </c>
      <c r="E72" s="77">
        <v>1</v>
      </c>
      <c r="F72" s="79">
        <v>2.5</v>
      </c>
      <c r="G72" s="79">
        <v>1</v>
      </c>
      <c r="H72" s="79" t="s">
        <v>24</v>
      </c>
      <c r="I72" s="79">
        <f>PRODUCT(C72:H72)</f>
        <v>2.5</v>
      </c>
    </row>
    <row r="73" spans="1:9" s="69" customFormat="1" x14ac:dyDescent="0.15">
      <c r="A73" s="77"/>
      <c r="B73" s="86" t="s">
        <v>986</v>
      </c>
      <c r="C73" s="77">
        <v>1</v>
      </c>
      <c r="D73" s="77" t="s">
        <v>966</v>
      </c>
      <c r="E73" s="77">
        <v>-2</v>
      </c>
      <c r="F73" s="79">
        <v>0.6</v>
      </c>
      <c r="G73" s="79">
        <v>0.6</v>
      </c>
      <c r="H73" s="79" t="s">
        <v>24</v>
      </c>
      <c r="I73" s="79">
        <f>PRODUCT(C73:H73)</f>
        <v>-0.72</v>
      </c>
    </row>
    <row r="74" spans="1:9" s="69" customFormat="1" x14ac:dyDescent="0.15">
      <c r="A74" s="77"/>
      <c r="B74" s="86"/>
      <c r="C74" s="77"/>
      <c r="D74" s="77"/>
      <c r="E74" s="77"/>
      <c r="F74" s="79"/>
      <c r="G74" s="79"/>
      <c r="H74" s="79"/>
      <c r="I74" s="79">
        <f>SUM(I72:I73)</f>
        <v>1.78</v>
      </c>
    </row>
    <row r="75" spans="1:9" s="69" customFormat="1" x14ac:dyDescent="0.15">
      <c r="A75" s="77"/>
      <c r="B75" s="86"/>
      <c r="C75" s="77"/>
      <c r="D75" s="77"/>
      <c r="E75" s="77"/>
      <c r="F75" s="79"/>
      <c r="G75" s="75" t="s">
        <v>9</v>
      </c>
      <c r="H75" s="75">
        <f>ROUNDUP(I74,1)</f>
        <v>1.8</v>
      </c>
      <c r="I75" s="170" t="s">
        <v>1142</v>
      </c>
    </row>
    <row r="76" spans="1:9" s="69" customFormat="1" x14ac:dyDescent="0.15">
      <c r="A76" s="77">
        <v>14</v>
      </c>
      <c r="B76" s="85" t="s">
        <v>950</v>
      </c>
      <c r="C76" s="78"/>
      <c r="D76" s="78"/>
      <c r="E76" s="78"/>
      <c r="F76" s="80"/>
      <c r="G76" s="80"/>
      <c r="H76" s="80"/>
      <c r="I76" s="82"/>
    </row>
    <row r="77" spans="1:9" s="69" customFormat="1" x14ac:dyDescent="0.15">
      <c r="A77" s="77"/>
      <c r="B77" s="86" t="s">
        <v>990</v>
      </c>
      <c r="C77" s="77">
        <v>1</v>
      </c>
      <c r="D77" s="77" t="s">
        <v>966</v>
      </c>
      <c r="E77" s="77">
        <v>1</v>
      </c>
      <c r="F77" s="79">
        <v>10.6</v>
      </c>
      <c r="G77" s="79" t="s">
        <v>24</v>
      </c>
      <c r="H77" s="79">
        <v>0.45</v>
      </c>
      <c r="I77" s="79">
        <f t="shared" ref="I77:I83" si="3">PRODUCT(C77:H77)</f>
        <v>4.7699999999999996</v>
      </c>
    </row>
    <row r="78" spans="1:9" s="69" customFormat="1" x14ac:dyDescent="0.15">
      <c r="A78" s="77"/>
      <c r="B78" s="86" t="s">
        <v>991</v>
      </c>
      <c r="C78" s="77">
        <v>1</v>
      </c>
      <c r="D78" s="77" t="s">
        <v>966</v>
      </c>
      <c r="E78" s="77">
        <v>1</v>
      </c>
      <c r="F78" s="79">
        <v>9.7200000000000006</v>
      </c>
      <c r="G78" s="79" t="s">
        <v>24</v>
      </c>
      <c r="H78" s="79">
        <v>0.45</v>
      </c>
      <c r="I78" s="79">
        <f t="shared" si="3"/>
        <v>4.3740000000000006</v>
      </c>
    </row>
    <row r="79" spans="1:9" s="69" customFormat="1" x14ac:dyDescent="0.15">
      <c r="A79" s="77"/>
      <c r="B79" s="86" t="s">
        <v>992</v>
      </c>
      <c r="C79" s="77">
        <v>1</v>
      </c>
      <c r="D79" s="77" t="s">
        <v>966</v>
      </c>
      <c r="E79" s="77">
        <v>1</v>
      </c>
      <c r="F79" s="79">
        <v>8.84</v>
      </c>
      <c r="G79" s="79" t="s">
        <v>24</v>
      </c>
      <c r="H79" s="79">
        <v>0.6</v>
      </c>
      <c r="I79" s="79">
        <f t="shared" si="3"/>
        <v>5.3039999999999994</v>
      </c>
    </row>
    <row r="80" spans="1:9" s="69" customFormat="1" x14ac:dyDescent="0.15">
      <c r="A80" s="77"/>
      <c r="B80" s="86" t="s">
        <v>993</v>
      </c>
      <c r="C80" s="77">
        <v>1</v>
      </c>
      <c r="D80" s="77" t="s">
        <v>966</v>
      </c>
      <c r="E80" s="77">
        <v>1</v>
      </c>
      <c r="F80" s="79">
        <v>10.16</v>
      </c>
      <c r="G80" s="79">
        <v>0.11</v>
      </c>
      <c r="H80" s="79" t="s">
        <v>24</v>
      </c>
      <c r="I80" s="79">
        <f t="shared" si="3"/>
        <v>1.1175999999999999</v>
      </c>
    </row>
    <row r="81" spans="1:9" s="69" customFormat="1" x14ac:dyDescent="0.15">
      <c r="A81" s="77"/>
      <c r="B81" s="86" t="s">
        <v>994</v>
      </c>
      <c r="C81" s="77">
        <v>1</v>
      </c>
      <c r="D81" s="77" t="s">
        <v>966</v>
      </c>
      <c r="E81" s="77">
        <v>1</v>
      </c>
      <c r="F81" s="79">
        <v>9.2799999999999994</v>
      </c>
      <c r="G81" s="79">
        <v>0.11</v>
      </c>
      <c r="H81" s="79" t="s">
        <v>24</v>
      </c>
      <c r="I81" s="79">
        <f t="shared" si="3"/>
        <v>1.0207999999999999</v>
      </c>
    </row>
    <row r="82" spans="1:9" s="69" customFormat="1" x14ac:dyDescent="0.15">
      <c r="A82" s="77"/>
      <c r="B82" s="86" t="s">
        <v>995</v>
      </c>
      <c r="C82" s="77">
        <v>1</v>
      </c>
      <c r="D82" s="77" t="s">
        <v>966</v>
      </c>
      <c r="E82" s="77">
        <v>2</v>
      </c>
      <c r="F82" s="79">
        <v>4.24</v>
      </c>
      <c r="G82" s="79" t="s">
        <v>24</v>
      </c>
      <c r="H82" s="79">
        <v>0.6</v>
      </c>
      <c r="I82" s="79">
        <f t="shared" si="3"/>
        <v>5.0880000000000001</v>
      </c>
    </row>
    <row r="83" spans="1:9" s="69" customFormat="1" x14ac:dyDescent="0.15">
      <c r="A83" s="77"/>
      <c r="B83" s="86" t="s">
        <v>996</v>
      </c>
      <c r="C83" s="77">
        <v>1</v>
      </c>
      <c r="D83" s="77" t="s">
        <v>966</v>
      </c>
      <c r="E83" s="77">
        <v>2</v>
      </c>
      <c r="F83" s="79">
        <v>3.32</v>
      </c>
      <c r="G83" s="79">
        <v>0.23</v>
      </c>
      <c r="H83" s="79" t="s">
        <v>24</v>
      </c>
      <c r="I83" s="79">
        <f t="shared" si="3"/>
        <v>1.5271999999999999</v>
      </c>
    </row>
    <row r="84" spans="1:9" s="69" customFormat="1" x14ac:dyDescent="0.15">
      <c r="A84" s="77"/>
      <c r="B84" s="86" t="s">
        <v>1018</v>
      </c>
      <c r="C84" s="77">
        <v>1</v>
      </c>
      <c r="D84" s="77" t="s">
        <v>966</v>
      </c>
      <c r="E84" s="77">
        <v>4</v>
      </c>
      <c r="F84" s="79">
        <v>4.24</v>
      </c>
      <c r="G84" s="79" t="s">
        <v>24</v>
      </c>
      <c r="H84" s="79">
        <v>0.6</v>
      </c>
      <c r="I84" s="79">
        <f t="shared" ref="I84:I85" si="4">PRODUCT(C84:H84)</f>
        <v>10.176</v>
      </c>
    </row>
    <row r="85" spans="1:9" s="69" customFormat="1" x14ac:dyDescent="0.15">
      <c r="A85" s="77"/>
      <c r="B85" s="86" t="s">
        <v>1019</v>
      </c>
      <c r="C85" s="77">
        <v>1</v>
      </c>
      <c r="D85" s="77" t="s">
        <v>966</v>
      </c>
      <c r="E85" s="77">
        <v>4</v>
      </c>
      <c r="F85" s="79">
        <v>3.32</v>
      </c>
      <c r="G85" s="79">
        <v>0.23</v>
      </c>
      <c r="H85" s="79" t="s">
        <v>24</v>
      </c>
      <c r="I85" s="79">
        <f t="shared" si="4"/>
        <v>3.0543999999999998</v>
      </c>
    </row>
    <row r="86" spans="1:9" s="69" customFormat="1" x14ac:dyDescent="0.15">
      <c r="A86" s="77"/>
      <c r="B86" s="86"/>
      <c r="C86" s="77"/>
      <c r="D86" s="77"/>
      <c r="E86" s="77"/>
      <c r="F86" s="79"/>
      <c r="G86" s="75"/>
      <c r="H86" s="75"/>
      <c r="I86" s="79">
        <f>SUM(I77:I85)</f>
        <v>36.432000000000002</v>
      </c>
    </row>
    <row r="87" spans="1:9" s="69" customFormat="1" x14ac:dyDescent="0.15">
      <c r="A87" s="77"/>
      <c r="B87" s="86"/>
      <c r="C87" s="78"/>
      <c r="D87" s="78"/>
      <c r="E87" s="78"/>
      <c r="F87" s="80"/>
      <c r="G87" s="75" t="s">
        <v>9</v>
      </c>
      <c r="H87" s="75">
        <f>ROUNDUP(I86,1)</f>
        <v>36.5</v>
      </c>
      <c r="I87" s="170" t="s">
        <v>1142</v>
      </c>
    </row>
    <row r="88" spans="1:9" s="69" customFormat="1" x14ac:dyDescent="0.15">
      <c r="A88" s="77">
        <v>15</v>
      </c>
      <c r="B88" s="86" t="s">
        <v>951</v>
      </c>
      <c r="C88" s="78"/>
      <c r="D88" s="78"/>
      <c r="E88" s="78"/>
      <c r="F88" s="80"/>
      <c r="G88" s="75"/>
      <c r="H88" s="75"/>
      <c r="I88" s="77"/>
    </row>
    <row r="89" spans="1:9" s="69" customFormat="1" x14ac:dyDescent="0.15">
      <c r="A89" s="77"/>
      <c r="B89" s="86" t="s">
        <v>997</v>
      </c>
      <c r="C89" s="78">
        <v>1</v>
      </c>
      <c r="D89" s="78" t="s">
        <v>966</v>
      </c>
      <c r="E89" s="78">
        <v>2</v>
      </c>
      <c r="F89" s="80">
        <v>0.6</v>
      </c>
      <c r="G89" s="79">
        <v>0.6</v>
      </c>
      <c r="H89" s="75" t="s">
        <v>24</v>
      </c>
      <c r="I89" s="79">
        <f>PRODUCT(C89:H89)</f>
        <v>0.72</v>
      </c>
    </row>
    <row r="90" spans="1:9" s="69" customFormat="1" x14ac:dyDescent="0.15">
      <c r="A90" s="77"/>
      <c r="B90" s="86" t="s">
        <v>1017</v>
      </c>
      <c r="C90" s="78">
        <v>1</v>
      </c>
      <c r="D90" s="78" t="s">
        <v>966</v>
      </c>
      <c r="E90" s="78">
        <v>4</v>
      </c>
      <c r="F90" s="80">
        <v>0.6</v>
      </c>
      <c r="G90" s="79">
        <v>0.6</v>
      </c>
      <c r="H90" s="75"/>
      <c r="I90" s="79">
        <f t="shared" ref="I90" si="5">PRODUCT(C90:H90)</f>
        <v>1.44</v>
      </c>
    </row>
    <row r="91" spans="1:9" s="69" customFormat="1" x14ac:dyDescent="0.15">
      <c r="A91" s="77"/>
      <c r="B91" s="86"/>
      <c r="C91" s="78"/>
      <c r="D91" s="78"/>
      <c r="E91" s="78"/>
      <c r="F91" s="80"/>
      <c r="G91" s="75"/>
      <c r="H91" s="75"/>
      <c r="I91" s="79">
        <f>SUM(I89:I90)</f>
        <v>2.16</v>
      </c>
    </row>
    <row r="92" spans="1:9" s="69" customFormat="1" x14ac:dyDescent="0.15">
      <c r="A92" s="77"/>
      <c r="B92" s="86"/>
      <c r="C92" s="78"/>
      <c r="D92" s="78"/>
      <c r="E92" s="78"/>
      <c r="F92" s="80"/>
      <c r="G92" s="75" t="s">
        <v>9</v>
      </c>
      <c r="H92" s="75">
        <f>ROUNDUP(I91,1)</f>
        <v>2.2000000000000002</v>
      </c>
      <c r="I92" s="170" t="str">
        <f>I87</f>
        <v>Sq.mt</v>
      </c>
    </row>
    <row r="93" spans="1:9" s="69" customFormat="1" x14ac:dyDescent="0.15">
      <c r="A93" s="77">
        <v>16</v>
      </c>
      <c r="B93" s="86" t="s">
        <v>952</v>
      </c>
      <c r="C93" s="78"/>
      <c r="D93" s="78"/>
      <c r="E93" s="78"/>
      <c r="F93" s="80"/>
      <c r="G93" s="75"/>
      <c r="H93" s="75"/>
      <c r="I93" s="77"/>
    </row>
    <row r="94" spans="1:9" s="69" customFormat="1" x14ac:dyDescent="0.15">
      <c r="A94" s="77"/>
      <c r="B94" s="86" t="s">
        <v>1015</v>
      </c>
      <c r="C94" s="78">
        <v>1</v>
      </c>
      <c r="D94" s="78" t="s">
        <v>966</v>
      </c>
      <c r="E94" s="78">
        <v>2</v>
      </c>
      <c r="F94" s="80">
        <v>2.4</v>
      </c>
      <c r="G94" s="75"/>
      <c r="H94" s="79">
        <v>0.6</v>
      </c>
      <c r="I94" s="79">
        <f t="shared" ref="I94:I95" si="6">PRODUCT(C94:H94)</f>
        <v>2.88</v>
      </c>
    </row>
    <row r="95" spans="1:9" s="69" customFormat="1" x14ac:dyDescent="0.15">
      <c r="A95" s="77"/>
      <c r="B95" s="86" t="s">
        <v>1016</v>
      </c>
      <c r="C95" s="78">
        <v>1</v>
      </c>
      <c r="D95" s="78" t="s">
        <v>966</v>
      </c>
      <c r="E95" s="78">
        <v>4</v>
      </c>
      <c r="F95" s="80">
        <v>2.4</v>
      </c>
      <c r="G95" s="75"/>
      <c r="H95" s="79">
        <v>0.6</v>
      </c>
      <c r="I95" s="79">
        <f t="shared" si="6"/>
        <v>5.76</v>
      </c>
    </row>
    <row r="96" spans="1:9" s="69" customFormat="1" x14ac:dyDescent="0.15">
      <c r="A96" s="77"/>
      <c r="B96" s="86" t="s">
        <v>998</v>
      </c>
      <c r="C96" s="78">
        <v>1</v>
      </c>
      <c r="D96" s="78" t="s">
        <v>966</v>
      </c>
      <c r="E96" s="78">
        <v>1</v>
      </c>
      <c r="F96" s="80">
        <v>7</v>
      </c>
      <c r="G96" s="79" t="s">
        <v>24</v>
      </c>
      <c r="H96" s="79">
        <v>1.5</v>
      </c>
      <c r="I96" s="79">
        <f>PRODUCT(C96:H96)</f>
        <v>10.5</v>
      </c>
    </row>
    <row r="97" spans="1:9" s="69" customFormat="1" x14ac:dyDescent="0.15">
      <c r="A97" s="77"/>
      <c r="B97" s="93" t="s">
        <v>999</v>
      </c>
      <c r="C97" s="78">
        <v>1</v>
      </c>
      <c r="D97" s="78" t="s">
        <v>966</v>
      </c>
      <c r="E97" s="78">
        <v>2</v>
      </c>
      <c r="F97" s="80">
        <v>1</v>
      </c>
      <c r="G97" s="79" t="s">
        <v>24</v>
      </c>
      <c r="H97" s="79">
        <v>1.2</v>
      </c>
      <c r="I97" s="79">
        <f>PRODUCT(C97:H97)</f>
        <v>2.4</v>
      </c>
    </row>
    <row r="98" spans="1:9" s="69" customFormat="1" x14ac:dyDescent="0.15">
      <c r="A98" s="77"/>
      <c r="B98" s="86" t="s">
        <v>1007</v>
      </c>
      <c r="C98" s="78">
        <v>1</v>
      </c>
      <c r="D98" s="78" t="s">
        <v>966</v>
      </c>
      <c r="E98" s="78">
        <v>2</v>
      </c>
      <c r="F98" s="80">
        <v>1</v>
      </c>
      <c r="G98" s="81">
        <v>0.115</v>
      </c>
      <c r="H98" s="79" t="s">
        <v>24</v>
      </c>
      <c r="I98" s="79">
        <f>PRODUCT(C98:H98)</f>
        <v>0.23</v>
      </c>
    </row>
    <row r="99" spans="1:9" s="69" customFormat="1" x14ac:dyDescent="0.15">
      <c r="A99" s="77"/>
      <c r="B99" s="86"/>
      <c r="C99" s="78"/>
      <c r="D99" s="78"/>
      <c r="E99" s="78"/>
      <c r="F99" s="78"/>
      <c r="G99" s="75"/>
      <c r="H99" s="75"/>
      <c r="I99" s="79">
        <f>SUM(I94:I98)</f>
        <v>21.77</v>
      </c>
    </row>
    <row r="100" spans="1:9" s="69" customFormat="1" x14ac:dyDescent="0.15">
      <c r="A100" s="77"/>
      <c r="B100" s="86"/>
      <c r="C100" s="78"/>
      <c r="D100" s="78"/>
      <c r="E100" s="78"/>
      <c r="F100" s="78"/>
      <c r="G100" s="75" t="s">
        <v>9</v>
      </c>
      <c r="H100" s="75">
        <f>ROUNDUP(I99,1)</f>
        <v>21.8</v>
      </c>
      <c r="I100" s="170" t="str">
        <f>I92</f>
        <v>Sq.mt</v>
      </c>
    </row>
    <row r="101" spans="1:9" s="69" customFormat="1" x14ac:dyDescent="0.15">
      <c r="A101" s="77"/>
      <c r="B101" s="86"/>
      <c r="C101" s="78"/>
      <c r="D101" s="78"/>
      <c r="E101" s="78"/>
      <c r="F101" s="78"/>
      <c r="G101" s="76"/>
      <c r="H101" s="75"/>
      <c r="I101" s="77"/>
    </row>
    <row r="102" spans="1:9" ht="25.5" x14ac:dyDescent="0.15">
      <c r="A102" s="77">
        <v>17</v>
      </c>
      <c r="B102" s="85" t="s">
        <v>953</v>
      </c>
      <c r="C102" s="78"/>
      <c r="D102" s="78"/>
      <c r="E102" s="78"/>
      <c r="F102" s="80"/>
      <c r="G102" s="80"/>
      <c r="H102" s="80"/>
      <c r="I102" s="80"/>
    </row>
    <row r="103" spans="1:9" x14ac:dyDescent="0.15">
      <c r="A103" s="77"/>
      <c r="B103" s="86" t="s">
        <v>1008</v>
      </c>
      <c r="C103" s="79"/>
      <c r="D103" s="79"/>
      <c r="E103" s="77"/>
      <c r="F103" s="79"/>
      <c r="G103" s="79"/>
      <c r="H103" s="79"/>
      <c r="I103" s="79">
        <f>I37</f>
        <v>0.48256199999999994</v>
      </c>
    </row>
    <row r="104" spans="1:9" x14ac:dyDescent="0.15">
      <c r="A104" s="77"/>
      <c r="B104" s="86" t="s">
        <v>1009</v>
      </c>
      <c r="C104" s="79"/>
      <c r="D104" s="79"/>
      <c r="E104" s="77"/>
      <c r="F104" s="79"/>
      <c r="G104" s="79">
        <f>I62</f>
        <v>8.9888000000000012</v>
      </c>
      <c r="H104" s="79">
        <v>0.04</v>
      </c>
      <c r="I104" s="79">
        <f>H104*G104</f>
        <v>0.35955200000000004</v>
      </c>
    </row>
    <row r="105" spans="1:9" x14ac:dyDescent="0.15">
      <c r="A105" s="77"/>
      <c r="B105" s="86"/>
      <c r="C105" s="79"/>
      <c r="D105" s="79"/>
      <c r="E105" s="77"/>
      <c r="F105" s="79">
        <v>0.1</v>
      </c>
      <c r="G105" s="79"/>
      <c r="H105" s="79"/>
      <c r="I105" s="79">
        <f>SUM(I103:I104)</f>
        <v>0.84211400000000003</v>
      </c>
    </row>
    <row r="106" spans="1:9" x14ac:dyDescent="0.15">
      <c r="A106" s="77"/>
      <c r="B106" s="86"/>
      <c r="C106" s="362">
        <v>0.84</v>
      </c>
      <c r="D106" s="363"/>
      <c r="E106" s="77" t="s">
        <v>966</v>
      </c>
      <c r="F106" s="79">
        <v>3.33333333333333E+16</v>
      </c>
      <c r="G106" s="79" t="s">
        <v>1010</v>
      </c>
      <c r="H106" s="79">
        <f>F106*I105</f>
        <v>2.807046666666664E+16</v>
      </c>
      <c r="I106" s="79" t="s">
        <v>1000</v>
      </c>
    </row>
    <row r="107" spans="1:9" s="69" customFormat="1" x14ac:dyDescent="0.15">
      <c r="A107" s="77"/>
      <c r="B107" s="86"/>
      <c r="C107" s="78"/>
      <c r="D107" s="78"/>
      <c r="E107" s="78"/>
      <c r="F107" s="80"/>
      <c r="G107" s="80"/>
      <c r="H107" s="84">
        <f>H106/1000</f>
        <v>28070466666666.641</v>
      </c>
      <c r="I107" s="75" t="s">
        <v>475</v>
      </c>
    </row>
    <row r="108" spans="1:9" ht="27" customHeight="1" x14ac:dyDescent="0.15">
      <c r="A108" s="77">
        <v>18</v>
      </c>
      <c r="B108" s="85" t="s">
        <v>954</v>
      </c>
      <c r="C108" s="77">
        <v>1</v>
      </c>
      <c r="D108" s="77" t="s">
        <v>966</v>
      </c>
      <c r="E108" s="77">
        <v>1</v>
      </c>
      <c r="F108" s="79">
        <v>1</v>
      </c>
      <c r="G108" s="79"/>
      <c r="H108" s="79"/>
      <c r="I108" s="79">
        <f>PRODUCT(C108:H108)</f>
        <v>1</v>
      </c>
    </row>
    <row r="109" spans="1:9" x14ac:dyDescent="0.15">
      <c r="A109" s="77"/>
      <c r="B109" s="86"/>
      <c r="C109" s="78"/>
      <c r="D109" s="78"/>
      <c r="E109" s="78"/>
      <c r="F109" s="80"/>
      <c r="G109" s="82" t="s">
        <v>9</v>
      </c>
      <c r="H109" s="75">
        <f>ROUNDUP(I108,1)</f>
        <v>1</v>
      </c>
      <c r="I109" s="76" t="s">
        <v>64</v>
      </c>
    </row>
    <row r="110" spans="1:9" ht="39.75" customHeight="1" x14ac:dyDescent="0.15">
      <c r="A110" s="77">
        <v>19</v>
      </c>
      <c r="B110" s="85" t="s">
        <v>955</v>
      </c>
      <c r="C110" s="77">
        <v>1</v>
      </c>
      <c r="D110" s="77" t="s">
        <v>966</v>
      </c>
      <c r="E110" s="77">
        <v>1</v>
      </c>
      <c r="F110" s="79">
        <v>4</v>
      </c>
      <c r="G110" s="79"/>
      <c r="H110" s="79"/>
      <c r="I110" s="79">
        <f>PRODUCT(C110:H110)</f>
        <v>4</v>
      </c>
    </row>
    <row r="111" spans="1:9" ht="21" customHeight="1" x14ac:dyDescent="0.15">
      <c r="A111" s="77"/>
      <c r="B111" s="86"/>
      <c r="C111" s="78"/>
      <c r="D111" s="78"/>
      <c r="E111" s="78"/>
      <c r="F111" s="80"/>
      <c r="G111" s="75" t="s">
        <v>9</v>
      </c>
      <c r="H111" s="75">
        <f>ROUNDUP(I110,1)</f>
        <v>4</v>
      </c>
      <c r="I111" s="170" t="s">
        <v>225</v>
      </c>
    </row>
    <row r="112" spans="1:9" s="71" customFormat="1" ht="26.25" customHeight="1" x14ac:dyDescent="0.2">
      <c r="A112" s="77">
        <v>20</v>
      </c>
      <c r="B112" s="87" t="s">
        <v>956</v>
      </c>
      <c r="C112" s="77"/>
      <c r="D112" s="77"/>
      <c r="E112" s="77"/>
      <c r="F112" s="79"/>
      <c r="G112" s="79"/>
      <c r="H112" s="79"/>
      <c r="I112" s="79"/>
    </row>
    <row r="113" spans="1:9" s="71" customFormat="1" ht="27" customHeight="1" x14ac:dyDescent="0.2">
      <c r="A113" s="77"/>
      <c r="B113" s="88" t="s">
        <v>1001</v>
      </c>
      <c r="C113" s="77">
        <v>1</v>
      </c>
      <c r="D113" s="77" t="s">
        <v>966</v>
      </c>
      <c r="E113" s="77">
        <v>1</v>
      </c>
      <c r="F113" s="79">
        <v>2.96</v>
      </c>
      <c r="G113" s="79">
        <v>1.46</v>
      </c>
      <c r="H113" s="79" t="s">
        <v>24</v>
      </c>
      <c r="I113" s="79">
        <f>PRODUCT(C113:H113)</f>
        <v>4.3216000000000001</v>
      </c>
    </row>
    <row r="114" spans="1:9" s="71" customFormat="1" ht="21" customHeight="1" x14ac:dyDescent="0.2">
      <c r="A114" s="77"/>
      <c r="B114" s="88" t="s">
        <v>1002</v>
      </c>
      <c r="C114" s="77">
        <v>1</v>
      </c>
      <c r="D114" s="77" t="s">
        <v>966</v>
      </c>
      <c r="E114" s="77">
        <v>1</v>
      </c>
      <c r="F114" s="79">
        <v>0.6</v>
      </c>
      <c r="G114" s="79">
        <v>0.6</v>
      </c>
      <c r="H114" s="79" t="s">
        <v>24</v>
      </c>
      <c r="I114" s="79">
        <f>-PRODUCT(C114:H114)</f>
        <v>-0.36</v>
      </c>
    </row>
    <row r="115" spans="1:9" s="71" customFormat="1" ht="23.25" customHeight="1" x14ac:dyDescent="0.2">
      <c r="A115" s="77"/>
      <c r="B115" s="88"/>
      <c r="C115" s="77"/>
      <c r="D115" s="77"/>
      <c r="E115" s="77"/>
      <c r="F115" s="79"/>
      <c r="G115" s="79"/>
      <c r="H115" s="79"/>
      <c r="I115" s="79">
        <f>SUM(I113:I114)</f>
        <v>3.9616000000000002</v>
      </c>
    </row>
    <row r="116" spans="1:9" s="72" customFormat="1" ht="24" customHeight="1" x14ac:dyDescent="0.2">
      <c r="A116" s="77"/>
      <c r="B116" s="88"/>
      <c r="C116" s="77"/>
      <c r="D116" s="77"/>
      <c r="E116" s="77"/>
      <c r="F116" s="79"/>
      <c r="G116" s="75" t="s">
        <v>9</v>
      </c>
      <c r="H116" s="75">
        <f>ROUNDUP(I115,1)</f>
        <v>4</v>
      </c>
      <c r="I116" s="170" t="s">
        <v>1142</v>
      </c>
    </row>
    <row r="117" spans="1:9" s="72" customFormat="1" ht="24" customHeight="1" x14ac:dyDescent="0.2">
      <c r="A117" s="77">
        <v>21</v>
      </c>
      <c r="B117" s="88" t="s">
        <v>1143</v>
      </c>
      <c r="C117" s="77"/>
      <c r="D117" s="77"/>
      <c r="E117" s="77"/>
      <c r="F117" s="79"/>
      <c r="G117" s="75"/>
      <c r="H117" s="89"/>
      <c r="I117" s="77"/>
    </row>
    <row r="118" spans="1:9" s="72" customFormat="1" ht="24" customHeight="1" x14ac:dyDescent="0.2">
      <c r="A118" s="77"/>
      <c r="B118" s="88" t="s">
        <v>1022</v>
      </c>
      <c r="C118" s="77">
        <v>1</v>
      </c>
      <c r="D118" s="77" t="s">
        <v>966</v>
      </c>
      <c r="E118" s="77">
        <v>2</v>
      </c>
      <c r="F118" s="79">
        <v>0.6</v>
      </c>
      <c r="G118" s="79">
        <v>0.6</v>
      </c>
      <c r="H118" s="79">
        <v>0.2</v>
      </c>
      <c r="I118" s="79">
        <f t="shared" ref="I118:I119" si="7">PRODUCT(C118:H118)</f>
        <v>0.14399999999999999</v>
      </c>
    </row>
    <row r="119" spans="1:9" s="72" customFormat="1" ht="24" customHeight="1" x14ac:dyDescent="0.2">
      <c r="A119" s="77"/>
      <c r="B119" s="88" t="s">
        <v>1016</v>
      </c>
      <c r="C119" s="77">
        <v>1</v>
      </c>
      <c r="D119" s="77" t="s">
        <v>966</v>
      </c>
      <c r="E119" s="77">
        <v>4</v>
      </c>
      <c r="F119" s="79">
        <v>0.6</v>
      </c>
      <c r="G119" s="79">
        <v>0.6</v>
      </c>
      <c r="H119" s="79">
        <v>0.15</v>
      </c>
      <c r="I119" s="79">
        <f t="shared" si="7"/>
        <v>0.216</v>
      </c>
    </row>
    <row r="120" spans="1:9" s="72" customFormat="1" ht="24" customHeight="1" x14ac:dyDescent="0.2">
      <c r="A120" s="77"/>
      <c r="B120" s="88"/>
      <c r="C120" s="77"/>
      <c r="D120" s="77"/>
      <c r="E120" s="77"/>
      <c r="F120" s="79"/>
      <c r="G120" s="75"/>
      <c r="H120" s="89"/>
      <c r="I120" s="79">
        <f>SUM(I118:I119)</f>
        <v>0.36</v>
      </c>
    </row>
    <row r="121" spans="1:9" s="72" customFormat="1" ht="24" customHeight="1" x14ac:dyDescent="0.2">
      <c r="A121" s="77"/>
      <c r="B121" s="88"/>
      <c r="C121" s="77"/>
      <c r="D121" s="77"/>
      <c r="E121" s="77"/>
      <c r="F121" s="79"/>
      <c r="G121" s="75" t="s">
        <v>9</v>
      </c>
      <c r="H121" s="75">
        <f>ROUNDUP(I120,1)</f>
        <v>0.4</v>
      </c>
      <c r="I121" s="170" t="s">
        <v>271</v>
      </c>
    </row>
    <row r="122" spans="1:9" ht="51" customHeight="1" x14ac:dyDescent="0.15">
      <c r="A122" s="77">
        <v>22</v>
      </c>
      <c r="B122" s="85" t="s">
        <v>957</v>
      </c>
      <c r="C122" s="77">
        <v>1</v>
      </c>
      <c r="D122" s="77" t="s">
        <v>966</v>
      </c>
      <c r="E122" s="77">
        <v>1</v>
      </c>
      <c r="F122" s="79">
        <v>1</v>
      </c>
      <c r="G122" s="75"/>
      <c r="H122" s="75"/>
      <c r="I122" s="79">
        <f>PRODUCT(C122:H122)</f>
        <v>1</v>
      </c>
    </row>
    <row r="123" spans="1:9" x14ac:dyDescent="0.15">
      <c r="A123" s="77"/>
      <c r="B123" s="86"/>
      <c r="C123" s="78"/>
      <c r="D123" s="78"/>
      <c r="E123" s="78"/>
      <c r="F123" s="80"/>
      <c r="G123" s="75" t="s">
        <v>9</v>
      </c>
      <c r="H123" s="75">
        <f>ROUNDUP(I122,1)</f>
        <v>1</v>
      </c>
      <c r="I123" s="170" t="s">
        <v>57</v>
      </c>
    </row>
    <row r="124" spans="1:9" ht="25.5" x14ac:dyDescent="0.15">
      <c r="A124" s="77">
        <v>23</v>
      </c>
      <c r="B124" s="85" t="s">
        <v>1012</v>
      </c>
      <c r="C124" s="78"/>
      <c r="D124" s="78"/>
      <c r="E124" s="78"/>
      <c r="F124" s="78"/>
      <c r="G124" s="78"/>
      <c r="H124" s="78"/>
      <c r="I124" s="78"/>
    </row>
    <row r="125" spans="1:9" x14ac:dyDescent="0.15">
      <c r="A125" s="77"/>
      <c r="B125" s="86" t="s">
        <v>1011</v>
      </c>
      <c r="C125" s="78"/>
      <c r="D125" s="78"/>
      <c r="E125" s="78"/>
      <c r="F125" s="78"/>
      <c r="G125" s="78"/>
      <c r="H125" s="78"/>
      <c r="I125" s="78"/>
    </row>
    <row r="126" spans="1:9" x14ac:dyDescent="0.15">
      <c r="A126" s="77"/>
      <c r="B126" s="86" t="s">
        <v>1013</v>
      </c>
      <c r="C126" s="78">
        <v>1</v>
      </c>
      <c r="D126" s="78" t="s">
        <v>966</v>
      </c>
      <c r="E126" s="78">
        <v>1</v>
      </c>
      <c r="F126" s="80">
        <v>13.91</v>
      </c>
      <c r="G126" s="78"/>
      <c r="H126" s="78"/>
      <c r="I126" s="79">
        <f t="shared" ref="I126:I127" si="8">PRODUCT(C126:H126)</f>
        <v>13.91</v>
      </c>
    </row>
    <row r="127" spans="1:9" x14ac:dyDescent="0.15">
      <c r="A127" s="77"/>
      <c r="B127" s="86" t="s">
        <v>1014</v>
      </c>
      <c r="C127" s="78">
        <v>1</v>
      </c>
      <c r="D127" s="78" t="s">
        <v>966</v>
      </c>
      <c r="E127" s="78">
        <v>1</v>
      </c>
      <c r="F127" s="80">
        <v>1.5</v>
      </c>
      <c r="G127" s="78"/>
      <c r="H127" s="78"/>
      <c r="I127" s="79">
        <f t="shared" si="8"/>
        <v>1.5</v>
      </c>
    </row>
    <row r="128" spans="1:9" x14ac:dyDescent="0.15">
      <c r="A128" s="77"/>
      <c r="B128" s="86"/>
      <c r="C128" s="78"/>
      <c r="D128" s="78"/>
      <c r="E128" s="78"/>
      <c r="F128" s="80"/>
      <c r="G128" s="78"/>
      <c r="H128" s="78"/>
      <c r="I128" s="79">
        <f>SUM(I126:I127)</f>
        <v>15.41</v>
      </c>
    </row>
    <row r="129" spans="1:9" x14ac:dyDescent="0.15">
      <c r="A129" s="77"/>
      <c r="B129" s="86"/>
      <c r="C129" s="78"/>
      <c r="D129" s="78"/>
      <c r="E129" s="78"/>
      <c r="F129" s="78"/>
      <c r="G129" s="75" t="s">
        <v>9</v>
      </c>
      <c r="H129" s="75">
        <f>ROUNDUP(I128,1)</f>
        <v>15.5</v>
      </c>
      <c r="I129" s="170" t="s">
        <v>12</v>
      </c>
    </row>
    <row r="130" spans="1:9" ht="38.25" x14ac:dyDescent="0.15">
      <c r="A130" s="77">
        <v>24</v>
      </c>
      <c r="B130" s="85" t="s">
        <v>1163</v>
      </c>
      <c r="C130" s="78"/>
      <c r="D130" s="78"/>
      <c r="E130" s="78"/>
      <c r="F130" s="78"/>
      <c r="G130" s="75"/>
      <c r="H130" s="75"/>
      <c r="I130" s="77"/>
    </row>
    <row r="131" spans="1:9" x14ac:dyDescent="0.15">
      <c r="A131" s="77"/>
      <c r="B131" s="86" t="s">
        <v>1125</v>
      </c>
      <c r="C131" s="78"/>
      <c r="D131" s="78"/>
      <c r="E131" s="78"/>
      <c r="F131" s="78"/>
      <c r="G131" s="75"/>
      <c r="H131" s="75"/>
      <c r="I131" s="81">
        <f>H107</f>
        <v>28070466666666.641</v>
      </c>
    </row>
    <row r="132" spans="1:9" x14ac:dyDescent="0.15">
      <c r="A132" s="77"/>
      <c r="B132" s="86"/>
      <c r="C132" s="78"/>
      <c r="D132" s="78"/>
      <c r="E132" s="78"/>
      <c r="F132" s="78"/>
      <c r="G132" s="75" t="s">
        <v>9</v>
      </c>
      <c r="H132" s="84">
        <f>I131</f>
        <v>28070466666666.641</v>
      </c>
      <c r="I132" s="170" t="s">
        <v>475</v>
      </c>
    </row>
    <row r="133" spans="1:9" ht="33.75" customHeight="1" x14ac:dyDescent="0.15">
      <c r="A133" s="77">
        <v>25</v>
      </c>
      <c r="B133" s="178" t="s">
        <v>1146</v>
      </c>
      <c r="C133" s="78"/>
      <c r="D133" s="78"/>
      <c r="E133" s="78"/>
      <c r="F133" s="78"/>
      <c r="G133" s="78"/>
      <c r="H133" s="78"/>
      <c r="I133" s="78"/>
    </row>
    <row r="134" spans="1:9" ht="20.25" customHeight="1" x14ac:dyDescent="0.15">
      <c r="A134" s="77"/>
      <c r="B134" s="178" t="s">
        <v>1149</v>
      </c>
      <c r="C134" s="78"/>
      <c r="D134" s="78"/>
      <c r="E134" s="78"/>
      <c r="F134" s="78"/>
      <c r="G134" s="78"/>
      <c r="H134" s="78"/>
      <c r="I134" s="78"/>
    </row>
    <row r="135" spans="1:9" ht="18" customHeight="1" x14ac:dyDescent="0.15">
      <c r="A135" s="77"/>
      <c r="B135" s="178" t="s">
        <v>1150</v>
      </c>
      <c r="C135" s="78">
        <v>1</v>
      </c>
      <c r="D135" s="78" t="s">
        <v>966</v>
      </c>
      <c r="E135" s="78">
        <v>1</v>
      </c>
      <c r="F135" s="80">
        <v>21</v>
      </c>
      <c r="G135" s="78"/>
      <c r="H135" s="78"/>
      <c r="I135" s="82">
        <f>C135*E135*F135</f>
        <v>21</v>
      </c>
    </row>
    <row r="136" spans="1:9" x14ac:dyDescent="0.15">
      <c r="A136" s="77"/>
      <c r="B136" s="178"/>
      <c r="C136" s="78"/>
      <c r="D136" s="78"/>
      <c r="E136" s="78"/>
      <c r="F136" s="78"/>
      <c r="G136" s="75"/>
      <c r="H136" s="75"/>
      <c r="I136" s="75" t="s">
        <v>225</v>
      </c>
    </row>
    <row r="137" spans="1:9" ht="17.25" customHeight="1" x14ac:dyDescent="0.15">
      <c r="A137" s="77"/>
      <c r="B137" s="179" t="s">
        <v>1151</v>
      </c>
      <c r="C137" s="78"/>
      <c r="D137" s="78"/>
      <c r="E137" s="78"/>
      <c r="F137" s="78"/>
      <c r="G137" s="78"/>
      <c r="H137" s="78"/>
      <c r="I137" s="82"/>
    </row>
    <row r="138" spans="1:9" ht="17.25" customHeight="1" x14ac:dyDescent="0.15">
      <c r="A138" s="77"/>
      <c r="B138" s="179" t="s">
        <v>1147</v>
      </c>
      <c r="C138" s="78">
        <v>1</v>
      </c>
      <c r="D138" s="78" t="s">
        <v>966</v>
      </c>
      <c r="E138" s="78">
        <v>1</v>
      </c>
      <c r="F138" s="80">
        <v>25</v>
      </c>
      <c r="G138" s="78"/>
      <c r="H138" s="78"/>
      <c r="I138" s="82">
        <f>C138*E138*F138</f>
        <v>25</v>
      </c>
    </row>
    <row r="139" spans="1:9" x14ac:dyDescent="0.15">
      <c r="A139" s="77"/>
      <c r="B139" s="179"/>
      <c r="C139" s="78"/>
      <c r="D139" s="78"/>
      <c r="E139" s="78"/>
      <c r="F139" s="80"/>
      <c r="G139" s="78"/>
      <c r="H139" s="78"/>
      <c r="I139" s="82" t="s">
        <v>225</v>
      </c>
    </row>
    <row r="140" spans="1:9" ht="18" customHeight="1" x14ac:dyDescent="0.15">
      <c r="A140" s="77"/>
      <c r="B140" s="179" t="s">
        <v>1152</v>
      </c>
      <c r="C140" s="78"/>
      <c r="D140" s="78"/>
      <c r="E140" s="78"/>
      <c r="F140" s="80"/>
      <c r="G140" s="78"/>
      <c r="H140" s="78"/>
      <c r="I140" s="82"/>
    </row>
    <row r="141" spans="1:9" ht="19.5" customHeight="1" x14ac:dyDescent="0.15">
      <c r="A141" s="77"/>
      <c r="B141" s="179" t="s">
        <v>1148</v>
      </c>
      <c r="C141" s="78">
        <v>1</v>
      </c>
      <c r="D141" s="78" t="s">
        <v>966</v>
      </c>
      <c r="E141" s="78">
        <v>1</v>
      </c>
      <c r="F141" s="80">
        <v>16</v>
      </c>
      <c r="G141" s="78"/>
      <c r="H141" s="78"/>
      <c r="I141" s="82">
        <f>C141*E141*F141</f>
        <v>16</v>
      </c>
    </row>
    <row r="142" spans="1:9" ht="21" customHeight="1" x14ac:dyDescent="0.15">
      <c r="A142" s="77"/>
      <c r="B142" s="179"/>
      <c r="C142" s="78"/>
      <c r="D142" s="78"/>
      <c r="E142" s="78"/>
      <c r="F142" s="78"/>
      <c r="G142" s="78"/>
      <c r="H142" s="78"/>
      <c r="I142" s="82" t="s">
        <v>225</v>
      </c>
    </row>
    <row r="143" spans="1:9" ht="25.5" x14ac:dyDescent="0.15">
      <c r="A143" s="77">
        <v>26</v>
      </c>
      <c r="B143" s="178" t="s">
        <v>1153</v>
      </c>
      <c r="C143" s="78"/>
      <c r="D143" s="78"/>
      <c r="E143" s="78"/>
      <c r="F143" s="78"/>
      <c r="G143" s="78"/>
      <c r="H143" s="78"/>
      <c r="I143" s="80"/>
    </row>
    <row r="144" spans="1:9" ht="22.5" customHeight="1" x14ac:dyDescent="0.15">
      <c r="A144" s="77"/>
      <c r="B144" s="179" t="s">
        <v>1154</v>
      </c>
      <c r="C144" s="78">
        <v>1</v>
      </c>
      <c r="D144" s="78" t="s">
        <v>966</v>
      </c>
      <c r="E144" s="78">
        <v>1</v>
      </c>
      <c r="F144" s="80">
        <v>36</v>
      </c>
      <c r="G144" s="78"/>
      <c r="H144" s="78"/>
      <c r="I144" s="82">
        <f>C144*E144*F144</f>
        <v>36</v>
      </c>
    </row>
    <row r="145" spans="1:9" x14ac:dyDescent="0.15">
      <c r="A145" s="77"/>
      <c r="B145" s="179"/>
      <c r="C145" s="78"/>
      <c r="D145" s="78"/>
      <c r="E145" s="78"/>
      <c r="F145" s="78"/>
      <c r="G145" s="78"/>
      <c r="H145" s="78"/>
      <c r="I145" s="82" t="s">
        <v>225</v>
      </c>
    </row>
    <row r="146" spans="1:9" ht="38.25" x14ac:dyDescent="0.15">
      <c r="A146" s="77">
        <v>27</v>
      </c>
      <c r="B146" s="85" t="s">
        <v>1168</v>
      </c>
      <c r="C146" s="78"/>
      <c r="D146" s="78"/>
      <c r="E146" s="78"/>
      <c r="F146" s="78"/>
      <c r="G146" s="78"/>
      <c r="H146" s="78"/>
      <c r="I146" s="80"/>
    </row>
    <row r="147" spans="1:9" ht="21.75" customHeight="1" x14ac:dyDescent="0.15">
      <c r="A147" s="77"/>
      <c r="B147" s="179" t="s">
        <v>1155</v>
      </c>
      <c r="C147" s="78">
        <v>1</v>
      </c>
      <c r="D147" s="78" t="s">
        <v>966</v>
      </c>
      <c r="E147" s="78">
        <v>1</v>
      </c>
      <c r="F147" s="80">
        <v>25</v>
      </c>
      <c r="G147" s="78"/>
      <c r="H147" s="78"/>
      <c r="I147" s="82">
        <f>C147*E147*F147</f>
        <v>25</v>
      </c>
    </row>
    <row r="148" spans="1:9" x14ac:dyDescent="0.15">
      <c r="A148" s="77"/>
      <c r="B148" s="179"/>
      <c r="C148" s="78"/>
      <c r="D148" s="78"/>
      <c r="E148" s="78"/>
      <c r="F148" s="78"/>
      <c r="G148" s="78"/>
      <c r="H148" s="78"/>
      <c r="I148" s="82" t="s">
        <v>225</v>
      </c>
    </row>
    <row r="149" spans="1:9" ht="25.5" x14ac:dyDescent="0.15">
      <c r="A149" s="77">
        <v>28</v>
      </c>
      <c r="B149" s="178" t="s">
        <v>1156</v>
      </c>
      <c r="C149" s="78"/>
      <c r="D149" s="78"/>
      <c r="E149" s="78"/>
      <c r="F149" s="78"/>
      <c r="G149" s="78"/>
      <c r="H149" s="78"/>
      <c r="I149" s="80"/>
    </row>
    <row r="150" spans="1:9" x14ac:dyDescent="0.15">
      <c r="A150" s="77"/>
      <c r="B150" s="179" t="s">
        <v>1157</v>
      </c>
      <c r="C150" s="78">
        <v>1</v>
      </c>
      <c r="D150" s="78" t="s">
        <v>966</v>
      </c>
      <c r="E150" s="78">
        <v>7</v>
      </c>
      <c r="F150" s="78"/>
      <c r="G150" s="78"/>
      <c r="H150" s="78"/>
      <c r="I150" s="82">
        <f>C150*E150</f>
        <v>7</v>
      </c>
    </row>
    <row r="151" spans="1:9" x14ac:dyDescent="0.15">
      <c r="A151" s="77"/>
      <c r="B151" s="179"/>
      <c r="C151" s="78"/>
      <c r="D151" s="78"/>
      <c r="E151" s="78"/>
      <c r="F151" s="78"/>
      <c r="G151" s="78"/>
      <c r="H151" s="78"/>
      <c r="I151" s="82" t="s">
        <v>2</v>
      </c>
    </row>
    <row r="152" spans="1:9" x14ac:dyDescent="0.15">
      <c r="A152" s="77"/>
      <c r="B152" s="179" t="s">
        <v>1158</v>
      </c>
      <c r="C152" s="78">
        <v>1</v>
      </c>
      <c r="D152" s="78" t="s">
        <v>966</v>
      </c>
      <c r="E152" s="78">
        <v>1</v>
      </c>
      <c r="F152" s="78"/>
      <c r="G152" s="78"/>
      <c r="H152" s="78"/>
      <c r="I152" s="82">
        <f t="shared" ref="I152:I164" si="9">C152*E152</f>
        <v>1</v>
      </c>
    </row>
    <row r="153" spans="1:9" x14ac:dyDescent="0.15">
      <c r="A153" s="77"/>
      <c r="B153" s="179"/>
      <c r="C153" s="78"/>
      <c r="D153" s="78"/>
      <c r="E153" s="78"/>
      <c r="F153" s="78"/>
      <c r="G153" s="78"/>
      <c r="H153" s="78"/>
      <c r="I153" s="82" t="s">
        <v>11</v>
      </c>
    </row>
    <row r="154" spans="1:9" x14ac:dyDescent="0.15">
      <c r="A154" s="77"/>
      <c r="B154" s="179" t="s">
        <v>1159</v>
      </c>
      <c r="C154" s="78">
        <v>1</v>
      </c>
      <c r="D154" s="78" t="s">
        <v>966</v>
      </c>
      <c r="E154" s="78">
        <v>1</v>
      </c>
      <c r="F154" s="78"/>
      <c r="G154" s="78"/>
      <c r="H154" s="78"/>
      <c r="I154" s="82">
        <f t="shared" si="9"/>
        <v>1</v>
      </c>
    </row>
    <row r="155" spans="1:9" x14ac:dyDescent="0.15">
      <c r="A155" s="77"/>
      <c r="B155" s="179"/>
      <c r="C155" s="78"/>
      <c r="D155" s="78"/>
      <c r="E155" s="78"/>
      <c r="F155" s="78"/>
      <c r="G155" s="78"/>
      <c r="H155" s="78"/>
      <c r="I155" s="82" t="s">
        <v>11</v>
      </c>
    </row>
    <row r="156" spans="1:9" x14ac:dyDescent="0.15">
      <c r="A156" s="77"/>
      <c r="B156" s="179" t="s">
        <v>1160</v>
      </c>
      <c r="C156" s="78">
        <v>1</v>
      </c>
      <c r="D156" s="78" t="s">
        <v>966</v>
      </c>
      <c r="E156" s="78">
        <v>1</v>
      </c>
      <c r="F156" s="78"/>
      <c r="G156" s="78"/>
      <c r="H156" s="78"/>
      <c r="I156" s="82">
        <f t="shared" si="9"/>
        <v>1</v>
      </c>
    </row>
    <row r="157" spans="1:9" x14ac:dyDescent="0.15">
      <c r="A157" s="77"/>
      <c r="B157" s="179"/>
      <c r="C157" s="78"/>
      <c r="D157" s="78"/>
      <c r="E157" s="78"/>
      <c r="F157" s="78"/>
      <c r="G157" s="78"/>
      <c r="H157" s="78"/>
      <c r="I157" s="82" t="s">
        <v>11</v>
      </c>
    </row>
    <row r="158" spans="1:9" x14ac:dyDescent="0.15">
      <c r="A158" s="77"/>
      <c r="B158" s="179" t="s">
        <v>1167</v>
      </c>
      <c r="C158" s="78">
        <v>1</v>
      </c>
      <c r="D158" s="78" t="s">
        <v>966</v>
      </c>
      <c r="E158" s="78">
        <v>1</v>
      </c>
      <c r="F158" s="78"/>
      <c r="G158" s="78"/>
      <c r="H158" s="78"/>
      <c r="I158" s="82">
        <f t="shared" si="9"/>
        <v>1</v>
      </c>
    </row>
    <row r="159" spans="1:9" x14ac:dyDescent="0.15">
      <c r="A159" s="77"/>
      <c r="B159" s="179"/>
      <c r="C159" s="78"/>
      <c r="D159" s="78"/>
      <c r="E159" s="78"/>
      <c r="F159" s="78"/>
      <c r="G159" s="78"/>
      <c r="H159" s="78"/>
      <c r="I159" s="82" t="s">
        <v>11</v>
      </c>
    </row>
    <row r="160" spans="1:9" x14ac:dyDescent="0.15">
      <c r="A160" s="77"/>
      <c r="B160" s="179" t="s">
        <v>1166</v>
      </c>
      <c r="C160" s="78">
        <v>1</v>
      </c>
      <c r="D160" s="78" t="s">
        <v>966</v>
      </c>
      <c r="E160" s="78">
        <v>5</v>
      </c>
      <c r="F160" s="78"/>
      <c r="G160" s="78"/>
      <c r="H160" s="78"/>
      <c r="I160" s="82">
        <f t="shared" si="9"/>
        <v>5</v>
      </c>
    </row>
    <row r="161" spans="1:139" x14ac:dyDescent="0.15">
      <c r="A161" s="77"/>
      <c r="B161" s="179"/>
      <c r="C161" s="78"/>
      <c r="D161" s="78"/>
      <c r="E161" s="78"/>
      <c r="F161" s="78"/>
      <c r="G161" s="78"/>
      <c r="H161" s="78"/>
      <c r="I161" s="82" t="s">
        <v>2</v>
      </c>
    </row>
    <row r="162" spans="1:139" x14ac:dyDescent="0.15">
      <c r="A162" s="77"/>
      <c r="B162" s="179" t="s">
        <v>1161</v>
      </c>
      <c r="C162" s="78">
        <v>1</v>
      </c>
      <c r="D162" s="78" t="s">
        <v>966</v>
      </c>
      <c r="E162" s="78">
        <v>4</v>
      </c>
      <c r="F162" s="78"/>
      <c r="G162" s="78"/>
      <c r="H162" s="78"/>
      <c r="I162" s="82">
        <f t="shared" si="9"/>
        <v>4</v>
      </c>
    </row>
    <row r="163" spans="1:139" x14ac:dyDescent="0.15">
      <c r="A163" s="77"/>
      <c r="B163" s="179"/>
      <c r="C163" s="78"/>
      <c r="D163" s="78"/>
      <c r="E163" s="78"/>
      <c r="F163" s="78"/>
      <c r="G163" s="78"/>
      <c r="H163" s="78"/>
      <c r="I163" s="82" t="s">
        <v>2</v>
      </c>
    </row>
    <row r="164" spans="1:139" x14ac:dyDescent="0.15">
      <c r="A164" s="77"/>
      <c r="B164" s="179" t="s">
        <v>1162</v>
      </c>
      <c r="C164" s="78">
        <v>1</v>
      </c>
      <c r="D164" s="78" t="s">
        <v>966</v>
      </c>
      <c r="E164" s="78">
        <v>2</v>
      </c>
      <c r="F164" s="78"/>
      <c r="G164" s="78"/>
      <c r="H164" s="78"/>
      <c r="I164" s="82">
        <f t="shared" si="9"/>
        <v>2</v>
      </c>
    </row>
    <row r="165" spans="1:139" x14ac:dyDescent="0.15">
      <c r="A165" s="77"/>
      <c r="B165" s="179"/>
      <c r="C165" s="78"/>
      <c r="D165" s="78"/>
      <c r="E165" s="78"/>
      <c r="F165" s="78"/>
      <c r="G165" s="78"/>
      <c r="H165" s="78"/>
      <c r="I165" s="82" t="s">
        <v>2</v>
      </c>
    </row>
    <row r="166" spans="1:139" s="213" customFormat="1" ht="89.25" customHeight="1" x14ac:dyDescent="0.2">
      <c r="A166" s="219">
        <v>29</v>
      </c>
      <c r="B166" s="220" t="s">
        <v>1180</v>
      </c>
      <c r="C166" s="221"/>
      <c r="D166" s="221"/>
      <c r="E166" s="221"/>
      <c r="F166" s="221"/>
      <c r="G166" s="221"/>
      <c r="H166" s="221"/>
      <c r="I166" s="222"/>
      <c r="J166" s="212"/>
      <c r="K166" s="212"/>
      <c r="L166" s="212"/>
      <c r="M166" s="212"/>
      <c r="N166" s="212"/>
      <c r="O166" s="212"/>
      <c r="P166" s="212"/>
      <c r="Q166" s="212"/>
      <c r="R166" s="212"/>
      <c r="S166" s="212"/>
      <c r="T166" s="212"/>
      <c r="U166" s="212"/>
      <c r="V166" s="212"/>
      <c r="W166" s="212"/>
      <c r="X166" s="212"/>
      <c r="Y166" s="212"/>
      <c r="Z166" s="212"/>
      <c r="AA166" s="212"/>
      <c r="AB166" s="212"/>
      <c r="AC166" s="212"/>
      <c r="AD166" s="212"/>
      <c r="AE166" s="212"/>
      <c r="AF166" s="212"/>
      <c r="AG166" s="212"/>
      <c r="AH166" s="212"/>
      <c r="AI166" s="212"/>
      <c r="AJ166" s="212"/>
      <c r="AK166" s="212"/>
      <c r="AL166" s="212"/>
      <c r="AM166" s="212"/>
      <c r="AN166" s="212"/>
      <c r="AO166" s="212"/>
      <c r="AP166" s="212"/>
      <c r="AQ166" s="212"/>
      <c r="AR166" s="212"/>
      <c r="AS166" s="212"/>
      <c r="AT166" s="212"/>
      <c r="AU166" s="212"/>
      <c r="AV166" s="212"/>
      <c r="AW166" s="212"/>
      <c r="AX166" s="212"/>
      <c r="AY166" s="212"/>
      <c r="AZ166" s="212"/>
      <c r="BA166" s="212"/>
      <c r="BB166" s="212"/>
      <c r="BC166" s="212"/>
      <c r="BD166" s="212"/>
      <c r="BE166" s="212"/>
      <c r="BF166" s="212"/>
      <c r="BG166" s="212"/>
      <c r="BH166" s="212"/>
      <c r="BI166" s="212"/>
      <c r="BJ166" s="212"/>
      <c r="BK166" s="212"/>
      <c r="BL166" s="212"/>
      <c r="BM166" s="212"/>
      <c r="BN166" s="212"/>
      <c r="BO166" s="212"/>
      <c r="BP166" s="212"/>
      <c r="BQ166" s="212"/>
      <c r="BR166" s="212"/>
      <c r="BS166" s="212"/>
      <c r="BT166" s="212"/>
      <c r="BU166" s="212"/>
      <c r="BV166" s="212"/>
      <c r="BW166" s="212"/>
      <c r="BX166" s="212"/>
      <c r="BY166" s="212"/>
      <c r="BZ166" s="212"/>
      <c r="CA166" s="212"/>
      <c r="CB166" s="212"/>
      <c r="CC166" s="212"/>
      <c r="CD166" s="212"/>
      <c r="CE166" s="212"/>
      <c r="CF166" s="212"/>
      <c r="CG166" s="212"/>
      <c r="CH166" s="212"/>
      <c r="CI166" s="212"/>
      <c r="CJ166" s="212"/>
      <c r="CK166" s="212"/>
      <c r="CL166" s="212"/>
      <c r="CM166" s="212"/>
      <c r="CN166" s="212"/>
      <c r="CO166" s="212"/>
      <c r="CP166" s="212"/>
      <c r="CQ166" s="212"/>
      <c r="CR166" s="212"/>
      <c r="CS166" s="212"/>
      <c r="CT166" s="212"/>
      <c r="CU166" s="212"/>
      <c r="CV166" s="212"/>
      <c r="CW166" s="212"/>
      <c r="CX166" s="212"/>
      <c r="CY166" s="212"/>
      <c r="CZ166" s="212"/>
      <c r="DA166" s="212"/>
      <c r="DB166" s="212"/>
      <c r="DC166" s="212"/>
      <c r="DD166" s="212"/>
      <c r="DE166" s="212"/>
      <c r="DF166" s="212"/>
      <c r="DG166" s="212"/>
      <c r="DH166" s="212"/>
      <c r="DI166" s="212"/>
      <c r="DJ166" s="212"/>
      <c r="DK166" s="212"/>
      <c r="DL166" s="212"/>
      <c r="DM166" s="212"/>
      <c r="DN166" s="212"/>
      <c r="DO166" s="212"/>
      <c r="DP166" s="212"/>
      <c r="DQ166" s="212"/>
      <c r="DR166" s="212"/>
      <c r="DS166" s="212"/>
      <c r="DT166" s="212"/>
      <c r="DU166" s="212"/>
      <c r="DV166" s="212"/>
      <c r="DW166" s="212"/>
      <c r="DX166" s="212"/>
      <c r="DY166" s="212"/>
      <c r="DZ166" s="212"/>
      <c r="EA166" s="212"/>
      <c r="EB166" s="212"/>
      <c r="EC166" s="212"/>
      <c r="ED166" s="212"/>
      <c r="EE166" s="212"/>
      <c r="EF166" s="212"/>
      <c r="EG166" s="212"/>
      <c r="EH166" s="212"/>
      <c r="EI166" s="212"/>
    </row>
    <row r="167" spans="1:139" s="213" customFormat="1" ht="27.75" customHeight="1" x14ac:dyDescent="0.2">
      <c r="A167" s="219"/>
      <c r="B167" s="224" t="s">
        <v>1181</v>
      </c>
      <c r="C167" s="219">
        <v>1</v>
      </c>
      <c r="D167" s="225" t="s">
        <v>966</v>
      </c>
      <c r="E167" s="219">
        <v>1</v>
      </c>
      <c r="F167" s="226">
        <v>40.6</v>
      </c>
      <c r="G167" s="226">
        <v>1</v>
      </c>
      <c r="H167" s="226">
        <v>0.6</v>
      </c>
      <c r="I167" s="227">
        <f>ROUND((C167*E167*F167*G167*H167),2)</f>
        <v>24.36</v>
      </c>
      <c r="J167" s="212"/>
      <c r="K167" s="212" t="s">
        <v>1474</v>
      </c>
      <c r="L167" s="212"/>
      <c r="M167" s="212"/>
      <c r="N167" s="212"/>
      <c r="O167" s="212"/>
      <c r="P167" s="212"/>
      <c r="Q167" s="212"/>
      <c r="R167" s="212"/>
      <c r="S167" s="212"/>
      <c r="T167" s="212"/>
      <c r="U167" s="212"/>
      <c r="V167" s="212"/>
      <c r="W167" s="212"/>
      <c r="X167" s="212"/>
      <c r="Y167" s="212"/>
      <c r="Z167" s="212"/>
      <c r="AA167" s="212"/>
      <c r="AB167" s="212"/>
      <c r="AC167" s="212"/>
      <c r="AD167" s="212"/>
      <c r="AE167" s="212"/>
      <c r="AF167" s="212"/>
      <c r="AG167" s="212"/>
      <c r="AH167" s="212"/>
      <c r="AI167" s="212"/>
      <c r="AJ167" s="212"/>
      <c r="AK167" s="212"/>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212"/>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12"/>
      <c r="EC167" s="212"/>
      <c r="ED167" s="212"/>
      <c r="EE167" s="212"/>
      <c r="EF167" s="212"/>
      <c r="EG167" s="212"/>
      <c r="EH167" s="212"/>
      <c r="EI167" s="212"/>
    </row>
    <row r="168" spans="1:139" s="213" customFormat="1" ht="21" customHeight="1" x14ac:dyDescent="0.2">
      <c r="A168" s="219"/>
      <c r="B168" s="224"/>
      <c r="C168" s="225"/>
      <c r="D168" s="225"/>
      <c r="E168" s="219"/>
      <c r="F168" s="226"/>
      <c r="G168" s="75" t="s">
        <v>9</v>
      </c>
      <c r="H168" s="75">
        <f>ROUNDUP(I167,1)</f>
        <v>24.400000000000002</v>
      </c>
      <c r="I168" s="210" t="s">
        <v>271</v>
      </c>
      <c r="J168" s="212"/>
      <c r="K168" s="212">
        <f>24.4-21</f>
        <v>3.3999999999999986</v>
      </c>
      <c r="L168" s="212"/>
      <c r="M168" s="212"/>
      <c r="N168" s="212"/>
      <c r="O168" s="212"/>
      <c r="P168" s="212"/>
      <c r="Q168" s="212"/>
      <c r="R168" s="212"/>
      <c r="S168" s="212"/>
      <c r="T168" s="212"/>
      <c r="U168" s="212"/>
      <c r="V168" s="212"/>
      <c r="W168" s="212"/>
      <c r="X168" s="212"/>
      <c r="Y168" s="212"/>
      <c r="Z168" s="212"/>
      <c r="AA168" s="212"/>
      <c r="AB168" s="212"/>
      <c r="AC168" s="212"/>
      <c r="AD168" s="212"/>
      <c r="AE168" s="212"/>
      <c r="AF168" s="212"/>
      <c r="AG168" s="212"/>
      <c r="AH168" s="212"/>
      <c r="AI168" s="212"/>
      <c r="AJ168" s="212"/>
      <c r="AK168" s="212"/>
      <c r="AL168" s="212"/>
      <c r="AM168" s="212"/>
      <c r="AN168" s="212"/>
      <c r="AO168" s="212"/>
      <c r="AP168" s="212"/>
      <c r="AQ168" s="212"/>
      <c r="AR168" s="212"/>
      <c r="AS168" s="212"/>
      <c r="AT168" s="212"/>
      <c r="AU168" s="212"/>
      <c r="AV168" s="212"/>
      <c r="AW168" s="212"/>
      <c r="AX168" s="212"/>
      <c r="AY168" s="212"/>
      <c r="AZ168" s="212"/>
      <c r="BA168" s="212"/>
      <c r="BB168" s="212"/>
      <c r="BC168" s="212"/>
      <c r="BD168" s="212"/>
      <c r="BE168" s="212"/>
      <c r="BF168" s="212"/>
      <c r="BG168" s="212"/>
      <c r="BH168" s="212"/>
      <c r="BI168" s="212"/>
      <c r="BJ168" s="212"/>
      <c r="BK168" s="212"/>
      <c r="BL168" s="212"/>
      <c r="BM168" s="212"/>
      <c r="BN168" s="212"/>
      <c r="BO168" s="212"/>
      <c r="BP168" s="212"/>
      <c r="BQ168" s="212"/>
      <c r="BR168" s="212"/>
      <c r="BS168" s="212"/>
      <c r="BT168" s="212"/>
      <c r="BU168" s="212"/>
      <c r="BV168" s="212"/>
      <c r="BW168" s="212"/>
      <c r="BX168" s="212"/>
      <c r="BY168" s="212"/>
      <c r="BZ168" s="212"/>
      <c r="CA168" s="212"/>
      <c r="CB168" s="212"/>
      <c r="CC168" s="212"/>
      <c r="CD168" s="212"/>
      <c r="CE168" s="212"/>
      <c r="CF168" s="212"/>
      <c r="CG168" s="212"/>
      <c r="CH168" s="212"/>
      <c r="CI168" s="212"/>
      <c r="CJ168" s="212"/>
      <c r="CK168" s="212"/>
      <c r="CL168" s="212"/>
      <c r="CM168" s="212"/>
      <c r="CN168" s="212"/>
      <c r="CO168" s="212"/>
      <c r="CP168" s="212"/>
      <c r="CQ168" s="212"/>
      <c r="CR168" s="212"/>
      <c r="CS168" s="212"/>
      <c r="CT168" s="212"/>
      <c r="CU168" s="212"/>
      <c r="CV168" s="212"/>
      <c r="CW168" s="212"/>
      <c r="CX168" s="212"/>
      <c r="CY168" s="212"/>
      <c r="CZ168" s="212"/>
      <c r="DA168" s="212"/>
      <c r="DB168" s="212"/>
      <c r="DC168" s="212"/>
      <c r="DD168" s="212"/>
      <c r="DE168" s="212"/>
      <c r="DF168" s="212"/>
      <c r="DG168" s="212"/>
      <c r="DH168" s="212"/>
      <c r="DI168" s="212"/>
      <c r="DJ168" s="212"/>
      <c r="DK168" s="212"/>
      <c r="DL168" s="212"/>
      <c r="DM168" s="212"/>
      <c r="DN168" s="212"/>
      <c r="DO168" s="212"/>
      <c r="DP168" s="212"/>
      <c r="DQ168" s="212"/>
      <c r="DR168" s="212"/>
      <c r="DS168" s="212"/>
      <c r="DT168" s="212"/>
      <c r="DU168" s="212"/>
      <c r="DV168" s="212"/>
      <c r="DW168" s="212"/>
      <c r="DX168" s="212"/>
      <c r="DY168" s="212"/>
      <c r="DZ168" s="212"/>
      <c r="EA168" s="212"/>
      <c r="EB168" s="212"/>
      <c r="EC168" s="212"/>
      <c r="ED168" s="212"/>
      <c r="EE168" s="212"/>
      <c r="EF168" s="212"/>
      <c r="EG168" s="212"/>
      <c r="EH168" s="212"/>
      <c r="EI168" s="212"/>
    </row>
    <row r="169" spans="1:139" s="213" customFormat="1" ht="37.5" customHeight="1" x14ac:dyDescent="0.2">
      <c r="A169" s="219">
        <v>30</v>
      </c>
      <c r="B169" s="224" t="s">
        <v>1183</v>
      </c>
      <c r="C169" s="219"/>
      <c r="D169" s="225"/>
      <c r="E169" s="219"/>
      <c r="F169" s="226"/>
      <c r="G169" s="226"/>
      <c r="H169" s="226"/>
      <c r="I169" s="227"/>
      <c r="J169" s="212"/>
      <c r="K169" s="212">
        <f>21</f>
        <v>21</v>
      </c>
      <c r="L169" s="212"/>
      <c r="M169" s="212"/>
      <c r="N169" s="212"/>
      <c r="O169" s="212"/>
      <c r="P169" s="212"/>
      <c r="Q169" s="212"/>
      <c r="R169" s="212"/>
      <c r="S169" s="212"/>
      <c r="T169" s="212"/>
      <c r="U169" s="212"/>
      <c r="V169" s="212"/>
      <c r="W169" s="212"/>
      <c r="X169" s="212"/>
      <c r="Y169" s="212"/>
      <c r="Z169" s="212"/>
      <c r="AA169" s="212"/>
      <c r="AB169" s="212"/>
      <c r="AC169" s="212"/>
      <c r="AD169" s="212"/>
      <c r="AE169" s="212"/>
      <c r="AF169" s="212"/>
      <c r="AG169" s="212"/>
      <c r="AH169" s="212"/>
      <c r="AI169" s="212"/>
      <c r="AJ169" s="212"/>
      <c r="AK169" s="212"/>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212"/>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12"/>
      <c r="EC169" s="212"/>
      <c r="ED169" s="212"/>
      <c r="EE169" s="212"/>
      <c r="EF169" s="212"/>
      <c r="EG169" s="212"/>
      <c r="EH169" s="212"/>
      <c r="EI169" s="212"/>
    </row>
    <row r="170" spans="1:139" s="213" customFormat="1" ht="27.75" customHeight="1" x14ac:dyDescent="0.2">
      <c r="A170" s="219"/>
      <c r="B170" s="224" t="str">
        <f>B167</f>
        <v>Storm water drain</v>
      </c>
      <c r="C170" s="219">
        <v>1</v>
      </c>
      <c r="D170" s="225" t="s">
        <v>966</v>
      </c>
      <c r="E170" s="219">
        <f>E167</f>
        <v>1</v>
      </c>
      <c r="F170" s="226">
        <v>40.6</v>
      </c>
      <c r="G170" s="226">
        <f>G167</f>
        <v>1</v>
      </c>
      <c r="H170" s="226">
        <v>0.1</v>
      </c>
      <c r="I170" s="227">
        <f>ROUND((C170*E170*F170*G170*H170),2)</f>
        <v>4.0599999999999996</v>
      </c>
      <c r="J170" s="212"/>
      <c r="K170" s="212">
        <f>K169/K168</f>
        <v>6.176470588235297</v>
      </c>
      <c r="L170" s="212"/>
      <c r="M170" s="212"/>
      <c r="N170" s="212"/>
      <c r="O170" s="212"/>
      <c r="P170" s="212"/>
      <c r="Q170" s="212"/>
      <c r="R170" s="212"/>
      <c r="S170" s="212"/>
      <c r="T170" s="212"/>
      <c r="U170" s="212"/>
      <c r="V170" s="212"/>
      <c r="W170" s="212"/>
      <c r="X170" s="212"/>
      <c r="Y170" s="212"/>
      <c r="Z170" s="212"/>
      <c r="AA170" s="212"/>
      <c r="AB170" s="212"/>
      <c r="AC170" s="212"/>
      <c r="AD170" s="212"/>
      <c r="AE170" s="212"/>
      <c r="AF170" s="212"/>
      <c r="AG170" s="212"/>
      <c r="AH170" s="212"/>
      <c r="AI170" s="212"/>
      <c r="AJ170" s="212"/>
      <c r="AK170" s="212"/>
      <c r="AL170" s="212"/>
      <c r="AM170" s="212"/>
      <c r="AN170" s="212"/>
      <c r="AO170" s="212"/>
      <c r="AP170" s="212"/>
      <c r="AQ170" s="212"/>
      <c r="AR170" s="212"/>
      <c r="AS170" s="212"/>
      <c r="AT170" s="212"/>
      <c r="AU170" s="212"/>
      <c r="AV170" s="212"/>
      <c r="AW170" s="212"/>
      <c r="AX170" s="212"/>
      <c r="AY170" s="212"/>
      <c r="AZ170" s="212"/>
      <c r="BA170" s="212"/>
      <c r="BB170" s="212"/>
      <c r="BC170" s="212"/>
      <c r="BD170" s="212"/>
      <c r="BE170" s="212"/>
      <c r="BF170" s="212"/>
      <c r="BG170" s="212"/>
      <c r="BH170" s="212"/>
      <c r="BI170" s="212"/>
      <c r="BJ170" s="212"/>
      <c r="BK170" s="212"/>
      <c r="BL170" s="212"/>
      <c r="BM170" s="212"/>
      <c r="BN170" s="212"/>
      <c r="BO170" s="212"/>
      <c r="BP170" s="212"/>
      <c r="BQ170" s="212"/>
      <c r="BR170" s="212"/>
      <c r="BS170" s="212"/>
      <c r="BT170" s="212"/>
      <c r="BU170" s="212"/>
      <c r="BV170" s="212"/>
      <c r="BW170" s="212"/>
      <c r="BX170" s="212"/>
      <c r="BY170" s="212"/>
      <c r="BZ170" s="212"/>
      <c r="CA170" s="212"/>
      <c r="CB170" s="212"/>
      <c r="CC170" s="212"/>
      <c r="CD170" s="212"/>
      <c r="CE170" s="212"/>
      <c r="CF170" s="212"/>
      <c r="CG170" s="212"/>
      <c r="CH170" s="212"/>
      <c r="CI170" s="212"/>
      <c r="CJ170" s="212"/>
      <c r="CK170" s="212"/>
      <c r="CL170" s="212"/>
      <c r="CM170" s="212"/>
      <c r="CN170" s="212"/>
      <c r="CO170" s="212"/>
      <c r="CP170" s="212"/>
      <c r="CQ170" s="212"/>
      <c r="CR170" s="212"/>
      <c r="CS170" s="212"/>
      <c r="CT170" s="212"/>
      <c r="CU170" s="212"/>
      <c r="CV170" s="212"/>
      <c r="CW170" s="212"/>
      <c r="CX170" s="212"/>
      <c r="CY170" s="212"/>
      <c r="CZ170" s="212"/>
      <c r="DA170" s="212"/>
      <c r="DB170" s="212"/>
      <c r="DC170" s="212"/>
      <c r="DD170" s="212"/>
      <c r="DE170" s="212"/>
      <c r="DF170" s="212"/>
      <c r="DG170" s="212"/>
      <c r="DH170" s="212"/>
      <c r="DI170" s="212"/>
      <c r="DJ170" s="212"/>
      <c r="DK170" s="212"/>
      <c r="DL170" s="212"/>
      <c r="DM170" s="212"/>
      <c r="DN170" s="212"/>
      <c r="DO170" s="212"/>
      <c r="DP170" s="212"/>
      <c r="DQ170" s="212"/>
      <c r="DR170" s="212"/>
      <c r="DS170" s="212"/>
      <c r="DT170" s="212"/>
      <c r="DU170" s="212"/>
      <c r="DV170" s="212"/>
      <c r="DW170" s="212"/>
      <c r="DX170" s="212"/>
      <c r="DY170" s="212"/>
      <c r="DZ170" s="212"/>
      <c r="EA170" s="212"/>
      <c r="EB170" s="212"/>
      <c r="EC170" s="212"/>
      <c r="ED170" s="212"/>
      <c r="EE170" s="212"/>
      <c r="EF170" s="212"/>
      <c r="EG170" s="212"/>
      <c r="EH170" s="212"/>
      <c r="EI170" s="212"/>
    </row>
    <row r="171" spans="1:139" s="213" customFormat="1" ht="21" customHeight="1" x14ac:dyDescent="0.2">
      <c r="A171" s="219"/>
      <c r="B171" s="224"/>
      <c r="C171" s="225"/>
      <c r="D171" s="225"/>
      <c r="E171" s="219"/>
      <c r="F171" s="226"/>
      <c r="G171" s="75" t="s">
        <v>9</v>
      </c>
      <c r="H171" s="75">
        <f>ROUNDUP(I170,1)</f>
        <v>4.0999999999999996</v>
      </c>
      <c r="I171" s="210" t="s">
        <v>271</v>
      </c>
      <c r="J171" s="212"/>
      <c r="K171" s="212">
        <f>35+6.18</f>
        <v>41.18</v>
      </c>
      <c r="L171" s="212"/>
      <c r="M171" s="212"/>
      <c r="N171" s="212"/>
      <c r="O171" s="212"/>
      <c r="P171" s="212"/>
      <c r="Q171" s="212"/>
      <c r="R171" s="212"/>
      <c r="S171" s="212"/>
      <c r="T171" s="212"/>
      <c r="U171" s="212"/>
      <c r="V171" s="212"/>
      <c r="W171" s="212"/>
      <c r="X171" s="212"/>
      <c r="Y171" s="212"/>
      <c r="Z171" s="212"/>
      <c r="AA171" s="212"/>
      <c r="AB171" s="212"/>
      <c r="AC171" s="212"/>
      <c r="AD171" s="212"/>
      <c r="AE171" s="212"/>
      <c r="AF171" s="212"/>
      <c r="AG171" s="212"/>
      <c r="AH171" s="212"/>
      <c r="AI171" s="212"/>
      <c r="AJ171" s="212"/>
      <c r="AK171" s="212"/>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212"/>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12"/>
      <c r="EC171" s="212"/>
      <c r="ED171" s="212"/>
      <c r="EE171" s="212"/>
      <c r="EF171" s="212"/>
      <c r="EG171" s="212"/>
      <c r="EH171" s="212"/>
      <c r="EI171" s="212"/>
    </row>
    <row r="172" spans="1:139" s="213" customFormat="1" ht="108" customHeight="1" x14ac:dyDescent="0.2">
      <c r="A172" s="219">
        <v>31</v>
      </c>
      <c r="B172" s="224" t="s">
        <v>1184</v>
      </c>
      <c r="C172" s="225"/>
      <c r="D172" s="225"/>
      <c r="E172" s="219"/>
      <c r="F172" s="226"/>
      <c r="G172" s="226"/>
      <c r="H172" s="226"/>
      <c r="I172" s="226"/>
      <c r="J172" s="212"/>
      <c r="K172" s="212">
        <f>41.18*0.6</f>
        <v>24.707999999999998</v>
      </c>
      <c r="L172" s="212"/>
      <c r="M172" s="212"/>
      <c r="N172" s="212"/>
      <c r="O172" s="212"/>
      <c r="P172" s="212"/>
      <c r="Q172" s="212"/>
      <c r="R172" s="212"/>
      <c r="S172" s="212"/>
      <c r="T172" s="212"/>
      <c r="U172" s="212"/>
      <c r="V172" s="212"/>
      <c r="W172" s="212"/>
      <c r="X172" s="212"/>
      <c r="Y172" s="212"/>
      <c r="Z172" s="212"/>
      <c r="AA172" s="212"/>
      <c r="AB172" s="212"/>
      <c r="AC172" s="212"/>
      <c r="AD172" s="212"/>
      <c r="AE172" s="212"/>
      <c r="AF172" s="212"/>
      <c r="AG172" s="212"/>
      <c r="AH172" s="212"/>
      <c r="AI172" s="212"/>
      <c r="AJ172" s="212"/>
      <c r="AK172" s="212"/>
      <c r="AL172" s="212"/>
      <c r="AM172" s="212"/>
      <c r="AN172" s="212"/>
      <c r="AO172" s="212"/>
      <c r="AP172" s="212"/>
      <c r="AQ172" s="212"/>
      <c r="AR172" s="212"/>
      <c r="AS172" s="212"/>
      <c r="AT172" s="212"/>
      <c r="AU172" s="212"/>
      <c r="AV172" s="212"/>
      <c r="AW172" s="212"/>
      <c r="AX172" s="212"/>
      <c r="AY172" s="212"/>
      <c r="AZ172" s="212"/>
      <c r="BA172" s="212"/>
      <c r="BB172" s="212"/>
      <c r="BC172" s="212"/>
      <c r="BD172" s="212"/>
      <c r="BE172" s="212"/>
      <c r="BF172" s="212"/>
      <c r="BG172" s="212"/>
      <c r="BH172" s="212"/>
      <c r="BI172" s="212"/>
      <c r="BJ172" s="212"/>
      <c r="BK172" s="212"/>
      <c r="BL172" s="212"/>
      <c r="BM172" s="212"/>
      <c r="BN172" s="212"/>
      <c r="BO172" s="212"/>
      <c r="BP172" s="212"/>
      <c r="BQ172" s="212"/>
      <c r="BR172" s="212"/>
      <c r="BS172" s="212"/>
      <c r="BT172" s="212"/>
      <c r="BU172" s="212"/>
      <c r="BV172" s="212"/>
      <c r="BW172" s="212"/>
      <c r="BX172" s="212"/>
      <c r="BY172" s="212"/>
      <c r="BZ172" s="212"/>
      <c r="CA172" s="212"/>
      <c r="CB172" s="212"/>
      <c r="CC172" s="212"/>
      <c r="CD172" s="212"/>
      <c r="CE172" s="212"/>
      <c r="CF172" s="212"/>
      <c r="CG172" s="212"/>
      <c r="CH172" s="212"/>
      <c r="CI172" s="212"/>
      <c r="CJ172" s="212"/>
      <c r="CK172" s="212"/>
      <c r="CL172" s="212"/>
      <c r="CM172" s="212"/>
      <c r="CN172" s="212"/>
      <c r="CO172" s="212"/>
      <c r="CP172" s="212"/>
      <c r="CQ172" s="212"/>
      <c r="CR172" s="212"/>
      <c r="CS172" s="212"/>
      <c r="CT172" s="212"/>
      <c r="CU172" s="212"/>
      <c r="CV172" s="212"/>
      <c r="CW172" s="212"/>
      <c r="CX172" s="212"/>
      <c r="CY172" s="212"/>
      <c r="CZ172" s="212"/>
      <c r="DA172" s="212"/>
      <c r="DB172" s="212"/>
      <c r="DC172" s="212"/>
      <c r="DD172" s="212"/>
      <c r="DE172" s="212"/>
      <c r="DF172" s="212"/>
      <c r="DG172" s="212"/>
      <c r="DH172" s="212"/>
      <c r="DI172" s="212"/>
      <c r="DJ172" s="212"/>
      <c r="DK172" s="212"/>
      <c r="DL172" s="212"/>
      <c r="DM172" s="212"/>
      <c r="DN172" s="212"/>
      <c r="DO172" s="212"/>
      <c r="DP172" s="212"/>
      <c r="DQ172" s="212"/>
      <c r="DR172" s="212"/>
      <c r="DS172" s="212"/>
      <c r="DT172" s="212"/>
      <c r="DU172" s="212"/>
      <c r="DV172" s="212"/>
      <c r="DW172" s="212"/>
      <c r="DX172" s="212"/>
      <c r="DY172" s="212"/>
      <c r="DZ172" s="212"/>
      <c r="EA172" s="212"/>
      <c r="EB172" s="212"/>
      <c r="EC172" s="212"/>
      <c r="ED172" s="212"/>
      <c r="EE172" s="212"/>
      <c r="EF172" s="212"/>
      <c r="EG172" s="212"/>
      <c r="EH172" s="212"/>
      <c r="EI172" s="212"/>
    </row>
    <row r="173" spans="1:139" s="213" customFormat="1" ht="27.75" customHeight="1" x14ac:dyDescent="0.2">
      <c r="A173" s="219"/>
      <c r="B173" s="224" t="str">
        <f t="shared" ref="B173:G173" si="10">B170</f>
        <v>Storm water drain</v>
      </c>
      <c r="C173" s="219">
        <f t="shared" si="10"/>
        <v>1</v>
      </c>
      <c r="D173" s="225" t="str">
        <f t="shared" si="10"/>
        <v>x</v>
      </c>
      <c r="E173" s="219">
        <f t="shared" si="10"/>
        <v>1</v>
      </c>
      <c r="F173" s="226">
        <v>40.6</v>
      </c>
      <c r="G173" s="226">
        <f t="shared" si="10"/>
        <v>1</v>
      </c>
      <c r="H173" s="226">
        <v>0.15</v>
      </c>
      <c r="I173" s="227">
        <f>ROUND((C173*E173*F173*G173*H173),2)</f>
        <v>6.09</v>
      </c>
      <c r="J173" s="212"/>
      <c r="K173" s="212">
        <f>6.1+1.2</f>
        <v>7.3</v>
      </c>
      <c r="L173" s="212"/>
      <c r="M173" s="212"/>
      <c r="N173" s="212"/>
      <c r="O173" s="212"/>
      <c r="P173" s="212"/>
      <c r="Q173" s="212"/>
      <c r="R173" s="212"/>
      <c r="S173" s="212"/>
      <c r="T173" s="212"/>
      <c r="U173" s="212"/>
      <c r="V173" s="212"/>
      <c r="W173" s="212"/>
      <c r="X173" s="212"/>
      <c r="Y173" s="212"/>
      <c r="Z173" s="212"/>
      <c r="AA173" s="212"/>
      <c r="AB173" s="212"/>
      <c r="AC173" s="212"/>
      <c r="AD173" s="212"/>
      <c r="AE173" s="212"/>
      <c r="AF173" s="212"/>
      <c r="AG173" s="212"/>
      <c r="AH173" s="212"/>
      <c r="AI173" s="212"/>
      <c r="AJ173" s="212"/>
      <c r="AK173" s="212"/>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212"/>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12"/>
      <c r="EC173" s="212"/>
      <c r="ED173" s="212"/>
      <c r="EE173" s="212"/>
      <c r="EF173" s="212"/>
      <c r="EG173" s="212"/>
      <c r="EH173" s="212"/>
      <c r="EI173" s="212"/>
    </row>
    <row r="174" spans="1:139" s="213" customFormat="1" ht="21" customHeight="1" x14ac:dyDescent="0.2">
      <c r="A174" s="219"/>
      <c r="B174" s="224"/>
      <c r="C174" s="225"/>
      <c r="D174" s="225"/>
      <c r="E174" s="219"/>
      <c r="F174" s="226"/>
      <c r="G174" s="75" t="s">
        <v>9</v>
      </c>
      <c r="H174" s="75">
        <f>ROUNDUP(I173,1)</f>
        <v>6.1</v>
      </c>
      <c r="I174" s="210" t="s">
        <v>271</v>
      </c>
      <c r="J174" s="212"/>
      <c r="K174" s="212">
        <f>5.3+1.2</f>
        <v>6.5</v>
      </c>
      <c r="L174" s="212"/>
      <c r="M174" s="212"/>
      <c r="N174" s="212"/>
      <c r="O174" s="212"/>
      <c r="P174" s="212"/>
      <c r="Q174" s="212"/>
      <c r="R174" s="212"/>
      <c r="S174" s="212"/>
      <c r="T174" s="212"/>
      <c r="U174" s="212"/>
      <c r="V174" s="212"/>
      <c r="W174" s="212"/>
      <c r="X174" s="212"/>
      <c r="Y174" s="212"/>
      <c r="Z174" s="212"/>
      <c r="AA174" s="212"/>
      <c r="AB174" s="212"/>
      <c r="AC174" s="212"/>
      <c r="AD174" s="212"/>
      <c r="AE174" s="212"/>
      <c r="AF174" s="212"/>
      <c r="AG174" s="212"/>
      <c r="AH174" s="212"/>
      <c r="AI174" s="212"/>
      <c r="AJ174" s="212"/>
      <c r="AK174" s="212"/>
      <c r="AL174" s="212"/>
      <c r="AM174" s="212"/>
      <c r="AN174" s="212"/>
      <c r="AO174" s="212"/>
      <c r="AP174" s="212"/>
      <c r="AQ174" s="212"/>
      <c r="AR174" s="212"/>
      <c r="AS174" s="212"/>
      <c r="AT174" s="212"/>
      <c r="AU174" s="212"/>
      <c r="AV174" s="212"/>
      <c r="AW174" s="212"/>
      <c r="AX174" s="212"/>
      <c r="AY174" s="212"/>
      <c r="AZ174" s="212"/>
      <c r="BA174" s="212"/>
      <c r="BB174" s="212"/>
      <c r="BC174" s="212"/>
      <c r="BD174" s="212"/>
      <c r="BE174" s="212"/>
      <c r="BF174" s="212"/>
      <c r="BG174" s="212"/>
      <c r="BH174" s="212"/>
      <c r="BI174" s="212"/>
      <c r="BJ174" s="212"/>
      <c r="BK174" s="212"/>
      <c r="BL174" s="212"/>
      <c r="BM174" s="212"/>
      <c r="BN174" s="212"/>
      <c r="BO174" s="212"/>
      <c r="BP174" s="212"/>
      <c r="BQ174" s="212"/>
      <c r="BR174" s="212"/>
      <c r="BS174" s="212"/>
      <c r="BT174" s="212"/>
      <c r="BU174" s="212"/>
      <c r="BV174" s="212"/>
      <c r="BW174" s="212"/>
      <c r="BX174" s="212"/>
      <c r="BY174" s="212"/>
      <c r="BZ174" s="212"/>
      <c r="CA174" s="212"/>
      <c r="CB174" s="212"/>
      <c r="CC174" s="212"/>
      <c r="CD174" s="212"/>
      <c r="CE174" s="212"/>
      <c r="CF174" s="212"/>
      <c r="CG174" s="212"/>
      <c r="CH174" s="212"/>
      <c r="CI174" s="212"/>
      <c r="CJ174" s="212"/>
      <c r="CK174" s="212"/>
      <c r="CL174" s="212"/>
      <c r="CM174" s="212"/>
      <c r="CN174" s="212"/>
      <c r="CO174" s="212"/>
      <c r="CP174" s="212"/>
      <c r="CQ174" s="212"/>
      <c r="CR174" s="212"/>
      <c r="CS174" s="212"/>
      <c r="CT174" s="212"/>
      <c r="CU174" s="212"/>
      <c r="CV174" s="212"/>
      <c r="CW174" s="212"/>
      <c r="CX174" s="212"/>
      <c r="CY174" s="212"/>
      <c r="CZ174" s="212"/>
      <c r="DA174" s="212"/>
      <c r="DB174" s="212"/>
      <c r="DC174" s="212"/>
      <c r="DD174" s="212"/>
      <c r="DE174" s="212"/>
      <c r="DF174" s="212"/>
      <c r="DG174" s="212"/>
      <c r="DH174" s="212"/>
      <c r="DI174" s="212"/>
      <c r="DJ174" s="212"/>
      <c r="DK174" s="212"/>
      <c r="DL174" s="212"/>
      <c r="DM174" s="212"/>
      <c r="DN174" s="212"/>
      <c r="DO174" s="212"/>
      <c r="DP174" s="212"/>
      <c r="DQ174" s="212"/>
      <c r="DR174" s="212"/>
      <c r="DS174" s="212"/>
      <c r="DT174" s="212"/>
      <c r="DU174" s="212"/>
      <c r="DV174" s="212"/>
      <c r="DW174" s="212"/>
      <c r="DX174" s="212"/>
      <c r="DY174" s="212"/>
      <c r="DZ174" s="212"/>
      <c r="EA174" s="212"/>
      <c r="EB174" s="212"/>
      <c r="EC174" s="212"/>
      <c r="ED174" s="212"/>
      <c r="EE174" s="212"/>
      <c r="EF174" s="212"/>
      <c r="EG174" s="212"/>
      <c r="EH174" s="212"/>
      <c r="EI174" s="212"/>
    </row>
    <row r="175" spans="1:139" s="213" customFormat="1" ht="40.5" customHeight="1" x14ac:dyDescent="0.2">
      <c r="A175" s="219">
        <v>32</v>
      </c>
      <c r="B175" s="224" t="s">
        <v>1185</v>
      </c>
      <c r="C175" s="219"/>
      <c r="D175" s="225"/>
      <c r="E175" s="219"/>
      <c r="F175" s="226"/>
      <c r="G175" s="226"/>
      <c r="H175" s="228"/>
      <c r="I175" s="229"/>
      <c r="J175" s="212"/>
      <c r="K175" s="212">
        <f>7.1-K174</f>
        <v>0.59999999999999964</v>
      </c>
      <c r="L175" s="212"/>
      <c r="M175" s="212"/>
      <c r="N175" s="212"/>
      <c r="O175" s="212"/>
      <c r="P175" s="212"/>
      <c r="Q175" s="212"/>
      <c r="R175" s="212"/>
      <c r="S175" s="212"/>
      <c r="T175" s="212"/>
      <c r="U175" s="212"/>
      <c r="V175" s="212"/>
      <c r="W175" s="212"/>
      <c r="X175" s="212"/>
      <c r="Y175" s="212"/>
      <c r="Z175" s="212"/>
      <c r="AA175" s="212"/>
      <c r="AB175" s="212"/>
      <c r="AC175" s="212"/>
      <c r="AD175" s="212"/>
      <c r="AE175" s="212"/>
      <c r="AF175" s="212"/>
      <c r="AG175" s="212"/>
      <c r="AH175" s="212"/>
      <c r="AI175" s="212"/>
      <c r="AJ175" s="212"/>
      <c r="AK175" s="212"/>
      <c r="AL175" s="212"/>
      <c r="AM175" s="212"/>
      <c r="AN175" s="212"/>
      <c r="AO175" s="212"/>
      <c r="AP175" s="212"/>
      <c r="AQ175" s="212"/>
      <c r="AR175" s="212"/>
      <c r="AS175" s="212"/>
      <c r="AT175" s="212"/>
      <c r="AU175" s="212"/>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212"/>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12"/>
      <c r="EC175" s="212"/>
      <c r="ED175" s="212"/>
      <c r="EE175" s="212"/>
      <c r="EF175" s="212"/>
      <c r="EG175" s="212"/>
      <c r="EH175" s="212"/>
      <c r="EI175" s="212"/>
    </row>
    <row r="176" spans="1:139" s="213" customFormat="1" ht="27.75" customHeight="1" x14ac:dyDescent="0.2">
      <c r="A176" s="219"/>
      <c r="B176" s="224" t="str">
        <f>B173</f>
        <v>Storm water drain</v>
      </c>
      <c r="C176" s="219">
        <v>1</v>
      </c>
      <c r="D176" s="225" t="s">
        <v>966</v>
      </c>
      <c r="E176" s="219">
        <v>2</v>
      </c>
      <c r="F176" s="226">
        <v>35</v>
      </c>
      <c r="G176" s="226">
        <v>0.23</v>
      </c>
      <c r="H176" s="226">
        <v>1</v>
      </c>
      <c r="I176" s="227">
        <f>ROUND((C176*E176*F176*G176*H176),2)</f>
        <v>16.100000000000001</v>
      </c>
      <c r="J176" s="212"/>
      <c r="K176" s="212"/>
      <c r="L176" s="212"/>
      <c r="M176" s="212"/>
      <c r="N176" s="212"/>
      <c r="O176" s="212"/>
      <c r="P176" s="212"/>
      <c r="Q176" s="212"/>
      <c r="R176" s="212"/>
      <c r="S176" s="212"/>
      <c r="T176" s="212"/>
      <c r="U176" s="212"/>
      <c r="V176" s="212"/>
      <c r="W176" s="212"/>
      <c r="X176" s="212"/>
      <c r="Y176" s="212"/>
      <c r="Z176" s="212"/>
      <c r="AA176" s="212"/>
      <c r="AB176" s="212"/>
      <c r="AC176" s="212"/>
      <c r="AD176" s="212"/>
      <c r="AE176" s="212"/>
      <c r="AF176" s="212"/>
      <c r="AG176" s="212"/>
      <c r="AH176" s="212"/>
      <c r="AI176" s="212"/>
      <c r="AJ176" s="212"/>
      <c r="AK176" s="212"/>
      <c r="AL176" s="212"/>
      <c r="AM176" s="212"/>
      <c r="AN176" s="212"/>
      <c r="AO176" s="212"/>
      <c r="AP176" s="212"/>
      <c r="AQ176" s="212"/>
      <c r="AR176" s="212"/>
      <c r="AS176" s="212"/>
      <c r="AT176" s="212"/>
      <c r="AU176" s="212"/>
      <c r="AV176" s="212"/>
      <c r="AW176" s="212"/>
      <c r="AX176" s="212"/>
      <c r="AY176" s="212"/>
      <c r="AZ176" s="212"/>
      <c r="BA176" s="212"/>
      <c r="BB176" s="212"/>
      <c r="BC176" s="212"/>
      <c r="BD176" s="212"/>
      <c r="BE176" s="212"/>
      <c r="BF176" s="212"/>
      <c r="BG176" s="212"/>
      <c r="BH176" s="212"/>
      <c r="BI176" s="212"/>
      <c r="BJ176" s="212"/>
      <c r="BK176" s="212"/>
      <c r="BL176" s="212"/>
      <c r="BM176" s="212"/>
      <c r="BN176" s="212"/>
      <c r="BO176" s="212"/>
      <c r="BP176" s="212"/>
      <c r="BQ176" s="212"/>
      <c r="BR176" s="212"/>
      <c r="BS176" s="212"/>
      <c r="BT176" s="212"/>
      <c r="BU176" s="212"/>
      <c r="BV176" s="212"/>
      <c r="BW176" s="212"/>
      <c r="BX176" s="212"/>
      <c r="BY176" s="212"/>
      <c r="BZ176" s="212"/>
      <c r="CA176" s="212"/>
      <c r="CB176" s="212"/>
      <c r="CC176" s="212"/>
      <c r="CD176" s="212"/>
      <c r="CE176" s="212"/>
      <c r="CF176" s="212"/>
      <c r="CG176" s="212"/>
      <c r="CH176" s="212"/>
      <c r="CI176" s="212"/>
      <c r="CJ176" s="212"/>
      <c r="CK176" s="212"/>
      <c r="CL176" s="212"/>
      <c r="CM176" s="212"/>
      <c r="CN176" s="212"/>
      <c r="CO176" s="212"/>
      <c r="CP176" s="212"/>
      <c r="CQ176" s="212"/>
      <c r="CR176" s="212"/>
      <c r="CS176" s="212"/>
      <c r="CT176" s="212"/>
      <c r="CU176" s="212"/>
      <c r="CV176" s="212"/>
      <c r="CW176" s="212"/>
      <c r="CX176" s="212"/>
      <c r="CY176" s="212"/>
      <c r="CZ176" s="212"/>
      <c r="DA176" s="212"/>
      <c r="DB176" s="212"/>
      <c r="DC176" s="212"/>
      <c r="DD176" s="212"/>
      <c r="DE176" s="212"/>
      <c r="DF176" s="212"/>
      <c r="DG176" s="212"/>
      <c r="DH176" s="212"/>
      <c r="DI176" s="212"/>
      <c r="DJ176" s="212"/>
      <c r="DK176" s="212"/>
      <c r="DL176" s="212"/>
      <c r="DM176" s="212"/>
      <c r="DN176" s="212"/>
      <c r="DO176" s="212"/>
      <c r="DP176" s="212"/>
      <c r="DQ176" s="212"/>
      <c r="DR176" s="212"/>
      <c r="DS176" s="212"/>
      <c r="DT176" s="212"/>
      <c r="DU176" s="212"/>
      <c r="DV176" s="212"/>
      <c r="DW176" s="212"/>
      <c r="DX176" s="212"/>
      <c r="DY176" s="212"/>
      <c r="DZ176" s="212"/>
      <c r="EA176" s="212"/>
      <c r="EB176" s="212"/>
      <c r="EC176" s="212"/>
      <c r="ED176" s="212"/>
      <c r="EE176" s="212"/>
      <c r="EF176" s="212"/>
      <c r="EG176" s="212"/>
      <c r="EH176" s="212"/>
      <c r="EI176" s="212"/>
    </row>
    <row r="177" spans="1:139" s="213" customFormat="1" ht="21" customHeight="1" x14ac:dyDescent="0.2">
      <c r="A177" s="219"/>
      <c r="B177" s="224"/>
      <c r="C177" s="225"/>
      <c r="D177" s="225"/>
      <c r="E177" s="219"/>
      <c r="F177" s="226"/>
      <c r="G177" s="229" t="s">
        <v>9</v>
      </c>
      <c r="H177" s="228">
        <v>16.100000000000001</v>
      </c>
      <c r="I177" s="229" t="s">
        <v>271</v>
      </c>
      <c r="J177" s="212"/>
      <c r="K177" s="212">
        <f>H177+6.9</f>
        <v>23</v>
      </c>
      <c r="L177" s="212"/>
      <c r="M177" s="212"/>
      <c r="N177" s="212"/>
      <c r="O177" s="212"/>
      <c r="P177" s="212"/>
      <c r="Q177" s="212"/>
      <c r="R177" s="212"/>
      <c r="S177" s="212"/>
      <c r="T177" s="212"/>
      <c r="U177" s="212"/>
      <c r="V177" s="212"/>
      <c r="W177" s="212"/>
      <c r="X177" s="212"/>
      <c r="Y177" s="212"/>
      <c r="Z177" s="212"/>
      <c r="AA177" s="212"/>
      <c r="AB177" s="212"/>
      <c r="AC177" s="212"/>
      <c r="AD177" s="212"/>
      <c r="AE177" s="212"/>
      <c r="AF177" s="212"/>
      <c r="AG177" s="212"/>
      <c r="AH177" s="212"/>
      <c r="AI177" s="212"/>
      <c r="AJ177" s="212"/>
      <c r="AK177" s="212"/>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212"/>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12"/>
      <c r="EC177" s="212"/>
      <c r="ED177" s="212"/>
      <c r="EE177" s="212"/>
      <c r="EF177" s="212"/>
      <c r="EG177" s="212"/>
      <c r="EH177" s="212"/>
      <c r="EI177" s="212"/>
    </row>
    <row r="178" spans="1:139" s="213" customFormat="1" ht="89.25" customHeight="1" x14ac:dyDescent="0.2">
      <c r="A178" s="219">
        <v>33</v>
      </c>
      <c r="B178" s="224" t="s">
        <v>1186</v>
      </c>
      <c r="C178" s="225"/>
      <c r="D178" s="225"/>
      <c r="E178" s="219"/>
      <c r="F178" s="226"/>
      <c r="G178" s="226"/>
      <c r="H178" s="226"/>
      <c r="I178" s="226"/>
      <c r="J178" s="212"/>
      <c r="K178" s="212"/>
      <c r="L178" s="212"/>
      <c r="M178" s="212"/>
      <c r="N178" s="212"/>
      <c r="O178" s="212"/>
      <c r="P178" s="212"/>
      <c r="Q178" s="212"/>
      <c r="R178" s="212"/>
      <c r="S178" s="212"/>
      <c r="T178" s="212"/>
      <c r="U178" s="212"/>
      <c r="V178" s="212"/>
      <c r="W178" s="212"/>
      <c r="X178" s="212"/>
      <c r="Y178" s="212"/>
      <c r="Z178" s="212"/>
      <c r="AA178" s="212"/>
      <c r="AB178" s="212"/>
      <c r="AC178" s="212"/>
      <c r="AD178" s="212"/>
      <c r="AE178" s="212"/>
      <c r="AF178" s="212"/>
      <c r="AG178" s="212"/>
      <c r="AH178" s="212"/>
      <c r="AI178" s="212"/>
      <c r="AJ178" s="212"/>
      <c r="AK178" s="212"/>
      <c r="AL178" s="212"/>
      <c r="AM178" s="212"/>
      <c r="AN178" s="212"/>
      <c r="AO178" s="212"/>
      <c r="AP178" s="212"/>
      <c r="AQ178" s="212"/>
      <c r="AR178" s="212"/>
      <c r="AS178" s="212"/>
      <c r="AT178" s="212"/>
      <c r="AU178" s="212"/>
      <c r="AV178" s="212"/>
      <c r="AW178" s="212"/>
      <c r="AX178" s="212"/>
      <c r="AY178" s="212"/>
      <c r="AZ178" s="212"/>
      <c r="BA178" s="212"/>
      <c r="BB178" s="212"/>
      <c r="BC178" s="212"/>
      <c r="BD178" s="212"/>
      <c r="BE178" s="212"/>
      <c r="BF178" s="212"/>
      <c r="BG178" s="212"/>
      <c r="BH178" s="212"/>
      <c r="BI178" s="212"/>
      <c r="BJ178" s="212"/>
      <c r="BK178" s="212"/>
      <c r="BL178" s="212"/>
      <c r="BM178" s="212"/>
      <c r="BN178" s="212"/>
      <c r="BO178" s="212"/>
      <c r="BP178" s="212"/>
      <c r="BQ178" s="212"/>
      <c r="BR178" s="212"/>
      <c r="BS178" s="212"/>
      <c r="BT178" s="212"/>
      <c r="BU178" s="212"/>
      <c r="BV178" s="212"/>
      <c r="BW178" s="212"/>
      <c r="BX178" s="212"/>
      <c r="BY178" s="212"/>
      <c r="BZ178" s="212"/>
      <c r="CA178" s="212"/>
      <c r="CB178" s="212"/>
      <c r="CC178" s="212"/>
      <c r="CD178" s="212"/>
      <c r="CE178" s="212"/>
      <c r="CF178" s="212"/>
      <c r="CG178" s="212"/>
      <c r="CH178" s="212"/>
      <c r="CI178" s="212"/>
      <c r="CJ178" s="212"/>
      <c r="CK178" s="212"/>
      <c r="CL178" s="212"/>
      <c r="CM178" s="212"/>
      <c r="CN178" s="212"/>
      <c r="CO178" s="212"/>
      <c r="CP178" s="212"/>
      <c r="CQ178" s="212"/>
      <c r="CR178" s="212"/>
      <c r="CS178" s="212"/>
      <c r="CT178" s="212"/>
      <c r="CU178" s="212"/>
      <c r="CV178" s="212"/>
      <c r="CW178" s="212"/>
      <c r="CX178" s="212"/>
      <c r="CY178" s="212"/>
      <c r="CZ178" s="212"/>
      <c r="DA178" s="212"/>
      <c r="DB178" s="212"/>
      <c r="DC178" s="212"/>
      <c r="DD178" s="212"/>
      <c r="DE178" s="212"/>
      <c r="DF178" s="212"/>
      <c r="DG178" s="212"/>
      <c r="DH178" s="212"/>
      <c r="DI178" s="212"/>
      <c r="DJ178" s="212"/>
      <c r="DK178" s="212"/>
      <c r="DL178" s="212"/>
      <c r="DM178" s="212"/>
      <c r="DN178" s="212"/>
      <c r="DO178" s="212"/>
      <c r="DP178" s="212"/>
      <c r="DQ178" s="212"/>
      <c r="DR178" s="212"/>
      <c r="DS178" s="212"/>
      <c r="DT178" s="212"/>
      <c r="DU178" s="212"/>
      <c r="DV178" s="212"/>
      <c r="DW178" s="212"/>
      <c r="DX178" s="212"/>
      <c r="DY178" s="212"/>
      <c r="DZ178" s="212"/>
      <c r="EA178" s="212"/>
      <c r="EB178" s="212"/>
      <c r="EC178" s="212"/>
      <c r="ED178" s="212"/>
      <c r="EE178" s="212"/>
      <c r="EF178" s="212"/>
      <c r="EG178" s="212"/>
      <c r="EH178" s="212"/>
      <c r="EI178" s="212"/>
    </row>
    <row r="179" spans="1:139" s="213" customFormat="1" ht="27.75" customHeight="1" x14ac:dyDescent="0.2">
      <c r="A179" s="219"/>
      <c r="B179" s="224" t="s">
        <v>1187</v>
      </c>
      <c r="C179" s="219">
        <v>1</v>
      </c>
      <c r="D179" s="225" t="s">
        <v>966</v>
      </c>
      <c r="E179" s="219">
        <v>2</v>
      </c>
      <c r="F179" s="226">
        <f>F176</f>
        <v>35</v>
      </c>
      <c r="G179" s="225" t="s">
        <v>24</v>
      </c>
      <c r="H179" s="226">
        <v>1.23</v>
      </c>
      <c r="I179" s="227">
        <f>ROUND((C179*E179*F179*H179),2)</f>
        <v>86.1</v>
      </c>
      <c r="J179" s="212"/>
      <c r="K179" s="212"/>
      <c r="L179" s="212"/>
      <c r="M179" s="212"/>
      <c r="N179" s="212"/>
      <c r="O179" s="212"/>
      <c r="P179" s="212"/>
      <c r="Q179" s="212"/>
      <c r="R179" s="212"/>
      <c r="S179" s="212"/>
      <c r="T179" s="212"/>
      <c r="U179" s="212"/>
      <c r="V179" s="212"/>
      <c r="W179" s="212"/>
      <c r="X179" s="212"/>
      <c r="Y179" s="212"/>
      <c r="Z179" s="212"/>
      <c r="AA179" s="212"/>
      <c r="AB179" s="212"/>
      <c r="AC179" s="212"/>
      <c r="AD179" s="212"/>
      <c r="AE179" s="212"/>
      <c r="AF179" s="212"/>
      <c r="AG179" s="212"/>
      <c r="AH179" s="212"/>
      <c r="AI179" s="212"/>
      <c r="AJ179" s="212"/>
      <c r="AK179" s="212"/>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212"/>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12"/>
      <c r="EC179" s="212"/>
      <c r="ED179" s="212"/>
      <c r="EE179" s="212"/>
      <c r="EF179" s="212"/>
      <c r="EG179" s="212"/>
      <c r="EH179" s="212"/>
      <c r="EI179" s="212"/>
    </row>
    <row r="180" spans="1:139" s="213" customFormat="1" ht="21" customHeight="1" x14ac:dyDescent="0.2">
      <c r="A180" s="219"/>
      <c r="B180" s="224"/>
      <c r="C180" s="225"/>
      <c r="D180" s="225"/>
      <c r="E180" s="219"/>
      <c r="F180" s="226"/>
      <c r="G180" s="75" t="s">
        <v>9</v>
      </c>
      <c r="H180" s="75">
        <f>ROUNDUP(I179,1)</f>
        <v>86.1</v>
      </c>
      <c r="I180" s="210" t="s">
        <v>1142</v>
      </c>
      <c r="J180" s="212">
        <f>H180+36.5</f>
        <v>122.6</v>
      </c>
      <c r="K180" s="212"/>
      <c r="L180" s="212"/>
      <c r="M180" s="212"/>
      <c r="N180" s="212"/>
      <c r="O180" s="212"/>
      <c r="P180" s="212"/>
      <c r="Q180" s="212"/>
      <c r="R180" s="212"/>
      <c r="S180" s="212"/>
      <c r="T180" s="212"/>
      <c r="U180" s="212"/>
      <c r="V180" s="212"/>
      <c r="W180" s="212"/>
      <c r="X180" s="212"/>
      <c r="Y180" s="212"/>
      <c r="Z180" s="212"/>
      <c r="AA180" s="212"/>
      <c r="AB180" s="212"/>
      <c r="AC180" s="212"/>
      <c r="AD180" s="212"/>
      <c r="AE180" s="212"/>
      <c r="AF180" s="212"/>
      <c r="AG180" s="212"/>
      <c r="AH180" s="212"/>
      <c r="AI180" s="212"/>
      <c r="AJ180" s="212"/>
      <c r="AK180" s="212"/>
      <c r="AL180" s="212"/>
      <c r="AM180" s="212"/>
      <c r="AN180" s="212"/>
      <c r="AO180" s="212"/>
      <c r="AP180" s="212"/>
      <c r="AQ180" s="212"/>
      <c r="AR180" s="212"/>
      <c r="AS180" s="212"/>
      <c r="AT180" s="212"/>
      <c r="AU180" s="212"/>
      <c r="AV180" s="212"/>
      <c r="AW180" s="212"/>
      <c r="AX180" s="212"/>
      <c r="AY180" s="212"/>
      <c r="AZ180" s="212"/>
      <c r="BA180" s="212"/>
      <c r="BB180" s="212"/>
      <c r="BC180" s="212"/>
      <c r="BD180" s="212"/>
      <c r="BE180" s="212"/>
      <c r="BF180" s="212"/>
      <c r="BG180" s="212"/>
      <c r="BH180" s="212"/>
      <c r="BI180" s="212"/>
      <c r="BJ180" s="212"/>
      <c r="BK180" s="212"/>
      <c r="BL180" s="212"/>
      <c r="BM180" s="212"/>
      <c r="BN180" s="212"/>
      <c r="BO180" s="212"/>
      <c r="BP180" s="212"/>
      <c r="BQ180" s="212"/>
      <c r="BR180" s="212"/>
      <c r="BS180" s="212"/>
      <c r="BT180" s="212"/>
      <c r="BU180" s="212"/>
      <c r="BV180" s="212"/>
      <c r="BW180" s="212"/>
      <c r="BX180" s="212"/>
      <c r="BY180" s="212"/>
      <c r="BZ180" s="212"/>
      <c r="CA180" s="212"/>
      <c r="CB180" s="212"/>
      <c r="CC180" s="212"/>
      <c r="CD180" s="212"/>
      <c r="CE180" s="212"/>
      <c r="CF180" s="212"/>
      <c r="CG180" s="212"/>
      <c r="CH180" s="212"/>
      <c r="CI180" s="212"/>
      <c r="CJ180" s="212"/>
      <c r="CK180" s="212"/>
      <c r="CL180" s="212"/>
      <c r="CM180" s="212"/>
      <c r="CN180" s="212"/>
      <c r="CO180" s="212"/>
      <c r="CP180" s="212"/>
      <c r="CQ180" s="212"/>
      <c r="CR180" s="212"/>
      <c r="CS180" s="212"/>
      <c r="CT180" s="212"/>
      <c r="CU180" s="212"/>
      <c r="CV180" s="212"/>
      <c r="CW180" s="212"/>
      <c r="CX180" s="212"/>
      <c r="CY180" s="212"/>
      <c r="CZ180" s="212"/>
      <c r="DA180" s="212"/>
      <c r="DB180" s="212"/>
      <c r="DC180" s="212"/>
      <c r="DD180" s="212"/>
      <c r="DE180" s="212"/>
      <c r="DF180" s="212"/>
      <c r="DG180" s="212"/>
      <c r="DH180" s="212"/>
      <c r="DI180" s="212"/>
      <c r="DJ180" s="212"/>
      <c r="DK180" s="212"/>
      <c r="DL180" s="212"/>
      <c r="DM180" s="212"/>
      <c r="DN180" s="212"/>
      <c r="DO180" s="212"/>
      <c r="DP180" s="212"/>
      <c r="DQ180" s="212"/>
      <c r="DR180" s="212"/>
      <c r="DS180" s="212"/>
      <c r="DT180" s="212"/>
      <c r="DU180" s="212"/>
      <c r="DV180" s="212"/>
      <c r="DW180" s="212"/>
      <c r="DX180" s="212"/>
      <c r="DY180" s="212"/>
      <c r="DZ180" s="212"/>
      <c r="EA180" s="212"/>
      <c r="EB180" s="212"/>
      <c r="EC180" s="212"/>
      <c r="ED180" s="212"/>
      <c r="EE180" s="212"/>
      <c r="EF180" s="212"/>
      <c r="EG180" s="212"/>
      <c r="EH180" s="212"/>
      <c r="EI180" s="212"/>
    </row>
    <row r="181" spans="1:139" s="213" customFormat="1" ht="32.25" customHeight="1" x14ac:dyDescent="0.2">
      <c r="A181" s="233">
        <v>34</v>
      </c>
      <c r="B181" s="231" t="s">
        <v>1189</v>
      </c>
      <c r="C181" s="222"/>
      <c r="D181" s="222"/>
      <c r="E181" s="222"/>
      <c r="F181" s="222"/>
      <c r="G181" s="222"/>
      <c r="H181" s="222"/>
      <c r="I181" s="222"/>
      <c r="J181" s="212"/>
      <c r="K181" s="212"/>
      <c r="L181" s="212"/>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212"/>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212"/>
      <c r="EC181" s="212"/>
      <c r="ED181" s="212"/>
      <c r="EE181" s="212"/>
      <c r="EF181" s="212"/>
      <c r="EG181" s="212"/>
      <c r="EH181" s="212"/>
      <c r="EI181" s="212"/>
    </row>
    <row r="182" spans="1:139" s="213" customFormat="1" ht="27" customHeight="1" x14ac:dyDescent="0.2">
      <c r="A182" s="230"/>
      <c r="B182" s="222" t="s">
        <v>1190</v>
      </c>
      <c r="C182" s="230">
        <v>1</v>
      </c>
      <c r="D182" s="230" t="s">
        <v>966</v>
      </c>
      <c r="E182" s="230">
        <v>2</v>
      </c>
      <c r="F182" s="222">
        <f>F179</f>
        <v>35</v>
      </c>
      <c r="G182" s="234" t="s">
        <v>24</v>
      </c>
      <c r="H182" s="222">
        <f>H176</f>
        <v>1</v>
      </c>
      <c r="I182" s="222">
        <f>ROUND((C182*E182*F182*H182),2)</f>
        <v>70</v>
      </c>
      <c r="J182" s="212"/>
      <c r="K182" s="212"/>
      <c r="L182" s="212"/>
      <c r="M182" s="212"/>
      <c r="N182" s="212"/>
      <c r="O182" s="212"/>
      <c r="P182" s="212"/>
      <c r="Q182" s="212"/>
      <c r="R182" s="212"/>
      <c r="S182" s="212"/>
      <c r="T182" s="212"/>
      <c r="U182" s="212"/>
      <c r="V182" s="212"/>
      <c r="W182" s="212"/>
      <c r="X182" s="212"/>
      <c r="Y182" s="212"/>
      <c r="Z182" s="212"/>
      <c r="AA182" s="212"/>
      <c r="AB182" s="212"/>
      <c r="AC182" s="212"/>
      <c r="AD182" s="212"/>
      <c r="AE182" s="212"/>
      <c r="AF182" s="212"/>
      <c r="AG182" s="212"/>
      <c r="AH182" s="212"/>
      <c r="AI182" s="212"/>
      <c r="AJ182" s="212"/>
      <c r="AK182" s="212"/>
      <c r="AL182" s="212"/>
      <c r="AM182" s="212"/>
      <c r="AN182" s="212"/>
      <c r="AO182" s="212"/>
      <c r="AP182" s="212"/>
      <c r="AQ182" s="212"/>
      <c r="AR182" s="212"/>
      <c r="AS182" s="212"/>
      <c r="AT182" s="212"/>
      <c r="AU182" s="212"/>
      <c r="AV182" s="212"/>
      <c r="AW182" s="212"/>
      <c r="AX182" s="212"/>
      <c r="AY182" s="212"/>
      <c r="AZ182" s="212"/>
      <c r="BA182" s="212"/>
      <c r="BB182" s="212"/>
      <c r="BC182" s="212"/>
      <c r="BD182" s="212"/>
      <c r="BE182" s="212"/>
      <c r="BF182" s="212"/>
      <c r="BG182" s="212"/>
      <c r="BH182" s="212"/>
      <c r="BI182" s="212"/>
      <c r="BJ182" s="212"/>
      <c r="BK182" s="212"/>
      <c r="BL182" s="212"/>
      <c r="BM182" s="212"/>
      <c r="BN182" s="212"/>
      <c r="BO182" s="212"/>
      <c r="BP182" s="212"/>
      <c r="BQ182" s="212"/>
      <c r="BR182" s="212"/>
      <c r="BS182" s="212"/>
      <c r="BT182" s="212"/>
      <c r="BU182" s="212"/>
      <c r="BV182" s="212"/>
      <c r="BW182" s="212"/>
      <c r="BX182" s="212"/>
      <c r="BY182" s="212"/>
      <c r="BZ182" s="212"/>
      <c r="CA182" s="212"/>
      <c r="CB182" s="212"/>
      <c r="CC182" s="212"/>
      <c r="CD182" s="212"/>
      <c r="CE182" s="212"/>
      <c r="CF182" s="212"/>
      <c r="CG182" s="212"/>
      <c r="CH182" s="212"/>
      <c r="CI182" s="212"/>
      <c r="CJ182" s="212"/>
      <c r="CK182" s="212"/>
      <c r="CL182" s="212"/>
      <c r="CM182" s="212"/>
      <c r="CN182" s="212"/>
      <c r="CO182" s="212"/>
      <c r="CP182" s="212"/>
      <c r="CQ182" s="212"/>
      <c r="CR182" s="212"/>
      <c r="CS182" s="212"/>
      <c r="CT182" s="212"/>
      <c r="CU182" s="212"/>
      <c r="CV182" s="212"/>
      <c r="CW182" s="212"/>
      <c r="CX182" s="212"/>
      <c r="CY182" s="212"/>
      <c r="CZ182" s="212"/>
      <c r="DA182" s="212"/>
      <c r="DB182" s="212"/>
      <c r="DC182" s="212"/>
      <c r="DD182" s="212"/>
      <c r="DE182" s="212"/>
      <c r="DF182" s="212"/>
      <c r="DG182" s="212"/>
      <c r="DH182" s="212"/>
      <c r="DI182" s="212"/>
      <c r="DJ182" s="212"/>
      <c r="DK182" s="212"/>
      <c r="DL182" s="212"/>
      <c r="DM182" s="212"/>
      <c r="DN182" s="212"/>
      <c r="DO182" s="212"/>
      <c r="DP182" s="212"/>
      <c r="DQ182" s="212"/>
      <c r="DR182" s="212"/>
      <c r="DS182" s="212"/>
      <c r="DT182" s="212"/>
      <c r="DU182" s="212"/>
      <c r="DV182" s="212"/>
      <c r="DW182" s="212"/>
      <c r="DX182" s="212"/>
      <c r="DY182" s="212"/>
      <c r="DZ182" s="212"/>
      <c r="EA182" s="212"/>
      <c r="EB182" s="212"/>
      <c r="EC182" s="212"/>
      <c r="ED182" s="212"/>
      <c r="EE182" s="212"/>
      <c r="EF182" s="212"/>
      <c r="EG182" s="212"/>
      <c r="EH182" s="212"/>
      <c r="EI182" s="212"/>
    </row>
    <row r="183" spans="1:139" s="213" customFormat="1" ht="25.5" customHeight="1" x14ac:dyDescent="0.2">
      <c r="A183" s="219"/>
      <c r="B183" s="224"/>
      <c r="C183" s="225"/>
      <c r="D183" s="225"/>
      <c r="E183" s="219"/>
      <c r="F183" s="226"/>
      <c r="G183" s="75" t="s">
        <v>9</v>
      </c>
      <c r="H183" s="75">
        <f>ROUNDUP(I182,1)</f>
        <v>70</v>
      </c>
      <c r="I183" s="210" t="s">
        <v>1142</v>
      </c>
      <c r="J183" s="212"/>
      <c r="K183" s="212"/>
      <c r="L183" s="212"/>
      <c r="M183" s="212"/>
      <c r="N183" s="212"/>
      <c r="O183" s="212"/>
      <c r="P183" s="212"/>
      <c r="Q183" s="212"/>
      <c r="R183" s="212"/>
      <c r="S183" s="212"/>
      <c r="T183" s="212"/>
      <c r="U183" s="212"/>
      <c r="V183" s="212"/>
      <c r="W183" s="212"/>
      <c r="X183" s="212"/>
      <c r="Y183" s="212"/>
      <c r="Z183" s="212"/>
      <c r="AA183" s="212"/>
      <c r="AB183" s="212"/>
      <c r="AC183" s="212"/>
      <c r="AD183" s="212"/>
      <c r="AE183" s="212"/>
      <c r="AF183" s="212"/>
      <c r="AG183" s="212"/>
      <c r="AH183" s="212"/>
      <c r="AI183" s="212"/>
      <c r="AJ183" s="212"/>
      <c r="AK183" s="212"/>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212"/>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212"/>
      <c r="EC183" s="212"/>
      <c r="ED183" s="212"/>
      <c r="EE183" s="212"/>
      <c r="EF183" s="212"/>
      <c r="EG183" s="212"/>
      <c r="EH183" s="212"/>
      <c r="EI183" s="212"/>
    </row>
    <row r="184" spans="1:139" s="213" customFormat="1" ht="93" customHeight="1" x14ac:dyDescent="0.2">
      <c r="A184" s="219">
        <v>35</v>
      </c>
      <c r="B184" s="224" t="s">
        <v>1191</v>
      </c>
      <c r="C184" s="225"/>
      <c r="D184" s="225"/>
      <c r="E184" s="219"/>
      <c r="F184" s="226"/>
      <c r="G184" s="226"/>
      <c r="H184" s="226"/>
      <c r="I184" s="226"/>
      <c r="J184" s="212"/>
      <c r="K184" s="212"/>
      <c r="L184" s="212"/>
      <c r="M184" s="212"/>
      <c r="N184" s="212"/>
      <c r="O184" s="212"/>
      <c r="P184" s="212"/>
      <c r="Q184" s="212"/>
      <c r="R184" s="212"/>
      <c r="S184" s="212"/>
      <c r="T184" s="212"/>
      <c r="U184" s="212"/>
      <c r="V184" s="212"/>
      <c r="W184" s="212"/>
      <c r="X184" s="212"/>
      <c r="Y184" s="212"/>
      <c r="Z184" s="212"/>
      <c r="AA184" s="212"/>
      <c r="AB184" s="212"/>
      <c r="AC184" s="212"/>
      <c r="AD184" s="212"/>
      <c r="AE184" s="212"/>
      <c r="AF184" s="212"/>
      <c r="AG184" s="212"/>
      <c r="AH184" s="212"/>
      <c r="AI184" s="212"/>
      <c r="AJ184" s="212"/>
      <c r="AK184" s="212"/>
      <c r="AL184" s="212"/>
      <c r="AM184" s="212"/>
      <c r="AN184" s="212"/>
      <c r="AO184" s="212"/>
      <c r="AP184" s="212"/>
      <c r="AQ184" s="212"/>
      <c r="AR184" s="212"/>
      <c r="AS184" s="212"/>
      <c r="AT184" s="212"/>
      <c r="AU184" s="212"/>
      <c r="AV184" s="212"/>
      <c r="AW184" s="212"/>
      <c r="AX184" s="212"/>
      <c r="AY184" s="212"/>
      <c r="AZ184" s="212"/>
      <c r="BA184" s="212"/>
      <c r="BB184" s="212"/>
      <c r="BC184" s="212"/>
      <c r="BD184" s="212"/>
      <c r="BE184" s="212"/>
      <c r="BF184" s="212"/>
      <c r="BG184" s="212"/>
      <c r="BH184" s="212"/>
      <c r="BI184" s="212"/>
      <c r="BJ184" s="212"/>
      <c r="BK184" s="212"/>
      <c r="BL184" s="212"/>
      <c r="BM184" s="212"/>
      <c r="BN184" s="212"/>
      <c r="BO184" s="212"/>
      <c r="BP184" s="212"/>
      <c r="BQ184" s="212"/>
      <c r="BR184" s="212"/>
      <c r="BS184" s="212"/>
      <c r="BT184" s="212"/>
      <c r="BU184" s="212"/>
      <c r="BV184" s="212"/>
      <c r="BW184" s="212"/>
      <c r="BX184" s="212"/>
      <c r="BY184" s="212"/>
      <c r="BZ184" s="212"/>
      <c r="CA184" s="212"/>
      <c r="CB184" s="212"/>
      <c r="CC184" s="212"/>
      <c r="CD184" s="212"/>
      <c r="CE184" s="212"/>
      <c r="CF184" s="212"/>
      <c r="CG184" s="212"/>
      <c r="CH184" s="212"/>
      <c r="CI184" s="212"/>
      <c r="CJ184" s="212"/>
      <c r="CK184" s="212"/>
      <c r="CL184" s="212"/>
      <c r="CM184" s="212"/>
      <c r="CN184" s="212"/>
      <c r="CO184" s="212"/>
      <c r="CP184" s="212"/>
      <c r="CQ184" s="212"/>
      <c r="CR184" s="212"/>
      <c r="CS184" s="212"/>
      <c r="CT184" s="212"/>
      <c r="CU184" s="212"/>
      <c r="CV184" s="212"/>
      <c r="CW184" s="212"/>
      <c r="CX184" s="212"/>
      <c r="CY184" s="212"/>
      <c r="CZ184" s="212"/>
      <c r="DA184" s="212"/>
      <c r="DB184" s="212"/>
      <c r="DC184" s="212"/>
      <c r="DD184" s="212"/>
      <c r="DE184" s="212"/>
      <c r="DF184" s="212"/>
      <c r="DG184" s="212"/>
      <c r="DH184" s="212"/>
      <c r="DI184" s="212"/>
      <c r="DJ184" s="212"/>
      <c r="DK184" s="212"/>
      <c r="DL184" s="212"/>
      <c r="DM184" s="212"/>
      <c r="DN184" s="212"/>
      <c r="DO184" s="212"/>
      <c r="DP184" s="212"/>
      <c r="DQ184" s="212"/>
      <c r="DR184" s="212"/>
      <c r="DS184" s="212"/>
      <c r="DT184" s="212"/>
      <c r="DU184" s="212"/>
      <c r="DV184" s="212"/>
      <c r="DW184" s="212"/>
      <c r="DX184" s="212"/>
      <c r="DY184" s="212"/>
      <c r="DZ184" s="212"/>
      <c r="EA184" s="212"/>
      <c r="EB184" s="212"/>
      <c r="EC184" s="212"/>
      <c r="ED184" s="212"/>
      <c r="EE184" s="212"/>
      <c r="EF184" s="212"/>
      <c r="EG184" s="212"/>
      <c r="EH184" s="212"/>
      <c r="EI184" s="212"/>
    </row>
    <row r="185" spans="1:139" s="213" customFormat="1" ht="26.25" customHeight="1" x14ac:dyDescent="0.2">
      <c r="A185" s="219"/>
      <c r="B185" s="224" t="s">
        <v>1192</v>
      </c>
      <c r="C185" s="219">
        <v>1</v>
      </c>
      <c r="D185" s="225" t="s">
        <v>966</v>
      </c>
      <c r="E185" s="219">
        <v>1</v>
      </c>
      <c r="F185" s="226">
        <f>F179</f>
        <v>35</v>
      </c>
      <c r="G185" s="225">
        <v>0.6</v>
      </c>
      <c r="H185" s="225" t="s">
        <v>24</v>
      </c>
      <c r="I185" s="227">
        <f>ROUND((C185*E185*F185*G185),2)</f>
        <v>21</v>
      </c>
      <c r="J185" s="212"/>
      <c r="K185" s="212"/>
      <c r="L185" s="212"/>
      <c r="M185" s="212"/>
      <c r="N185" s="212"/>
      <c r="O185" s="212"/>
      <c r="P185" s="212"/>
      <c r="Q185" s="212"/>
      <c r="R185" s="212"/>
      <c r="S185" s="212"/>
      <c r="T185" s="212"/>
      <c r="U185" s="212"/>
      <c r="V185" s="212"/>
      <c r="W185" s="212"/>
      <c r="X185" s="212"/>
      <c r="Y185" s="212"/>
      <c r="Z185" s="212"/>
      <c r="AA185" s="212"/>
      <c r="AB185" s="212"/>
      <c r="AC185" s="212"/>
      <c r="AD185" s="212"/>
      <c r="AE185" s="212"/>
      <c r="AF185" s="212"/>
      <c r="AG185" s="212"/>
      <c r="AH185" s="212"/>
      <c r="AI185" s="212"/>
      <c r="AJ185" s="212"/>
      <c r="AK185" s="212"/>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212"/>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12"/>
      <c r="EC185" s="212"/>
      <c r="ED185" s="212"/>
      <c r="EE185" s="212"/>
      <c r="EF185" s="212"/>
      <c r="EG185" s="212"/>
      <c r="EH185" s="212"/>
      <c r="EI185" s="212"/>
    </row>
    <row r="186" spans="1:139" s="213" customFormat="1" ht="22.5" customHeight="1" x14ac:dyDescent="0.2">
      <c r="A186" s="219"/>
      <c r="B186" s="224"/>
      <c r="C186" s="226"/>
      <c r="D186" s="225"/>
      <c r="E186" s="226"/>
      <c r="F186" s="226"/>
      <c r="G186" s="75" t="s">
        <v>9</v>
      </c>
      <c r="H186" s="75">
        <f>ROUNDUP(I185,1)</f>
        <v>21</v>
      </c>
      <c r="I186" s="210" t="s">
        <v>1142</v>
      </c>
      <c r="J186" s="212"/>
      <c r="K186" s="212"/>
      <c r="L186" s="212"/>
      <c r="M186" s="212"/>
      <c r="N186" s="212"/>
      <c r="O186" s="212"/>
      <c r="P186" s="212"/>
      <c r="Q186" s="212"/>
      <c r="R186" s="212"/>
      <c r="S186" s="212"/>
      <c r="T186" s="212"/>
      <c r="U186" s="212"/>
      <c r="V186" s="212"/>
      <c r="W186" s="212"/>
      <c r="X186" s="212"/>
      <c r="Y186" s="212"/>
      <c r="Z186" s="212"/>
      <c r="AA186" s="212"/>
      <c r="AB186" s="212"/>
      <c r="AC186" s="212"/>
      <c r="AD186" s="212"/>
      <c r="AE186" s="212"/>
      <c r="AF186" s="212"/>
      <c r="AG186" s="212"/>
      <c r="AH186" s="212"/>
      <c r="AI186" s="212"/>
      <c r="AJ186" s="212"/>
      <c r="AK186" s="212"/>
      <c r="AL186" s="212"/>
      <c r="AM186" s="212"/>
      <c r="AN186" s="212"/>
      <c r="AO186" s="212"/>
      <c r="AP186" s="212"/>
      <c r="AQ186" s="212"/>
      <c r="AR186" s="212"/>
      <c r="AS186" s="212"/>
      <c r="AT186" s="212"/>
      <c r="AU186" s="212"/>
      <c r="AV186" s="212"/>
      <c r="AW186" s="212"/>
      <c r="AX186" s="212"/>
      <c r="AY186" s="212"/>
      <c r="AZ186" s="212"/>
      <c r="BA186" s="212"/>
      <c r="BB186" s="212"/>
      <c r="BC186" s="212"/>
      <c r="BD186" s="212"/>
      <c r="BE186" s="212"/>
      <c r="BF186" s="212"/>
      <c r="BG186" s="212"/>
      <c r="BH186" s="212"/>
      <c r="BI186" s="212"/>
      <c r="BJ186" s="212"/>
      <c r="BK186" s="212"/>
      <c r="BL186" s="212"/>
      <c r="BM186" s="212"/>
      <c r="BN186" s="212"/>
      <c r="BO186" s="212"/>
      <c r="BP186" s="212"/>
      <c r="BQ186" s="212"/>
      <c r="BR186" s="212"/>
      <c r="BS186" s="212"/>
      <c r="BT186" s="212"/>
      <c r="BU186" s="212"/>
      <c r="BV186" s="212"/>
      <c r="BW186" s="212"/>
      <c r="BX186" s="212"/>
      <c r="BY186" s="212"/>
      <c r="BZ186" s="212"/>
      <c r="CA186" s="212"/>
      <c r="CB186" s="212"/>
      <c r="CC186" s="212"/>
      <c r="CD186" s="212"/>
      <c r="CE186" s="212"/>
      <c r="CF186" s="212"/>
      <c r="CG186" s="212"/>
      <c r="CH186" s="212"/>
      <c r="CI186" s="212"/>
      <c r="CJ186" s="212"/>
      <c r="CK186" s="212"/>
      <c r="CL186" s="212"/>
      <c r="CM186" s="212"/>
      <c r="CN186" s="212"/>
      <c r="CO186" s="212"/>
      <c r="CP186" s="212"/>
      <c r="CQ186" s="212"/>
      <c r="CR186" s="212"/>
      <c r="CS186" s="212"/>
      <c r="CT186" s="212"/>
      <c r="CU186" s="212"/>
      <c r="CV186" s="212"/>
      <c r="CW186" s="212"/>
      <c r="CX186" s="212"/>
      <c r="CY186" s="212"/>
      <c r="CZ186" s="212"/>
      <c r="DA186" s="212"/>
      <c r="DB186" s="212"/>
      <c r="DC186" s="212"/>
      <c r="DD186" s="212"/>
      <c r="DE186" s="212"/>
      <c r="DF186" s="212"/>
      <c r="DG186" s="212"/>
      <c r="DH186" s="212"/>
      <c r="DI186" s="212"/>
      <c r="DJ186" s="212"/>
      <c r="DK186" s="212"/>
      <c r="DL186" s="212"/>
      <c r="DM186" s="212"/>
      <c r="DN186" s="212"/>
      <c r="DO186" s="212"/>
      <c r="DP186" s="212"/>
      <c r="DQ186" s="212"/>
      <c r="DR186" s="212"/>
      <c r="DS186" s="212"/>
      <c r="DT186" s="212"/>
      <c r="DU186" s="212"/>
      <c r="DV186" s="212"/>
      <c r="DW186" s="212"/>
      <c r="DX186" s="212"/>
      <c r="DY186" s="212"/>
      <c r="DZ186" s="212"/>
      <c r="EA186" s="212"/>
      <c r="EB186" s="212"/>
      <c r="EC186" s="212"/>
      <c r="ED186" s="212"/>
      <c r="EE186" s="212"/>
      <c r="EF186" s="212"/>
      <c r="EG186" s="212"/>
      <c r="EH186" s="212"/>
      <c r="EI186" s="212"/>
    </row>
    <row r="187" spans="1:139" ht="30.75" customHeight="1" x14ac:dyDescent="0.15">
      <c r="A187" s="77"/>
      <c r="B187" s="181" t="s">
        <v>1140</v>
      </c>
      <c r="C187" s="78"/>
      <c r="D187" s="78"/>
      <c r="E187" s="78"/>
      <c r="F187" s="78"/>
      <c r="G187" s="78"/>
      <c r="H187" s="364" t="s">
        <v>22</v>
      </c>
      <c r="I187" s="365"/>
    </row>
    <row r="188" spans="1:139" ht="25.5" customHeight="1" x14ac:dyDescent="0.15">
      <c r="A188" s="77"/>
      <c r="B188" s="182" t="s">
        <v>1028</v>
      </c>
      <c r="C188" s="78"/>
      <c r="D188" s="78"/>
      <c r="E188" s="78"/>
      <c r="F188" s="78"/>
      <c r="G188" s="78"/>
      <c r="H188" s="364" t="s">
        <v>22</v>
      </c>
      <c r="I188" s="365"/>
    </row>
    <row r="189" spans="1:139" x14ac:dyDescent="0.15">
      <c r="A189" s="175"/>
      <c r="B189" s="176"/>
      <c r="C189" s="177"/>
      <c r="D189" s="177"/>
      <c r="E189" s="177"/>
      <c r="F189" s="177"/>
      <c r="G189" s="177"/>
      <c r="H189" s="177"/>
      <c r="I189" s="177"/>
    </row>
    <row r="190" spans="1:139" x14ac:dyDescent="0.15">
      <c r="A190" s="175"/>
      <c r="B190" s="176"/>
      <c r="C190" s="177"/>
      <c r="D190" s="177"/>
      <c r="E190" s="177"/>
      <c r="F190" s="177"/>
      <c r="G190" s="177"/>
      <c r="H190" s="177"/>
      <c r="I190" s="177"/>
    </row>
    <row r="191" spans="1:139" x14ac:dyDescent="0.15">
      <c r="A191" s="175"/>
      <c r="B191" s="176"/>
      <c r="C191" s="177"/>
      <c r="D191" s="177"/>
      <c r="E191" s="177"/>
      <c r="F191" s="177"/>
      <c r="G191" s="177"/>
      <c r="H191" s="177"/>
      <c r="I191" s="177"/>
    </row>
    <row r="192" spans="1:139" x14ac:dyDescent="0.15">
      <c r="A192" s="175"/>
      <c r="B192" s="176"/>
      <c r="C192" s="177"/>
      <c r="D192" s="177"/>
      <c r="E192" s="177"/>
      <c r="F192" s="177"/>
      <c r="G192" s="177"/>
      <c r="H192" s="177"/>
      <c r="I192" s="177"/>
    </row>
    <row r="193" spans="1:9" x14ac:dyDescent="0.15">
      <c r="A193" s="175"/>
      <c r="B193" s="176"/>
      <c r="C193" s="177"/>
      <c r="D193" s="177"/>
      <c r="E193" s="177"/>
      <c r="F193" s="177"/>
      <c r="G193" s="177"/>
      <c r="H193" s="177"/>
      <c r="I193" s="177"/>
    </row>
    <row r="194" spans="1:9" x14ac:dyDescent="0.15">
      <c r="A194" s="175"/>
      <c r="B194" s="176"/>
      <c r="C194" s="177"/>
      <c r="D194" s="177"/>
      <c r="E194" s="177"/>
      <c r="F194" s="177"/>
      <c r="G194" s="177"/>
      <c r="H194" s="177"/>
      <c r="I194" s="177"/>
    </row>
    <row r="195" spans="1:9" x14ac:dyDescent="0.15">
      <c r="A195" s="175"/>
      <c r="B195" s="176"/>
      <c r="C195" s="177"/>
      <c r="D195" s="177"/>
      <c r="E195" s="177"/>
      <c r="F195" s="177"/>
      <c r="G195" s="177"/>
      <c r="H195" s="177"/>
      <c r="I195" s="177"/>
    </row>
    <row r="196" spans="1:9" x14ac:dyDescent="0.15">
      <c r="A196" s="175"/>
      <c r="B196" s="176"/>
      <c r="C196" s="177"/>
      <c r="D196" s="177"/>
      <c r="E196" s="177"/>
      <c r="F196" s="177"/>
      <c r="G196" s="177"/>
      <c r="H196" s="177"/>
      <c r="I196" s="177"/>
    </row>
    <row r="197" spans="1:9" x14ac:dyDescent="0.15">
      <c r="A197" s="175"/>
      <c r="B197" s="176"/>
      <c r="C197" s="177"/>
      <c r="D197" s="177"/>
      <c r="E197" s="177"/>
      <c r="F197" s="177"/>
      <c r="G197" s="177"/>
      <c r="H197" s="177"/>
      <c r="I197" s="177"/>
    </row>
    <row r="198" spans="1:9" x14ac:dyDescent="0.15">
      <c r="A198" s="175"/>
      <c r="B198" s="176"/>
      <c r="C198" s="177"/>
      <c r="D198" s="177"/>
      <c r="E198" s="177"/>
      <c r="F198" s="177"/>
      <c r="G198" s="177"/>
      <c r="H198" s="177"/>
      <c r="I198" s="177"/>
    </row>
    <row r="199" spans="1:9" x14ac:dyDescent="0.15">
      <c r="A199" s="175"/>
      <c r="B199" s="176"/>
      <c r="C199" s="177"/>
      <c r="D199" s="177"/>
      <c r="E199" s="177"/>
      <c r="F199" s="177"/>
      <c r="G199" s="177"/>
      <c r="H199" s="177"/>
      <c r="I199" s="177"/>
    </row>
    <row r="200" spans="1:9" x14ac:dyDescent="0.15">
      <c r="A200" s="175"/>
      <c r="B200" s="176"/>
      <c r="C200" s="177"/>
      <c r="D200" s="177"/>
      <c r="E200" s="177"/>
      <c r="F200" s="177"/>
      <c r="G200" s="177"/>
      <c r="H200" s="177"/>
      <c r="I200" s="177"/>
    </row>
    <row r="201" spans="1:9" x14ac:dyDescent="0.15">
      <c r="A201" s="175"/>
      <c r="B201" s="176"/>
      <c r="C201" s="177"/>
      <c r="D201" s="177"/>
      <c r="E201" s="177"/>
      <c r="F201" s="177"/>
      <c r="G201" s="177"/>
      <c r="H201" s="177"/>
      <c r="I201" s="177"/>
    </row>
    <row r="202" spans="1:9" x14ac:dyDescent="0.15">
      <c r="A202" s="175"/>
      <c r="B202" s="176"/>
      <c r="C202" s="177"/>
      <c r="D202" s="177"/>
      <c r="E202" s="177"/>
      <c r="F202" s="177"/>
      <c r="G202" s="177"/>
      <c r="H202" s="177"/>
      <c r="I202" s="177"/>
    </row>
    <row r="203" spans="1:9" x14ac:dyDescent="0.15">
      <c r="A203" s="175"/>
      <c r="B203" s="176"/>
      <c r="C203" s="177"/>
      <c r="D203" s="177"/>
      <c r="E203" s="177"/>
      <c r="F203" s="177"/>
      <c r="G203" s="177"/>
      <c r="H203" s="177"/>
      <c r="I203" s="177"/>
    </row>
    <row r="204" spans="1:9" x14ac:dyDescent="0.15">
      <c r="A204" s="175"/>
      <c r="B204" s="176"/>
      <c r="C204" s="177"/>
      <c r="D204" s="177"/>
      <c r="E204" s="177"/>
      <c r="F204" s="177"/>
      <c r="G204" s="177"/>
      <c r="H204" s="177"/>
      <c r="I204" s="177"/>
    </row>
    <row r="205" spans="1:9" x14ac:dyDescent="0.15">
      <c r="A205" s="175"/>
      <c r="B205" s="176"/>
      <c r="C205" s="177"/>
      <c r="D205" s="177"/>
      <c r="E205" s="177"/>
      <c r="F205" s="177"/>
      <c r="G205" s="177"/>
      <c r="H205" s="177"/>
      <c r="I205" s="177"/>
    </row>
    <row r="206" spans="1:9" x14ac:dyDescent="0.15">
      <c r="A206" s="175"/>
      <c r="B206" s="176"/>
      <c r="C206" s="177"/>
      <c r="D206" s="177"/>
      <c r="E206" s="177"/>
      <c r="F206" s="177"/>
      <c r="G206" s="177"/>
      <c r="H206" s="177"/>
      <c r="I206" s="177"/>
    </row>
    <row r="207" spans="1:9" x14ac:dyDescent="0.15">
      <c r="A207" s="175"/>
      <c r="B207" s="176"/>
      <c r="C207" s="177"/>
      <c r="D207" s="177"/>
      <c r="E207" s="177"/>
      <c r="F207" s="177"/>
      <c r="G207" s="177"/>
      <c r="H207" s="177"/>
      <c r="I207" s="177"/>
    </row>
    <row r="208" spans="1:9" x14ac:dyDescent="0.15">
      <c r="A208" s="175"/>
      <c r="B208" s="176"/>
      <c r="C208" s="177"/>
      <c r="D208" s="177"/>
      <c r="E208" s="177"/>
      <c r="F208" s="177"/>
      <c r="G208" s="177"/>
      <c r="H208" s="177"/>
      <c r="I208" s="177"/>
    </row>
    <row r="209" spans="1:9" x14ac:dyDescent="0.15">
      <c r="A209" s="175"/>
      <c r="B209" s="176"/>
      <c r="C209" s="177"/>
      <c r="D209" s="177"/>
      <c r="E209" s="177"/>
      <c r="F209" s="177"/>
      <c r="G209" s="177"/>
      <c r="H209" s="177"/>
      <c r="I209" s="177"/>
    </row>
    <row r="210" spans="1:9" x14ac:dyDescent="0.15">
      <c r="A210" s="175"/>
      <c r="B210" s="176"/>
      <c r="C210" s="177"/>
      <c r="D210" s="177"/>
      <c r="E210" s="177"/>
      <c r="F210" s="177"/>
      <c r="G210" s="177"/>
      <c r="H210" s="177"/>
      <c r="I210" s="177"/>
    </row>
    <row r="211" spans="1:9" x14ac:dyDescent="0.15">
      <c r="A211" s="175"/>
      <c r="B211" s="176"/>
      <c r="C211" s="177"/>
      <c r="D211" s="177"/>
      <c r="E211" s="177"/>
      <c r="F211" s="177"/>
      <c r="G211" s="177"/>
      <c r="H211" s="177"/>
      <c r="I211" s="177"/>
    </row>
    <row r="212" spans="1:9" x14ac:dyDescent="0.15">
      <c r="A212" s="175"/>
      <c r="B212" s="176"/>
      <c r="C212" s="177"/>
      <c r="D212" s="177"/>
      <c r="E212" s="177"/>
      <c r="F212" s="177"/>
      <c r="G212" s="177"/>
      <c r="H212" s="177"/>
      <c r="I212" s="177"/>
    </row>
    <row r="213" spans="1:9" x14ac:dyDescent="0.15">
      <c r="A213" s="175"/>
      <c r="B213" s="176"/>
      <c r="C213" s="177"/>
      <c r="D213" s="177"/>
      <c r="E213" s="177"/>
      <c r="F213" s="177"/>
      <c r="G213" s="177"/>
      <c r="H213" s="177"/>
      <c r="I213" s="177"/>
    </row>
    <row r="214" spans="1:9" x14ac:dyDescent="0.15">
      <c r="A214" s="175"/>
      <c r="B214" s="176"/>
      <c r="C214" s="177"/>
      <c r="D214" s="177"/>
      <c r="E214" s="177"/>
      <c r="F214" s="177"/>
      <c r="G214" s="177"/>
      <c r="H214" s="177"/>
      <c r="I214" s="177"/>
    </row>
    <row r="215" spans="1:9" x14ac:dyDescent="0.15">
      <c r="A215" s="175"/>
      <c r="B215" s="176"/>
      <c r="C215" s="177"/>
      <c r="D215" s="177"/>
      <c r="E215" s="177"/>
      <c r="F215" s="177"/>
      <c r="G215" s="177"/>
      <c r="H215" s="177"/>
      <c r="I215" s="177"/>
    </row>
    <row r="216" spans="1:9" x14ac:dyDescent="0.15">
      <c r="A216" s="175"/>
      <c r="B216" s="176"/>
      <c r="C216" s="177"/>
      <c r="D216" s="177"/>
      <c r="E216" s="177"/>
      <c r="F216" s="177"/>
      <c r="G216" s="177"/>
      <c r="H216" s="177"/>
      <c r="I216" s="177"/>
    </row>
    <row r="217" spans="1:9" x14ac:dyDescent="0.15">
      <c r="A217" s="175"/>
      <c r="B217" s="176"/>
      <c r="C217" s="177"/>
      <c r="D217" s="177"/>
      <c r="E217" s="177"/>
      <c r="F217" s="177"/>
      <c r="G217" s="177"/>
      <c r="H217" s="177"/>
      <c r="I217" s="177"/>
    </row>
    <row r="218" spans="1:9" x14ac:dyDescent="0.15">
      <c r="A218" s="175"/>
      <c r="B218" s="176"/>
      <c r="C218" s="177"/>
      <c r="D218" s="177"/>
      <c r="E218" s="177"/>
      <c r="F218" s="177"/>
      <c r="G218" s="177"/>
      <c r="H218" s="177"/>
      <c r="I218" s="177"/>
    </row>
    <row r="219" spans="1:9" x14ac:dyDescent="0.15">
      <c r="A219" s="175"/>
      <c r="B219" s="176"/>
      <c r="C219" s="177"/>
      <c r="D219" s="177"/>
      <c r="E219" s="177"/>
      <c r="F219" s="177"/>
      <c r="G219" s="177"/>
      <c r="H219" s="177"/>
      <c r="I219" s="177"/>
    </row>
    <row r="220" spans="1:9" x14ac:dyDescent="0.15">
      <c r="A220" s="175"/>
      <c r="B220" s="176"/>
      <c r="C220" s="177"/>
      <c r="D220" s="177"/>
      <c r="E220" s="177"/>
      <c r="F220" s="177"/>
      <c r="G220" s="177"/>
      <c r="H220" s="177"/>
      <c r="I220" s="177"/>
    </row>
    <row r="221" spans="1:9" x14ac:dyDescent="0.15">
      <c r="A221" s="175"/>
      <c r="B221" s="176"/>
      <c r="C221" s="177"/>
      <c r="D221" s="177"/>
      <c r="E221" s="177"/>
      <c r="F221" s="177"/>
      <c r="G221" s="177"/>
      <c r="H221" s="177"/>
      <c r="I221" s="177"/>
    </row>
    <row r="222" spans="1:9" x14ac:dyDescent="0.15">
      <c r="A222" s="175"/>
      <c r="B222" s="176"/>
      <c r="C222" s="177"/>
      <c r="D222" s="177"/>
      <c r="E222" s="177"/>
      <c r="F222" s="177"/>
      <c r="G222" s="177"/>
      <c r="H222" s="177"/>
      <c r="I222" s="177"/>
    </row>
    <row r="223" spans="1:9" x14ac:dyDescent="0.15">
      <c r="A223" s="175"/>
      <c r="B223" s="176"/>
      <c r="C223" s="177"/>
      <c r="D223" s="177"/>
      <c r="E223" s="177"/>
      <c r="F223" s="177"/>
      <c r="G223" s="177"/>
      <c r="H223" s="177"/>
      <c r="I223" s="177"/>
    </row>
    <row r="224" spans="1:9" x14ac:dyDescent="0.15">
      <c r="A224" s="175"/>
      <c r="B224" s="176"/>
      <c r="C224" s="177"/>
      <c r="D224" s="177"/>
      <c r="E224" s="177"/>
      <c r="F224" s="177"/>
      <c r="G224" s="177"/>
      <c r="H224" s="177"/>
      <c r="I224" s="177"/>
    </row>
    <row r="225" spans="1:9" x14ac:dyDescent="0.15">
      <c r="A225" s="175"/>
      <c r="B225" s="176"/>
      <c r="C225" s="177"/>
      <c r="D225" s="177"/>
      <c r="E225" s="177"/>
      <c r="F225" s="177"/>
      <c r="G225" s="177"/>
      <c r="H225" s="177"/>
      <c r="I225" s="177"/>
    </row>
    <row r="226" spans="1:9" x14ac:dyDescent="0.15">
      <c r="A226" s="175"/>
      <c r="B226" s="176"/>
      <c r="C226" s="177"/>
      <c r="D226" s="177"/>
      <c r="E226" s="177"/>
      <c r="F226" s="177"/>
      <c r="G226" s="177"/>
      <c r="H226" s="177"/>
      <c r="I226" s="177"/>
    </row>
    <row r="227" spans="1:9" x14ac:dyDescent="0.15">
      <c r="A227" s="175"/>
      <c r="B227" s="176"/>
      <c r="C227" s="177"/>
      <c r="D227" s="177"/>
      <c r="E227" s="177"/>
      <c r="F227" s="177"/>
      <c r="G227" s="177"/>
      <c r="H227" s="177"/>
      <c r="I227" s="177"/>
    </row>
    <row r="228" spans="1:9" x14ac:dyDescent="0.15">
      <c r="A228" s="175"/>
      <c r="B228" s="176"/>
      <c r="C228" s="177"/>
      <c r="D228" s="177"/>
      <c r="E228" s="177"/>
      <c r="F228" s="177"/>
      <c r="G228" s="177"/>
      <c r="H228" s="177"/>
      <c r="I228" s="177"/>
    </row>
    <row r="229" spans="1:9" x14ac:dyDescent="0.15">
      <c r="A229" s="175"/>
      <c r="B229" s="176"/>
      <c r="C229" s="177"/>
      <c r="D229" s="177"/>
      <c r="E229" s="177"/>
      <c r="F229" s="177"/>
      <c r="G229" s="177"/>
      <c r="H229" s="177"/>
      <c r="I229" s="177"/>
    </row>
    <row r="230" spans="1:9" x14ac:dyDescent="0.15">
      <c r="A230" s="175"/>
      <c r="B230" s="176"/>
      <c r="C230" s="177"/>
      <c r="D230" s="177"/>
      <c r="E230" s="177"/>
      <c r="F230" s="177"/>
      <c r="G230" s="177"/>
      <c r="H230" s="177"/>
      <c r="I230" s="177"/>
    </row>
    <row r="231" spans="1:9" x14ac:dyDescent="0.15">
      <c r="A231" s="175"/>
      <c r="B231" s="176"/>
      <c r="C231" s="177"/>
      <c r="D231" s="177"/>
      <c r="E231" s="177"/>
      <c r="F231" s="177"/>
      <c r="G231" s="177"/>
      <c r="H231" s="177"/>
      <c r="I231" s="177"/>
    </row>
    <row r="232" spans="1:9" x14ac:dyDescent="0.15">
      <c r="A232" s="175"/>
      <c r="B232" s="176"/>
      <c r="C232" s="177"/>
      <c r="D232" s="177"/>
      <c r="E232" s="177"/>
      <c r="F232" s="177"/>
      <c r="G232" s="177"/>
      <c r="H232" s="177"/>
      <c r="I232" s="177"/>
    </row>
    <row r="233" spans="1:9" x14ac:dyDescent="0.15">
      <c r="A233" s="175"/>
      <c r="B233" s="176"/>
      <c r="C233" s="177"/>
      <c r="D233" s="177"/>
      <c r="E233" s="177"/>
      <c r="F233" s="177"/>
      <c r="G233" s="177"/>
      <c r="H233" s="177"/>
      <c r="I233" s="177"/>
    </row>
    <row r="234" spans="1:9" x14ac:dyDescent="0.15">
      <c r="A234" s="175"/>
      <c r="B234" s="176"/>
      <c r="C234" s="177"/>
      <c r="D234" s="177"/>
      <c r="E234" s="177"/>
      <c r="F234" s="177"/>
      <c r="G234" s="177"/>
      <c r="H234" s="177"/>
      <c r="I234" s="177"/>
    </row>
    <row r="235" spans="1:9" x14ac:dyDescent="0.15">
      <c r="A235" s="175"/>
      <c r="B235" s="176"/>
      <c r="C235" s="177"/>
      <c r="D235" s="177"/>
      <c r="E235" s="177"/>
      <c r="F235" s="177"/>
      <c r="G235" s="177"/>
      <c r="H235" s="177"/>
      <c r="I235" s="177"/>
    </row>
    <row r="236" spans="1:9" x14ac:dyDescent="0.15">
      <c r="A236" s="175"/>
      <c r="B236" s="176"/>
      <c r="C236" s="177"/>
      <c r="D236" s="177"/>
      <c r="E236" s="177"/>
      <c r="F236" s="177"/>
      <c r="G236" s="177"/>
      <c r="H236" s="177"/>
      <c r="I236" s="177"/>
    </row>
    <row r="237" spans="1:9" x14ac:dyDescent="0.15">
      <c r="A237" s="175"/>
      <c r="B237" s="176"/>
      <c r="C237" s="177"/>
      <c r="D237" s="177"/>
      <c r="E237" s="177"/>
      <c r="F237" s="177"/>
      <c r="G237" s="177"/>
      <c r="H237" s="177"/>
      <c r="I237" s="177"/>
    </row>
    <row r="238" spans="1:9" x14ac:dyDescent="0.15">
      <c r="A238" s="175"/>
      <c r="B238" s="176"/>
      <c r="C238" s="177"/>
      <c r="D238" s="177"/>
      <c r="E238" s="177"/>
      <c r="F238" s="177"/>
      <c r="G238" s="177"/>
      <c r="H238" s="177"/>
      <c r="I238" s="177"/>
    </row>
    <row r="239" spans="1:9" x14ac:dyDescent="0.15">
      <c r="A239" s="175"/>
      <c r="B239" s="176"/>
      <c r="C239" s="177"/>
      <c r="D239" s="177"/>
      <c r="E239" s="177"/>
      <c r="F239" s="177"/>
      <c r="G239" s="177"/>
      <c r="H239" s="177"/>
      <c r="I239" s="177"/>
    </row>
    <row r="240" spans="1:9" x14ac:dyDescent="0.15">
      <c r="A240" s="175"/>
      <c r="B240" s="176"/>
      <c r="C240" s="177"/>
      <c r="D240" s="177"/>
      <c r="E240" s="177"/>
      <c r="F240" s="177"/>
      <c r="G240" s="177"/>
      <c r="H240" s="177"/>
      <c r="I240" s="177"/>
    </row>
    <row r="241" spans="1:9" ht="15.75" x14ac:dyDescent="0.2">
      <c r="A241" s="172"/>
      <c r="B241" s="173"/>
      <c r="C241" s="174"/>
      <c r="D241" s="174"/>
      <c r="E241" s="174"/>
      <c r="F241" s="174"/>
      <c r="G241" s="174"/>
      <c r="H241" s="174"/>
      <c r="I241" s="174"/>
    </row>
    <row r="242" spans="1:9" ht="15.75" x14ac:dyDescent="0.2">
      <c r="A242" s="172"/>
      <c r="B242" s="173"/>
      <c r="C242" s="174"/>
      <c r="D242" s="174"/>
      <c r="E242" s="174"/>
      <c r="F242" s="174"/>
      <c r="G242" s="174"/>
      <c r="H242" s="174"/>
      <c r="I242" s="174"/>
    </row>
    <row r="243" spans="1:9" ht="15.75" x14ac:dyDescent="0.2">
      <c r="A243" s="172"/>
      <c r="B243" s="173"/>
      <c r="C243" s="174"/>
      <c r="D243" s="174"/>
      <c r="E243" s="174"/>
      <c r="F243" s="174"/>
      <c r="G243" s="174"/>
      <c r="H243" s="174"/>
      <c r="I243" s="174"/>
    </row>
    <row r="244" spans="1:9" ht="15.75" x14ac:dyDescent="0.2">
      <c r="A244" s="172"/>
      <c r="B244" s="173"/>
      <c r="C244" s="174"/>
      <c r="D244" s="174"/>
      <c r="E244" s="174"/>
      <c r="F244" s="174"/>
      <c r="G244" s="174"/>
      <c r="H244" s="174"/>
      <c r="I244" s="174"/>
    </row>
    <row r="245" spans="1:9" ht="15.75" x14ac:dyDescent="0.2">
      <c r="A245" s="172"/>
      <c r="B245" s="173"/>
      <c r="C245" s="174"/>
      <c r="D245" s="174"/>
      <c r="E245" s="174"/>
      <c r="F245" s="174"/>
      <c r="G245" s="174"/>
      <c r="H245" s="174"/>
      <c r="I245" s="174"/>
    </row>
    <row r="246" spans="1:9" ht="15.75" x14ac:dyDescent="0.2">
      <c r="A246" s="172"/>
      <c r="B246" s="173"/>
      <c r="C246" s="174"/>
      <c r="D246" s="174"/>
      <c r="E246" s="174"/>
      <c r="F246" s="174"/>
      <c r="G246" s="174"/>
      <c r="H246" s="174"/>
      <c r="I246" s="174"/>
    </row>
    <row r="247" spans="1:9" ht="15.75" x14ac:dyDescent="0.2">
      <c r="A247" s="172"/>
      <c r="B247" s="173"/>
      <c r="C247" s="174"/>
      <c r="D247" s="174"/>
      <c r="E247" s="174"/>
      <c r="F247" s="174"/>
      <c r="G247" s="174"/>
      <c r="H247" s="174"/>
      <c r="I247" s="174"/>
    </row>
    <row r="248" spans="1:9" ht="15.75" x14ac:dyDescent="0.2">
      <c r="A248" s="172"/>
      <c r="B248" s="173"/>
      <c r="C248" s="174"/>
      <c r="D248" s="174"/>
      <c r="E248" s="174"/>
      <c r="F248" s="174"/>
      <c r="G248" s="174"/>
      <c r="H248" s="174"/>
      <c r="I248" s="174"/>
    </row>
    <row r="249" spans="1:9" ht="15.75" x14ac:dyDescent="0.2">
      <c r="A249" s="172"/>
      <c r="B249" s="173"/>
      <c r="C249" s="174"/>
      <c r="D249" s="174"/>
      <c r="E249" s="174"/>
      <c r="F249" s="174"/>
      <c r="G249" s="174"/>
      <c r="H249" s="174"/>
      <c r="I249" s="174"/>
    </row>
    <row r="250" spans="1:9" ht="15.75" x14ac:dyDescent="0.2">
      <c r="A250" s="172"/>
      <c r="B250" s="173"/>
      <c r="C250" s="174"/>
      <c r="D250" s="174"/>
      <c r="E250" s="174"/>
      <c r="F250" s="174"/>
      <c r="G250" s="174"/>
      <c r="H250" s="174"/>
      <c r="I250" s="174"/>
    </row>
    <row r="251" spans="1:9" ht="15.75" x14ac:dyDescent="0.2">
      <c r="A251" s="172"/>
      <c r="B251" s="173"/>
      <c r="C251" s="174"/>
      <c r="D251" s="174"/>
      <c r="E251" s="174"/>
      <c r="F251" s="174"/>
      <c r="G251" s="174"/>
      <c r="H251" s="174"/>
      <c r="I251" s="174"/>
    </row>
    <row r="252" spans="1:9" ht="15.75" x14ac:dyDescent="0.2">
      <c r="A252" s="172"/>
      <c r="B252" s="173"/>
      <c r="C252" s="174"/>
      <c r="D252" s="174"/>
      <c r="E252" s="174"/>
      <c r="F252" s="174"/>
      <c r="G252" s="174"/>
      <c r="H252" s="174"/>
      <c r="I252" s="174"/>
    </row>
    <row r="253" spans="1:9" ht="15.75" x14ac:dyDescent="0.2">
      <c r="A253" s="172"/>
      <c r="B253" s="173"/>
      <c r="C253" s="174"/>
      <c r="D253" s="174"/>
      <c r="E253" s="174"/>
      <c r="F253" s="174"/>
      <c r="G253" s="174"/>
      <c r="H253" s="174"/>
      <c r="I253" s="174"/>
    </row>
    <row r="254" spans="1:9" ht="15.75" x14ac:dyDescent="0.2">
      <c r="A254" s="172"/>
      <c r="B254" s="173"/>
      <c r="C254" s="174"/>
      <c r="D254" s="174"/>
      <c r="E254" s="174"/>
      <c r="F254" s="174"/>
      <c r="G254" s="174"/>
      <c r="H254" s="174"/>
      <c r="I254" s="174"/>
    </row>
    <row r="255" spans="1:9" ht="15.75" x14ac:dyDescent="0.2">
      <c r="A255" s="172"/>
      <c r="B255" s="173"/>
      <c r="C255" s="174"/>
      <c r="D255" s="174"/>
      <c r="E255" s="174"/>
      <c r="F255" s="174"/>
      <c r="G255" s="174"/>
      <c r="H255" s="174"/>
      <c r="I255" s="174"/>
    </row>
    <row r="256" spans="1:9" ht="15.75" x14ac:dyDescent="0.2">
      <c r="A256" s="172"/>
      <c r="B256" s="173"/>
      <c r="C256" s="174"/>
      <c r="D256" s="174"/>
      <c r="E256" s="174"/>
      <c r="F256" s="174"/>
      <c r="G256" s="174"/>
      <c r="H256" s="174"/>
      <c r="I256" s="174"/>
    </row>
    <row r="257" spans="1:9" ht="15.75" x14ac:dyDescent="0.2">
      <c r="A257" s="172"/>
      <c r="B257" s="173"/>
      <c r="C257" s="174"/>
      <c r="D257" s="174"/>
      <c r="E257" s="174"/>
      <c r="F257" s="174"/>
      <c r="G257" s="174"/>
      <c r="H257" s="174"/>
      <c r="I257" s="174"/>
    </row>
    <row r="258" spans="1:9" ht="15.75" x14ac:dyDescent="0.2">
      <c r="A258" s="172"/>
      <c r="B258" s="173"/>
      <c r="C258" s="174"/>
      <c r="D258" s="174"/>
      <c r="E258" s="174"/>
      <c r="F258" s="174"/>
      <c r="G258" s="174"/>
      <c r="H258" s="174"/>
      <c r="I258" s="174"/>
    </row>
    <row r="259" spans="1:9" ht="15.75" x14ac:dyDescent="0.2">
      <c r="A259" s="172"/>
      <c r="B259" s="173"/>
      <c r="C259" s="174"/>
      <c r="D259" s="174"/>
      <c r="E259" s="174"/>
      <c r="F259" s="174"/>
      <c r="G259" s="174"/>
      <c r="H259" s="174"/>
      <c r="I259" s="174"/>
    </row>
    <row r="260" spans="1:9" ht="15.75" x14ac:dyDescent="0.2">
      <c r="A260" s="172"/>
      <c r="B260" s="173"/>
      <c r="C260" s="174"/>
      <c r="D260" s="174"/>
      <c r="E260" s="174"/>
      <c r="F260" s="174"/>
      <c r="G260" s="174"/>
      <c r="H260" s="174"/>
      <c r="I260" s="174"/>
    </row>
    <row r="261" spans="1:9" ht="15.75" x14ac:dyDescent="0.2">
      <c r="A261" s="172"/>
      <c r="B261" s="173"/>
      <c r="C261" s="174"/>
      <c r="D261" s="174"/>
      <c r="E261" s="174"/>
      <c r="F261" s="174"/>
      <c r="G261" s="174"/>
      <c r="H261" s="174"/>
      <c r="I261" s="174"/>
    </row>
    <row r="262" spans="1:9" ht="15.75" x14ac:dyDescent="0.2">
      <c r="A262" s="172"/>
      <c r="B262" s="173"/>
      <c r="C262" s="174"/>
      <c r="D262" s="174"/>
      <c r="E262" s="174"/>
      <c r="F262" s="174"/>
      <c r="G262" s="174"/>
      <c r="H262" s="174"/>
      <c r="I262" s="174"/>
    </row>
    <row r="263" spans="1:9" ht="15.75" x14ac:dyDescent="0.2">
      <c r="A263" s="172"/>
      <c r="B263" s="173"/>
      <c r="C263" s="174"/>
      <c r="D263" s="174"/>
      <c r="E263" s="174"/>
      <c r="F263" s="174"/>
      <c r="G263" s="174"/>
      <c r="H263" s="174"/>
      <c r="I263" s="174"/>
    </row>
    <row r="264" spans="1:9" ht="15.75" x14ac:dyDescent="0.2">
      <c r="A264" s="172"/>
      <c r="B264" s="173"/>
      <c r="C264" s="174"/>
      <c r="D264" s="174"/>
      <c r="E264" s="174"/>
      <c r="F264" s="174"/>
      <c r="G264" s="174"/>
      <c r="H264" s="174"/>
      <c r="I264" s="174"/>
    </row>
    <row r="265" spans="1:9" ht="15.75" x14ac:dyDescent="0.2">
      <c r="A265" s="172"/>
      <c r="B265" s="173"/>
      <c r="C265" s="174"/>
      <c r="D265" s="174"/>
      <c r="E265" s="174"/>
      <c r="F265" s="174"/>
      <c r="G265" s="174"/>
      <c r="H265" s="174"/>
      <c r="I265" s="174"/>
    </row>
    <row r="266" spans="1:9" ht="15.75" x14ac:dyDescent="0.2">
      <c r="A266" s="172"/>
      <c r="B266" s="173"/>
      <c r="C266" s="174"/>
      <c r="D266" s="174"/>
      <c r="E266" s="174"/>
      <c r="F266" s="174"/>
      <c r="G266" s="174"/>
      <c r="H266" s="174"/>
      <c r="I266" s="174"/>
    </row>
    <row r="267" spans="1:9" ht="15.75" x14ac:dyDescent="0.2">
      <c r="A267" s="172"/>
      <c r="B267" s="173"/>
      <c r="C267" s="174"/>
      <c r="D267" s="174"/>
      <c r="E267" s="174"/>
      <c r="F267" s="174"/>
      <c r="G267" s="174"/>
      <c r="H267" s="174"/>
      <c r="I267" s="174"/>
    </row>
    <row r="268" spans="1:9" ht="15.75" x14ac:dyDescent="0.2">
      <c r="A268" s="172"/>
      <c r="B268" s="173"/>
      <c r="C268" s="174"/>
      <c r="D268" s="174"/>
      <c r="E268" s="174"/>
      <c r="F268" s="174"/>
      <c r="G268" s="174"/>
      <c r="H268" s="174"/>
      <c r="I268" s="174"/>
    </row>
    <row r="269" spans="1:9" ht="15.75" x14ac:dyDescent="0.2">
      <c r="A269" s="172"/>
      <c r="B269" s="173"/>
      <c r="C269" s="174"/>
      <c r="D269" s="174"/>
      <c r="E269" s="174"/>
      <c r="F269" s="174"/>
      <c r="G269" s="174"/>
      <c r="H269" s="174"/>
      <c r="I269" s="174"/>
    </row>
    <row r="270" spans="1:9" ht="15.75" x14ac:dyDescent="0.2">
      <c r="A270" s="172"/>
      <c r="B270" s="173"/>
      <c r="C270" s="174"/>
      <c r="D270" s="174"/>
      <c r="E270" s="174"/>
      <c r="F270" s="174"/>
      <c r="G270" s="174"/>
      <c r="H270" s="174"/>
      <c r="I270" s="174"/>
    </row>
    <row r="271" spans="1:9" ht="15.75" x14ac:dyDescent="0.2">
      <c r="A271" s="172"/>
      <c r="B271" s="173"/>
      <c r="C271" s="174"/>
      <c r="D271" s="174"/>
      <c r="E271" s="174"/>
      <c r="F271" s="174"/>
      <c r="G271" s="174"/>
      <c r="H271" s="174"/>
      <c r="I271" s="174"/>
    </row>
    <row r="272" spans="1:9" ht="15.75" x14ac:dyDescent="0.2">
      <c r="A272" s="172"/>
      <c r="B272" s="173"/>
      <c r="C272" s="174"/>
      <c r="D272" s="174"/>
      <c r="E272" s="174"/>
      <c r="F272" s="174"/>
      <c r="G272" s="174"/>
      <c r="H272" s="174"/>
      <c r="I272" s="174"/>
    </row>
    <row r="273" spans="1:9" ht="15.75" x14ac:dyDescent="0.2">
      <c r="A273" s="172"/>
      <c r="B273" s="173"/>
      <c r="C273" s="174"/>
      <c r="D273" s="174"/>
      <c r="E273" s="174"/>
      <c r="F273" s="174"/>
      <c r="G273" s="174"/>
      <c r="H273" s="174"/>
      <c r="I273" s="174"/>
    </row>
    <row r="274" spans="1:9" ht="15.75" x14ac:dyDescent="0.2">
      <c r="A274" s="172"/>
      <c r="B274" s="173"/>
      <c r="C274" s="174"/>
      <c r="D274" s="174"/>
      <c r="E274" s="174"/>
      <c r="F274" s="174"/>
      <c r="G274" s="174"/>
      <c r="H274" s="174"/>
      <c r="I274" s="174"/>
    </row>
    <row r="275" spans="1:9" ht="15.75" x14ac:dyDescent="0.2">
      <c r="A275" s="172"/>
      <c r="B275" s="173"/>
      <c r="C275" s="174"/>
      <c r="D275" s="174"/>
      <c r="E275" s="174"/>
      <c r="F275" s="174"/>
      <c r="G275" s="174"/>
      <c r="H275" s="174"/>
      <c r="I275" s="174"/>
    </row>
    <row r="276" spans="1:9" ht="15.75" x14ac:dyDescent="0.2">
      <c r="A276" s="172"/>
      <c r="B276" s="173"/>
      <c r="C276" s="174"/>
      <c r="D276" s="174"/>
      <c r="E276" s="174"/>
      <c r="F276" s="174"/>
      <c r="G276" s="174"/>
      <c r="H276" s="174"/>
      <c r="I276" s="174"/>
    </row>
    <row r="277" spans="1:9" ht="15.75" x14ac:dyDescent="0.2">
      <c r="A277" s="172"/>
      <c r="B277" s="173"/>
      <c r="C277" s="174"/>
      <c r="D277" s="174"/>
      <c r="E277" s="174"/>
      <c r="F277" s="174"/>
      <c r="G277" s="174"/>
      <c r="H277" s="174"/>
      <c r="I277" s="174"/>
    </row>
    <row r="278" spans="1:9" ht="15.75" x14ac:dyDescent="0.2">
      <c r="A278" s="172"/>
      <c r="B278" s="173"/>
      <c r="C278" s="174"/>
      <c r="D278" s="174"/>
      <c r="E278" s="174"/>
      <c r="F278" s="174"/>
      <c r="G278" s="174"/>
      <c r="H278" s="174"/>
      <c r="I278" s="174"/>
    </row>
    <row r="279" spans="1:9" ht="15.75" x14ac:dyDescent="0.2">
      <c r="A279" s="172"/>
      <c r="B279" s="173"/>
      <c r="C279" s="174"/>
      <c r="D279" s="174"/>
      <c r="E279" s="174"/>
      <c r="F279" s="174"/>
      <c r="G279" s="174"/>
      <c r="H279" s="174"/>
      <c r="I279" s="174"/>
    </row>
    <row r="280" spans="1:9" ht="15.75" x14ac:dyDescent="0.2">
      <c r="A280" s="172"/>
      <c r="B280" s="173"/>
      <c r="C280" s="174"/>
      <c r="D280" s="174"/>
      <c r="E280" s="174"/>
      <c r="F280" s="174"/>
      <c r="G280" s="174"/>
      <c r="H280" s="174"/>
      <c r="I280" s="174"/>
    </row>
    <row r="281" spans="1:9" ht="15.75" x14ac:dyDescent="0.2">
      <c r="A281" s="172"/>
      <c r="B281" s="173"/>
      <c r="C281" s="174"/>
      <c r="D281" s="174"/>
      <c r="E281" s="174"/>
      <c r="F281" s="174"/>
      <c r="G281" s="174"/>
      <c r="H281" s="174"/>
      <c r="I281" s="174"/>
    </row>
    <row r="282" spans="1:9" ht="15.75" x14ac:dyDescent="0.2">
      <c r="A282" s="172"/>
      <c r="B282" s="173"/>
      <c r="C282" s="174"/>
      <c r="D282" s="174"/>
      <c r="E282" s="174"/>
      <c r="F282" s="174"/>
      <c r="G282" s="174"/>
      <c r="H282" s="174"/>
      <c r="I282" s="174"/>
    </row>
    <row r="283" spans="1:9" ht="15.75" x14ac:dyDescent="0.2">
      <c r="A283" s="172"/>
      <c r="B283" s="173"/>
      <c r="C283" s="174"/>
      <c r="D283" s="174"/>
      <c r="E283" s="174"/>
      <c r="F283" s="174"/>
      <c r="G283" s="174"/>
      <c r="H283" s="174"/>
      <c r="I283" s="174"/>
    </row>
    <row r="284" spans="1:9" ht="15.75" x14ac:dyDescent="0.2">
      <c r="A284" s="172"/>
      <c r="B284" s="173"/>
      <c r="C284" s="174"/>
      <c r="D284" s="174"/>
      <c r="E284" s="174"/>
      <c r="F284" s="174"/>
      <c r="G284" s="174"/>
      <c r="H284" s="174"/>
      <c r="I284" s="174"/>
    </row>
    <row r="285" spans="1:9" ht="15.75" x14ac:dyDescent="0.2">
      <c r="A285" s="172"/>
      <c r="B285" s="173"/>
      <c r="C285" s="174"/>
      <c r="D285" s="174"/>
      <c r="E285" s="174"/>
      <c r="F285" s="174"/>
      <c r="G285" s="174"/>
      <c r="H285" s="174"/>
      <c r="I285" s="174"/>
    </row>
    <row r="286" spans="1:9" ht="15.75" x14ac:dyDescent="0.2">
      <c r="A286" s="172"/>
      <c r="B286" s="173"/>
      <c r="C286" s="174"/>
      <c r="D286" s="174"/>
      <c r="E286" s="174"/>
      <c r="F286" s="174"/>
      <c r="G286" s="174"/>
      <c r="H286" s="174"/>
      <c r="I286" s="174"/>
    </row>
    <row r="287" spans="1:9" ht="15.75" x14ac:dyDescent="0.2">
      <c r="A287" s="172"/>
      <c r="B287" s="173"/>
      <c r="C287" s="174"/>
      <c r="D287" s="174"/>
      <c r="E287" s="174"/>
      <c r="F287" s="174"/>
      <c r="G287" s="174"/>
      <c r="H287" s="174"/>
      <c r="I287" s="174"/>
    </row>
    <row r="288" spans="1:9" ht="15.75" x14ac:dyDescent="0.2">
      <c r="A288" s="172"/>
      <c r="B288" s="173"/>
      <c r="C288" s="174"/>
      <c r="D288" s="174"/>
      <c r="E288" s="174"/>
      <c r="F288" s="174"/>
      <c r="G288" s="174"/>
      <c r="H288" s="174"/>
      <c r="I288" s="174"/>
    </row>
    <row r="289" spans="1:9" ht="15.75" x14ac:dyDescent="0.2">
      <c r="A289" s="172"/>
      <c r="B289" s="173"/>
      <c r="C289" s="174"/>
      <c r="D289" s="174"/>
      <c r="E289" s="174"/>
      <c r="F289" s="174"/>
      <c r="G289" s="174"/>
      <c r="H289" s="174"/>
      <c r="I289" s="174"/>
    </row>
    <row r="290" spans="1:9" ht="15.75" x14ac:dyDescent="0.2">
      <c r="A290" s="172"/>
      <c r="B290" s="173"/>
      <c r="C290" s="174"/>
      <c r="D290" s="174"/>
      <c r="E290" s="174"/>
      <c r="F290" s="174"/>
      <c r="G290" s="174"/>
      <c r="H290" s="174"/>
      <c r="I290" s="174"/>
    </row>
    <row r="291" spans="1:9" ht="15.75" x14ac:dyDescent="0.2">
      <c r="A291" s="172"/>
      <c r="B291" s="173"/>
      <c r="C291" s="174"/>
      <c r="D291" s="174"/>
      <c r="E291" s="174"/>
      <c r="F291" s="174"/>
      <c r="G291" s="174"/>
      <c r="H291" s="174"/>
      <c r="I291" s="174"/>
    </row>
    <row r="292" spans="1:9" ht="15.75" x14ac:dyDescent="0.2">
      <c r="A292" s="172"/>
      <c r="B292" s="173"/>
      <c r="C292" s="174"/>
      <c r="D292" s="174"/>
      <c r="E292" s="174"/>
      <c r="F292" s="174"/>
      <c r="G292" s="174"/>
      <c r="H292" s="174"/>
      <c r="I292" s="174"/>
    </row>
    <row r="293" spans="1:9" ht="15.75" x14ac:dyDescent="0.2">
      <c r="A293" s="172"/>
      <c r="B293" s="173"/>
      <c r="C293" s="174"/>
      <c r="D293" s="174"/>
      <c r="E293" s="174"/>
      <c r="F293" s="174"/>
      <c r="G293" s="174"/>
      <c r="H293" s="174"/>
      <c r="I293" s="174"/>
    </row>
    <row r="294" spans="1:9" ht="15.75" x14ac:dyDescent="0.2">
      <c r="A294" s="172"/>
      <c r="B294" s="173"/>
      <c r="C294" s="174"/>
      <c r="D294" s="174"/>
      <c r="E294" s="174"/>
      <c r="F294" s="174"/>
      <c r="G294" s="174"/>
      <c r="H294" s="174"/>
      <c r="I294" s="174"/>
    </row>
    <row r="295" spans="1:9" ht="15.75" x14ac:dyDescent="0.2">
      <c r="A295" s="172"/>
      <c r="B295" s="173"/>
      <c r="C295" s="174"/>
      <c r="D295" s="174"/>
      <c r="E295" s="174"/>
      <c r="F295" s="174"/>
      <c r="G295" s="174"/>
      <c r="H295" s="174"/>
      <c r="I295" s="174"/>
    </row>
    <row r="296" spans="1:9" ht="15.75" x14ac:dyDescent="0.2">
      <c r="A296" s="172"/>
      <c r="B296" s="173"/>
      <c r="C296" s="174"/>
      <c r="D296" s="174"/>
      <c r="E296" s="174"/>
      <c r="F296" s="174"/>
      <c r="G296" s="174"/>
      <c r="H296" s="174"/>
      <c r="I296" s="174"/>
    </row>
    <row r="297" spans="1:9" ht="15.75" x14ac:dyDescent="0.2">
      <c r="A297" s="172"/>
      <c r="B297" s="173"/>
      <c r="C297" s="174"/>
      <c r="D297" s="174"/>
      <c r="E297" s="174"/>
      <c r="F297" s="174"/>
      <c r="G297" s="174"/>
      <c r="H297" s="174"/>
      <c r="I297" s="174"/>
    </row>
    <row r="298" spans="1:9" ht="15.75" x14ac:dyDescent="0.2">
      <c r="A298" s="172"/>
      <c r="B298" s="173"/>
      <c r="C298" s="174"/>
      <c r="D298" s="174"/>
      <c r="E298" s="174"/>
      <c r="F298" s="174"/>
      <c r="G298" s="174"/>
      <c r="H298" s="174"/>
      <c r="I298" s="174"/>
    </row>
    <row r="299" spans="1:9" ht="15.75" x14ac:dyDescent="0.2">
      <c r="A299" s="172"/>
      <c r="B299" s="173"/>
      <c r="C299" s="174"/>
      <c r="D299" s="174"/>
      <c r="E299" s="174"/>
      <c r="F299" s="174"/>
      <c r="G299" s="174"/>
      <c r="H299" s="174"/>
      <c r="I299" s="174"/>
    </row>
    <row r="300" spans="1:9" ht="15.75" x14ac:dyDescent="0.2">
      <c r="A300" s="172"/>
      <c r="B300" s="173"/>
      <c r="C300" s="174"/>
      <c r="D300" s="174"/>
      <c r="E300" s="174"/>
      <c r="F300" s="174"/>
      <c r="G300" s="174"/>
      <c r="H300" s="174"/>
      <c r="I300" s="174"/>
    </row>
    <row r="301" spans="1:9" ht="15.75" x14ac:dyDescent="0.2">
      <c r="A301" s="172"/>
      <c r="B301" s="173"/>
      <c r="C301" s="174"/>
      <c r="D301" s="174"/>
      <c r="E301" s="174"/>
      <c r="F301" s="174"/>
      <c r="G301" s="174"/>
      <c r="H301" s="174"/>
      <c r="I301" s="174"/>
    </row>
    <row r="302" spans="1:9" ht="15.75" x14ac:dyDescent="0.2">
      <c r="A302" s="172"/>
      <c r="B302" s="173"/>
      <c r="C302" s="174"/>
      <c r="D302" s="174"/>
      <c r="E302" s="174"/>
      <c r="F302" s="174"/>
      <c r="G302" s="174"/>
      <c r="H302" s="174"/>
      <c r="I302" s="174"/>
    </row>
    <row r="303" spans="1:9" ht="15.75" x14ac:dyDescent="0.2">
      <c r="A303" s="172"/>
      <c r="B303" s="173"/>
      <c r="C303" s="174"/>
      <c r="D303" s="174"/>
      <c r="E303" s="174"/>
      <c r="F303" s="174"/>
      <c r="G303" s="174"/>
      <c r="H303" s="174"/>
      <c r="I303" s="174"/>
    </row>
    <row r="304" spans="1:9" ht="15.75" x14ac:dyDescent="0.2">
      <c r="A304" s="172"/>
      <c r="B304" s="173"/>
      <c r="C304" s="174"/>
      <c r="D304" s="174"/>
      <c r="E304" s="174"/>
      <c r="F304" s="174"/>
      <c r="G304" s="174"/>
      <c r="H304" s="174"/>
      <c r="I304" s="174"/>
    </row>
    <row r="305" spans="1:9" ht="15.75" x14ac:dyDescent="0.2">
      <c r="A305" s="172"/>
      <c r="B305" s="173"/>
      <c r="C305" s="174"/>
      <c r="D305" s="174"/>
      <c r="E305" s="174"/>
      <c r="F305" s="174"/>
      <c r="G305" s="174"/>
      <c r="H305" s="174"/>
      <c r="I305" s="174"/>
    </row>
    <row r="306" spans="1:9" ht="15.75" x14ac:dyDescent="0.2">
      <c r="A306" s="172"/>
      <c r="B306" s="173"/>
      <c r="C306" s="174"/>
      <c r="D306" s="174"/>
      <c r="E306" s="174"/>
      <c r="F306" s="174"/>
      <c r="G306" s="174"/>
      <c r="H306" s="174"/>
      <c r="I306" s="174"/>
    </row>
    <row r="307" spans="1:9" ht="15.75" x14ac:dyDescent="0.2">
      <c r="A307" s="172"/>
      <c r="B307" s="173"/>
      <c r="C307" s="174"/>
      <c r="D307" s="174"/>
      <c r="E307" s="174"/>
      <c r="F307" s="174"/>
      <c r="G307" s="174"/>
      <c r="H307" s="174"/>
      <c r="I307" s="174"/>
    </row>
    <row r="308" spans="1:9" ht="15.75" x14ac:dyDescent="0.2">
      <c r="A308" s="172"/>
      <c r="B308" s="173"/>
      <c r="C308" s="174"/>
      <c r="D308" s="174"/>
      <c r="E308" s="174"/>
      <c r="F308" s="174"/>
      <c r="G308" s="174"/>
      <c r="H308" s="174"/>
      <c r="I308" s="174"/>
    </row>
    <row r="309" spans="1:9" ht="15.75" x14ac:dyDescent="0.2">
      <c r="A309" s="172"/>
      <c r="B309" s="173"/>
      <c r="C309" s="174"/>
      <c r="D309" s="174"/>
      <c r="E309" s="174"/>
      <c r="F309" s="174"/>
      <c r="G309" s="174"/>
      <c r="H309" s="174"/>
      <c r="I309" s="174"/>
    </row>
    <row r="310" spans="1:9" ht="15.75" x14ac:dyDescent="0.2">
      <c r="A310" s="172"/>
      <c r="B310" s="173"/>
      <c r="C310" s="174"/>
      <c r="D310" s="174"/>
      <c r="E310" s="174"/>
      <c r="F310" s="174"/>
      <c r="G310" s="174"/>
      <c r="H310" s="174"/>
      <c r="I310" s="174"/>
    </row>
    <row r="311" spans="1:9" ht="15.75" x14ac:dyDescent="0.2">
      <c r="A311" s="172"/>
      <c r="B311" s="173"/>
      <c r="C311" s="174"/>
      <c r="D311" s="174"/>
      <c r="E311" s="174"/>
      <c r="F311" s="174"/>
      <c r="G311" s="174"/>
      <c r="H311" s="174"/>
      <c r="I311" s="174"/>
    </row>
    <row r="312" spans="1:9" ht="15.75" x14ac:dyDescent="0.2">
      <c r="A312" s="172"/>
      <c r="B312" s="173"/>
      <c r="C312" s="174"/>
      <c r="D312" s="174"/>
      <c r="E312" s="174"/>
      <c r="F312" s="174"/>
      <c r="G312" s="174"/>
      <c r="H312" s="174"/>
      <c r="I312" s="174"/>
    </row>
    <row r="313" spans="1:9" ht="15.75" x14ac:dyDescent="0.2">
      <c r="A313" s="172"/>
      <c r="B313" s="173"/>
      <c r="C313" s="174"/>
      <c r="D313" s="174"/>
      <c r="E313" s="174"/>
      <c r="F313" s="174"/>
      <c r="G313" s="174"/>
      <c r="H313" s="174"/>
      <c r="I313" s="174"/>
    </row>
    <row r="314" spans="1:9" ht="15.75" x14ac:dyDescent="0.2">
      <c r="A314" s="172"/>
      <c r="B314" s="173"/>
      <c r="C314" s="174"/>
      <c r="D314" s="174"/>
      <c r="E314" s="174"/>
      <c r="F314" s="174"/>
      <c r="G314" s="174"/>
      <c r="H314" s="174"/>
      <c r="I314" s="174"/>
    </row>
    <row r="315" spans="1:9" ht="15.75" x14ac:dyDescent="0.2">
      <c r="A315" s="172"/>
      <c r="B315" s="173"/>
      <c r="C315" s="174"/>
      <c r="D315" s="174"/>
      <c r="E315" s="174"/>
      <c r="F315" s="174"/>
      <c r="G315" s="174"/>
      <c r="H315" s="174"/>
      <c r="I315" s="174"/>
    </row>
    <row r="316" spans="1:9" ht="15.75" x14ac:dyDescent="0.2">
      <c r="A316" s="172"/>
      <c r="B316" s="173"/>
      <c r="C316" s="174"/>
      <c r="D316" s="174"/>
      <c r="E316" s="174"/>
      <c r="F316" s="174"/>
      <c r="G316" s="174"/>
      <c r="H316" s="174"/>
      <c r="I316" s="174"/>
    </row>
    <row r="317" spans="1:9" ht="15.75" x14ac:dyDescent="0.2">
      <c r="A317" s="172"/>
      <c r="B317" s="173"/>
      <c r="C317" s="174"/>
      <c r="D317" s="174"/>
      <c r="E317" s="174"/>
      <c r="F317" s="174"/>
      <c r="G317" s="174"/>
      <c r="H317" s="174"/>
      <c r="I317" s="174"/>
    </row>
    <row r="318" spans="1:9" ht="15.75" x14ac:dyDescent="0.2">
      <c r="A318" s="172"/>
      <c r="B318" s="173"/>
      <c r="C318" s="174"/>
      <c r="D318" s="174"/>
      <c r="E318" s="174"/>
      <c r="F318" s="174"/>
      <c r="G318" s="174"/>
      <c r="H318" s="174"/>
      <c r="I318" s="174"/>
    </row>
    <row r="319" spans="1:9" ht="15.75" x14ac:dyDescent="0.2">
      <c r="A319" s="172"/>
      <c r="B319" s="173"/>
      <c r="C319" s="174"/>
      <c r="D319" s="174"/>
      <c r="E319" s="174"/>
      <c r="F319" s="174"/>
      <c r="G319" s="174"/>
      <c r="H319" s="174"/>
      <c r="I319" s="174"/>
    </row>
    <row r="320" spans="1:9" ht="15.75" x14ac:dyDescent="0.2">
      <c r="A320" s="172"/>
      <c r="B320" s="173"/>
      <c r="C320" s="174"/>
      <c r="D320" s="174"/>
      <c r="E320" s="174"/>
      <c r="F320" s="174"/>
      <c r="G320" s="174"/>
      <c r="H320" s="174"/>
      <c r="I320" s="174"/>
    </row>
    <row r="321" spans="1:9" ht="15.75" x14ac:dyDescent="0.2">
      <c r="A321" s="172"/>
      <c r="B321" s="173"/>
      <c r="C321" s="174"/>
      <c r="D321" s="174"/>
      <c r="E321" s="174"/>
      <c r="F321" s="174"/>
      <c r="G321" s="174"/>
      <c r="H321" s="174"/>
      <c r="I321" s="174"/>
    </row>
    <row r="322" spans="1:9" ht="15.75" x14ac:dyDescent="0.2">
      <c r="A322" s="172"/>
      <c r="B322" s="173"/>
      <c r="C322" s="174"/>
      <c r="D322" s="174"/>
      <c r="E322" s="174"/>
      <c r="F322" s="174"/>
      <c r="G322" s="174"/>
      <c r="H322" s="174"/>
      <c r="I322" s="174"/>
    </row>
    <row r="323" spans="1:9" ht="15.75" x14ac:dyDescent="0.2">
      <c r="A323" s="172"/>
      <c r="B323" s="173"/>
      <c r="C323" s="174"/>
      <c r="D323" s="174"/>
      <c r="E323" s="174"/>
      <c r="F323" s="174"/>
      <c r="G323" s="174"/>
      <c r="H323" s="174"/>
      <c r="I323" s="174"/>
    </row>
    <row r="324" spans="1:9" ht="15.75" x14ac:dyDescent="0.2">
      <c r="A324" s="172"/>
      <c r="B324" s="173"/>
      <c r="C324" s="174"/>
      <c r="D324" s="174"/>
      <c r="E324" s="174"/>
      <c r="F324" s="174"/>
      <c r="G324" s="174"/>
      <c r="H324" s="174"/>
      <c r="I324" s="174"/>
    </row>
    <row r="325" spans="1:9" ht="15.75" x14ac:dyDescent="0.2">
      <c r="A325" s="172"/>
      <c r="B325" s="173"/>
      <c r="C325" s="174"/>
      <c r="D325" s="174"/>
      <c r="E325" s="174"/>
      <c r="F325" s="174"/>
      <c r="G325" s="174"/>
      <c r="H325" s="174"/>
      <c r="I325" s="174"/>
    </row>
    <row r="326" spans="1:9" ht="15.75" x14ac:dyDescent="0.2">
      <c r="A326" s="172"/>
      <c r="B326" s="173"/>
      <c r="C326" s="174"/>
      <c r="D326" s="174"/>
      <c r="E326" s="174"/>
      <c r="F326" s="174"/>
      <c r="G326" s="174"/>
      <c r="H326" s="174"/>
      <c r="I326" s="174"/>
    </row>
    <row r="327" spans="1:9" ht="15.75" x14ac:dyDescent="0.2">
      <c r="A327" s="172"/>
      <c r="B327" s="173"/>
      <c r="C327" s="174"/>
      <c r="D327" s="174"/>
      <c r="E327" s="174"/>
      <c r="F327" s="174"/>
      <c r="G327" s="174"/>
      <c r="H327" s="174"/>
      <c r="I327" s="174"/>
    </row>
    <row r="328" spans="1:9" ht="15.75" x14ac:dyDescent="0.2">
      <c r="A328" s="172"/>
      <c r="B328" s="173"/>
      <c r="C328" s="174"/>
      <c r="D328" s="174"/>
      <c r="E328" s="174"/>
      <c r="F328" s="174"/>
      <c r="G328" s="174"/>
      <c r="H328" s="174"/>
      <c r="I328" s="174"/>
    </row>
    <row r="329" spans="1:9" ht="15.75" x14ac:dyDescent="0.2">
      <c r="A329" s="172"/>
      <c r="B329" s="173"/>
      <c r="C329" s="174"/>
      <c r="D329" s="174"/>
      <c r="E329" s="174"/>
      <c r="F329" s="174"/>
      <c r="G329" s="174"/>
      <c r="H329" s="174"/>
      <c r="I329" s="174"/>
    </row>
    <row r="330" spans="1:9" ht="15.75" x14ac:dyDescent="0.2">
      <c r="A330" s="172"/>
      <c r="B330" s="173"/>
      <c r="C330" s="174"/>
      <c r="D330" s="174"/>
      <c r="E330" s="174"/>
      <c r="F330" s="174"/>
      <c r="G330" s="174"/>
      <c r="H330" s="174"/>
      <c r="I330" s="174"/>
    </row>
    <row r="331" spans="1:9" ht="15.75" x14ac:dyDescent="0.2">
      <c r="A331" s="172"/>
      <c r="B331" s="173"/>
      <c r="C331" s="174"/>
      <c r="D331" s="174"/>
      <c r="E331" s="174"/>
      <c r="F331" s="174"/>
      <c r="G331" s="174"/>
      <c r="H331" s="174"/>
      <c r="I331" s="174"/>
    </row>
    <row r="332" spans="1:9" ht="15.75" x14ac:dyDescent="0.2">
      <c r="A332" s="172"/>
      <c r="B332" s="173"/>
      <c r="C332" s="174"/>
      <c r="D332" s="174"/>
      <c r="E332" s="174"/>
      <c r="F332" s="174"/>
      <c r="G332" s="174"/>
      <c r="H332" s="174"/>
      <c r="I332" s="174"/>
    </row>
    <row r="333" spans="1:9" ht="15.75" x14ac:dyDescent="0.2">
      <c r="A333" s="172"/>
      <c r="B333" s="173"/>
      <c r="C333" s="174"/>
      <c r="D333" s="174"/>
      <c r="E333" s="174"/>
      <c r="F333" s="174"/>
      <c r="G333" s="174"/>
      <c r="H333" s="174"/>
      <c r="I333" s="174"/>
    </row>
    <row r="334" spans="1:9" ht="15.75" x14ac:dyDescent="0.2">
      <c r="A334" s="172"/>
      <c r="B334" s="173"/>
      <c r="C334" s="174"/>
      <c r="D334" s="174"/>
      <c r="E334" s="174"/>
      <c r="F334" s="174"/>
      <c r="G334" s="174"/>
      <c r="H334" s="174"/>
      <c r="I334" s="174"/>
    </row>
    <row r="335" spans="1:9" ht="15.75" x14ac:dyDescent="0.2">
      <c r="A335" s="172"/>
      <c r="B335" s="173"/>
      <c r="C335" s="174"/>
      <c r="D335" s="174"/>
      <c r="E335" s="174"/>
      <c r="F335" s="174"/>
      <c r="G335" s="174"/>
      <c r="H335" s="174"/>
      <c r="I335" s="174"/>
    </row>
    <row r="336" spans="1:9" ht="15.75" x14ac:dyDescent="0.2">
      <c r="A336" s="172"/>
      <c r="B336" s="173"/>
      <c r="C336" s="174"/>
      <c r="D336" s="174"/>
      <c r="E336" s="174"/>
      <c r="F336" s="174"/>
      <c r="G336" s="174"/>
      <c r="H336" s="174"/>
      <c r="I336" s="174"/>
    </row>
    <row r="337" spans="1:9" ht="15.75" x14ac:dyDescent="0.2">
      <c r="A337" s="172"/>
      <c r="B337" s="173"/>
      <c r="C337" s="174"/>
      <c r="D337" s="174"/>
      <c r="E337" s="174"/>
      <c r="F337" s="174"/>
      <c r="G337" s="174"/>
      <c r="H337" s="174"/>
      <c r="I337" s="174"/>
    </row>
    <row r="338" spans="1:9" ht="15.75" x14ac:dyDescent="0.2">
      <c r="A338" s="172"/>
      <c r="B338" s="173"/>
      <c r="C338" s="174"/>
      <c r="D338" s="174"/>
      <c r="E338" s="174"/>
      <c r="F338" s="174"/>
      <c r="G338" s="174"/>
      <c r="H338" s="174"/>
      <c r="I338" s="174"/>
    </row>
    <row r="339" spans="1:9" ht="15.75" x14ac:dyDescent="0.2">
      <c r="A339" s="172"/>
      <c r="B339" s="173"/>
      <c r="C339" s="174"/>
      <c r="D339" s="174"/>
      <c r="E339" s="174"/>
      <c r="F339" s="174"/>
      <c r="G339" s="174"/>
      <c r="H339" s="174"/>
      <c r="I339" s="174"/>
    </row>
    <row r="340" spans="1:9" ht="15.75" x14ac:dyDescent="0.2">
      <c r="A340" s="172"/>
      <c r="B340" s="173"/>
      <c r="C340" s="174"/>
      <c r="D340" s="174"/>
      <c r="E340" s="174"/>
      <c r="F340" s="174"/>
      <c r="G340" s="174"/>
      <c r="H340" s="174"/>
      <c r="I340" s="174"/>
    </row>
    <row r="341" spans="1:9" ht="15.75" x14ac:dyDescent="0.2">
      <c r="A341" s="172"/>
      <c r="B341" s="173"/>
      <c r="C341" s="174"/>
      <c r="D341" s="174"/>
      <c r="E341" s="174"/>
      <c r="F341" s="174"/>
      <c r="G341" s="174"/>
      <c r="H341" s="174"/>
      <c r="I341" s="174"/>
    </row>
    <row r="342" spans="1:9" ht="15.75" x14ac:dyDescent="0.2">
      <c r="A342" s="172"/>
      <c r="B342" s="173"/>
      <c r="C342" s="174"/>
      <c r="D342" s="174"/>
      <c r="E342" s="174"/>
      <c r="F342" s="174"/>
      <c r="G342" s="174"/>
      <c r="H342" s="174"/>
      <c r="I342" s="174"/>
    </row>
    <row r="343" spans="1:9" ht="15.75" x14ac:dyDescent="0.2">
      <c r="A343" s="172"/>
      <c r="B343" s="173"/>
      <c r="C343" s="174"/>
      <c r="D343" s="174"/>
      <c r="E343" s="174"/>
      <c r="F343" s="174"/>
      <c r="G343" s="174"/>
      <c r="H343" s="174"/>
      <c r="I343" s="174"/>
    </row>
    <row r="344" spans="1:9" ht="15.75" x14ac:dyDescent="0.2">
      <c r="A344" s="172"/>
      <c r="B344" s="173"/>
      <c r="C344" s="174"/>
      <c r="D344" s="174"/>
      <c r="E344" s="174"/>
      <c r="F344" s="174"/>
      <c r="G344" s="174"/>
      <c r="H344" s="174"/>
      <c r="I344" s="174"/>
    </row>
    <row r="345" spans="1:9" ht="15.75" x14ac:dyDescent="0.2">
      <c r="A345" s="172"/>
      <c r="B345" s="173"/>
      <c r="C345" s="174"/>
      <c r="D345" s="174"/>
      <c r="E345" s="174"/>
      <c r="F345" s="174"/>
      <c r="G345" s="174"/>
      <c r="H345" s="174"/>
      <c r="I345" s="174"/>
    </row>
    <row r="346" spans="1:9" ht="15.75" x14ac:dyDescent="0.2">
      <c r="A346" s="172"/>
      <c r="B346" s="173"/>
      <c r="C346" s="174"/>
      <c r="D346" s="174"/>
      <c r="E346" s="174"/>
      <c r="F346" s="174"/>
      <c r="G346" s="174"/>
      <c r="H346" s="174"/>
      <c r="I346" s="174"/>
    </row>
    <row r="347" spans="1:9" ht="15.75" x14ac:dyDescent="0.2">
      <c r="A347" s="172"/>
      <c r="B347" s="173"/>
      <c r="C347" s="174"/>
      <c r="D347" s="174"/>
      <c r="E347" s="174"/>
      <c r="F347" s="174"/>
      <c r="G347" s="174"/>
      <c r="H347" s="174"/>
      <c r="I347" s="174"/>
    </row>
    <row r="348" spans="1:9" ht="15.75" x14ac:dyDescent="0.2">
      <c r="A348" s="172"/>
      <c r="B348" s="173"/>
      <c r="C348" s="174"/>
      <c r="D348" s="174"/>
      <c r="E348" s="174"/>
      <c r="F348" s="174"/>
      <c r="G348" s="174"/>
      <c r="H348" s="174"/>
      <c r="I348" s="174"/>
    </row>
    <row r="349" spans="1:9" ht="15.75" x14ac:dyDescent="0.2">
      <c r="A349" s="172"/>
      <c r="B349" s="173"/>
      <c r="C349" s="174"/>
      <c r="D349" s="174"/>
      <c r="E349" s="174"/>
      <c r="F349" s="174"/>
      <c r="G349" s="174"/>
      <c r="H349" s="174"/>
      <c r="I349" s="174"/>
    </row>
    <row r="350" spans="1:9" ht="15.75" x14ac:dyDescent="0.2">
      <c r="A350" s="172"/>
      <c r="B350" s="173"/>
      <c r="C350" s="174"/>
      <c r="D350" s="174"/>
      <c r="E350" s="174"/>
      <c r="F350" s="174"/>
      <c r="G350" s="174"/>
      <c r="H350" s="174"/>
      <c r="I350" s="174"/>
    </row>
    <row r="351" spans="1:9" ht="15.75" x14ac:dyDescent="0.2">
      <c r="A351" s="172"/>
      <c r="B351" s="173"/>
      <c r="C351" s="174"/>
      <c r="D351" s="174"/>
      <c r="E351" s="174"/>
      <c r="F351" s="174"/>
      <c r="G351" s="174"/>
      <c r="H351" s="174"/>
      <c r="I351" s="174"/>
    </row>
    <row r="352" spans="1:9" ht="15.75" x14ac:dyDescent="0.2">
      <c r="A352" s="172"/>
      <c r="B352" s="173"/>
      <c r="C352" s="174"/>
      <c r="D352" s="174"/>
      <c r="E352" s="174"/>
      <c r="F352" s="174"/>
      <c r="G352" s="174"/>
      <c r="H352" s="174"/>
      <c r="I352" s="174"/>
    </row>
    <row r="353" spans="1:9" ht="15.75" x14ac:dyDescent="0.2">
      <c r="A353" s="172"/>
      <c r="B353" s="173"/>
      <c r="C353" s="174"/>
      <c r="D353" s="174"/>
      <c r="E353" s="174"/>
      <c r="F353" s="174"/>
      <c r="G353" s="174"/>
      <c r="H353" s="174"/>
      <c r="I353" s="174"/>
    </row>
    <row r="354" spans="1:9" ht="15.75" x14ac:dyDescent="0.2">
      <c r="A354" s="172"/>
      <c r="B354" s="173"/>
      <c r="C354" s="174"/>
      <c r="D354" s="174"/>
      <c r="E354" s="174"/>
      <c r="F354" s="174"/>
      <c r="G354" s="174"/>
      <c r="H354" s="174"/>
      <c r="I354" s="174"/>
    </row>
    <row r="355" spans="1:9" ht="15.75" x14ac:dyDescent="0.2">
      <c r="A355" s="172"/>
      <c r="B355" s="173"/>
      <c r="C355" s="174"/>
      <c r="D355" s="174"/>
      <c r="E355" s="174"/>
      <c r="F355" s="174"/>
      <c r="G355" s="174"/>
      <c r="H355" s="174"/>
      <c r="I355" s="174"/>
    </row>
    <row r="356" spans="1:9" ht="15.75" x14ac:dyDescent="0.2">
      <c r="A356" s="172"/>
      <c r="B356" s="173"/>
      <c r="C356" s="174"/>
      <c r="D356" s="174"/>
      <c r="E356" s="174"/>
      <c r="F356" s="174"/>
      <c r="G356" s="174"/>
      <c r="H356" s="174"/>
      <c r="I356" s="174"/>
    </row>
    <row r="357" spans="1:9" ht="15.75" x14ac:dyDescent="0.2">
      <c r="A357" s="172"/>
      <c r="B357" s="173"/>
      <c r="C357" s="174"/>
      <c r="D357" s="174"/>
      <c r="E357" s="174"/>
      <c r="F357" s="174"/>
      <c r="G357" s="174"/>
      <c r="H357" s="174"/>
      <c r="I357" s="174"/>
    </row>
    <row r="358" spans="1:9" ht="15.75" x14ac:dyDescent="0.2">
      <c r="A358" s="172"/>
      <c r="B358" s="173"/>
      <c r="C358" s="174"/>
      <c r="D358" s="174"/>
      <c r="E358" s="174"/>
      <c r="F358" s="174"/>
      <c r="G358" s="174"/>
      <c r="H358" s="174"/>
      <c r="I358" s="174"/>
    </row>
    <row r="359" spans="1:9" ht="15.75" x14ac:dyDescent="0.2">
      <c r="A359" s="172"/>
      <c r="B359" s="173"/>
      <c r="C359" s="174"/>
      <c r="D359" s="174"/>
      <c r="E359" s="174"/>
      <c r="F359" s="174"/>
      <c r="G359" s="174"/>
      <c r="H359" s="174"/>
      <c r="I359" s="174"/>
    </row>
    <row r="360" spans="1:9" ht="15.75" x14ac:dyDescent="0.2">
      <c r="A360" s="172"/>
      <c r="B360" s="173"/>
      <c r="C360" s="174"/>
      <c r="D360" s="174"/>
      <c r="E360" s="174"/>
      <c r="F360" s="174"/>
      <c r="G360" s="174"/>
      <c r="H360" s="174"/>
      <c r="I360" s="174"/>
    </row>
    <row r="361" spans="1:9" ht="15.75" x14ac:dyDescent="0.2">
      <c r="A361" s="172"/>
      <c r="B361" s="173"/>
      <c r="C361" s="174"/>
      <c r="D361" s="174"/>
      <c r="E361" s="174"/>
      <c r="F361" s="174"/>
      <c r="G361" s="174"/>
      <c r="H361" s="174"/>
      <c r="I361" s="174"/>
    </row>
    <row r="362" spans="1:9" ht="15.75" x14ac:dyDescent="0.2">
      <c r="A362" s="172"/>
      <c r="B362" s="173"/>
      <c r="C362" s="174"/>
      <c r="D362" s="174"/>
      <c r="E362" s="174"/>
      <c r="F362" s="174"/>
      <c r="G362" s="174"/>
      <c r="H362" s="174"/>
      <c r="I362" s="174"/>
    </row>
    <row r="363" spans="1:9" ht="15.75" x14ac:dyDescent="0.2">
      <c r="A363" s="172"/>
      <c r="B363" s="173"/>
      <c r="C363" s="174"/>
      <c r="D363" s="174"/>
      <c r="E363" s="174"/>
      <c r="F363" s="174"/>
      <c r="G363" s="174"/>
      <c r="H363" s="174"/>
      <c r="I363" s="174"/>
    </row>
    <row r="364" spans="1:9" ht="15.75" x14ac:dyDescent="0.2">
      <c r="A364" s="172"/>
      <c r="B364" s="173"/>
      <c r="C364" s="174"/>
      <c r="D364" s="174"/>
      <c r="E364" s="174"/>
      <c r="F364" s="174"/>
      <c r="G364" s="174"/>
      <c r="H364" s="174"/>
      <c r="I364" s="174"/>
    </row>
    <row r="365" spans="1:9" ht="15.75" x14ac:dyDescent="0.2">
      <c r="A365" s="172"/>
      <c r="B365" s="173"/>
      <c r="C365" s="174"/>
      <c r="D365" s="174"/>
      <c r="E365" s="174"/>
      <c r="F365" s="174"/>
      <c r="G365" s="174"/>
      <c r="H365" s="174"/>
      <c r="I365" s="174"/>
    </row>
    <row r="366" spans="1:9" ht="15.75" x14ac:dyDescent="0.2">
      <c r="A366" s="172"/>
      <c r="B366" s="173"/>
      <c r="C366" s="174"/>
      <c r="D366" s="174"/>
      <c r="E366" s="174"/>
      <c r="F366" s="174"/>
      <c r="G366" s="174"/>
      <c r="H366" s="174"/>
      <c r="I366" s="174"/>
    </row>
    <row r="367" spans="1:9" ht="15.75" x14ac:dyDescent="0.2">
      <c r="A367" s="172"/>
      <c r="B367" s="173"/>
      <c r="C367" s="174"/>
      <c r="D367" s="174"/>
      <c r="E367" s="174"/>
      <c r="F367" s="174"/>
      <c r="G367" s="174"/>
      <c r="H367" s="174"/>
      <c r="I367" s="174"/>
    </row>
    <row r="368" spans="1:9" ht="15.75" x14ac:dyDescent="0.2">
      <c r="A368" s="172"/>
      <c r="B368" s="173"/>
      <c r="C368" s="174"/>
      <c r="D368" s="174"/>
      <c r="E368" s="174"/>
      <c r="F368" s="174"/>
      <c r="G368" s="174"/>
      <c r="H368" s="174"/>
      <c r="I368" s="174"/>
    </row>
    <row r="369" spans="1:9" ht="15.75" x14ac:dyDescent="0.2">
      <c r="A369" s="172"/>
      <c r="B369" s="173"/>
      <c r="C369" s="174"/>
      <c r="D369" s="174"/>
      <c r="E369" s="174"/>
      <c r="F369" s="174"/>
      <c r="G369" s="174"/>
      <c r="H369" s="174"/>
      <c r="I369" s="174"/>
    </row>
    <row r="370" spans="1:9" ht="15.75" x14ac:dyDescent="0.2">
      <c r="A370" s="172"/>
      <c r="B370" s="173"/>
      <c r="C370" s="174"/>
      <c r="D370" s="174"/>
      <c r="E370" s="174"/>
      <c r="F370" s="174"/>
      <c r="G370" s="174"/>
      <c r="H370" s="174"/>
      <c r="I370" s="174"/>
    </row>
    <row r="371" spans="1:9" ht="15.75" x14ac:dyDescent="0.2">
      <c r="A371" s="172"/>
      <c r="B371" s="173"/>
      <c r="C371" s="174"/>
      <c r="D371" s="174"/>
      <c r="E371" s="174"/>
      <c r="F371" s="174"/>
      <c r="G371" s="174"/>
      <c r="H371" s="174"/>
      <c r="I371" s="174"/>
    </row>
    <row r="372" spans="1:9" ht="15.75" x14ac:dyDescent="0.2">
      <c r="A372" s="172"/>
      <c r="B372" s="173"/>
      <c r="C372" s="174"/>
      <c r="D372" s="174"/>
      <c r="E372" s="174"/>
      <c r="F372" s="174"/>
      <c r="G372" s="174"/>
      <c r="H372" s="174"/>
      <c r="I372" s="174"/>
    </row>
    <row r="373" spans="1:9" ht="15.75" x14ac:dyDescent="0.2">
      <c r="A373" s="172"/>
      <c r="B373" s="173"/>
      <c r="C373" s="174"/>
      <c r="D373" s="174"/>
      <c r="E373" s="174"/>
      <c r="F373" s="174"/>
      <c r="G373" s="174"/>
      <c r="H373" s="174"/>
      <c r="I373" s="174"/>
    </row>
    <row r="374" spans="1:9" ht="15.75" x14ac:dyDescent="0.2">
      <c r="A374" s="172"/>
      <c r="B374" s="173"/>
      <c r="C374" s="174"/>
      <c r="D374" s="174"/>
      <c r="E374" s="174"/>
      <c r="F374" s="174"/>
      <c r="G374" s="174"/>
      <c r="H374" s="174"/>
      <c r="I374" s="174"/>
    </row>
    <row r="375" spans="1:9" ht="15.75" x14ac:dyDescent="0.2">
      <c r="A375" s="172"/>
      <c r="B375" s="173"/>
      <c r="C375" s="174"/>
      <c r="D375" s="174"/>
      <c r="E375" s="174"/>
      <c r="F375" s="174"/>
      <c r="G375" s="174"/>
      <c r="H375" s="174"/>
      <c r="I375" s="174"/>
    </row>
    <row r="376" spans="1:9" ht="15.75" x14ac:dyDescent="0.2">
      <c r="A376" s="172"/>
      <c r="B376" s="173"/>
      <c r="C376" s="174"/>
      <c r="D376" s="174"/>
      <c r="E376" s="174"/>
      <c r="F376" s="174"/>
      <c r="G376" s="174"/>
      <c r="H376" s="174"/>
      <c r="I376" s="174"/>
    </row>
    <row r="377" spans="1:9" ht="15.75" x14ac:dyDescent="0.2">
      <c r="A377" s="172"/>
      <c r="B377" s="173"/>
      <c r="C377" s="174"/>
      <c r="D377" s="174"/>
      <c r="E377" s="174"/>
      <c r="F377" s="174"/>
      <c r="G377" s="174"/>
      <c r="H377" s="174"/>
      <c r="I377" s="174"/>
    </row>
    <row r="378" spans="1:9" ht="15.75" x14ac:dyDescent="0.2">
      <c r="A378" s="172"/>
      <c r="B378" s="173"/>
      <c r="C378" s="174"/>
      <c r="D378" s="174"/>
      <c r="E378" s="174"/>
      <c r="F378" s="174"/>
      <c r="G378" s="174"/>
      <c r="H378" s="174"/>
      <c r="I378" s="174"/>
    </row>
    <row r="379" spans="1:9" ht="15.75" x14ac:dyDescent="0.2">
      <c r="A379" s="172"/>
      <c r="B379" s="173"/>
      <c r="C379" s="174"/>
      <c r="D379" s="174"/>
      <c r="E379" s="174"/>
      <c r="F379" s="174"/>
      <c r="G379" s="174"/>
      <c r="H379" s="174"/>
      <c r="I379" s="174"/>
    </row>
    <row r="380" spans="1:9" ht="15.75" x14ac:dyDescent="0.2">
      <c r="A380" s="172"/>
      <c r="B380" s="173"/>
      <c r="C380" s="174"/>
      <c r="D380" s="174"/>
      <c r="E380" s="174"/>
      <c r="F380" s="174"/>
      <c r="G380" s="174"/>
      <c r="H380" s="174"/>
      <c r="I380" s="174"/>
    </row>
    <row r="381" spans="1:9" ht="15.75" x14ac:dyDescent="0.2">
      <c r="A381" s="172"/>
      <c r="B381" s="173"/>
      <c r="C381" s="174"/>
      <c r="D381" s="174"/>
      <c r="E381" s="174"/>
      <c r="F381" s="174"/>
      <c r="G381" s="174"/>
      <c r="H381" s="174"/>
      <c r="I381" s="174"/>
    </row>
    <row r="382" spans="1:9" ht="15.75" x14ac:dyDescent="0.2">
      <c r="A382" s="172"/>
      <c r="B382" s="173"/>
      <c r="C382" s="174"/>
      <c r="D382" s="174"/>
      <c r="E382" s="174"/>
      <c r="F382" s="174"/>
      <c r="G382" s="174"/>
      <c r="H382" s="174"/>
      <c r="I382" s="174"/>
    </row>
    <row r="383" spans="1:9" ht="15.75" x14ac:dyDescent="0.2">
      <c r="A383" s="172"/>
      <c r="B383" s="173"/>
      <c r="C383" s="174"/>
      <c r="D383" s="174"/>
      <c r="E383" s="174"/>
      <c r="F383" s="174"/>
      <c r="G383" s="174"/>
      <c r="H383" s="174"/>
      <c r="I383" s="174"/>
    </row>
    <row r="384" spans="1:9" ht="15.75" x14ac:dyDescent="0.2">
      <c r="A384" s="172"/>
      <c r="B384" s="173"/>
      <c r="C384" s="174"/>
      <c r="D384" s="174"/>
      <c r="E384" s="174"/>
      <c r="F384" s="174"/>
      <c r="G384" s="174"/>
      <c r="H384" s="174"/>
      <c r="I384" s="174"/>
    </row>
    <row r="385" spans="1:9" ht="15.75" x14ac:dyDescent="0.2">
      <c r="A385" s="172"/>
      <c r="B385" s="173"/>
      <c r="C385" s="174"/>
      <c r="D385" s="174"/>
      <c r="E385" s="174"/>
      <c r="F385" s="174"/>
      <c r="G385" s="174"/>
      <c r="H385" s="174"/>
      <c r="I385" s="174"/>
    </row>
    <row r="386" spans="1:9" ht="15.75" x14ac:dyDescent="0.2">
      <c r="A386" s="172"/>
      <c r="B386" s="173"/>
      <c r="C386" s="174"/>
      <c r="D386" s="174"/>
      <c r="E386" s="174"/>
      <c r="F386" s="174"/>
      <c r="G386" s="174"/>
      <c r="H386" s="174"/>
      <c r="I386" s="174"/>
    </row>
    <row r="387" spans="1:9" ht="15.75" x14ac:dyDescent="0.2">
      <c r="A387" s="172"/>
      <c r="B387" s="173"/>
      <c r="C387" s="174"/>
      <c r="D387" s="174"/>
      <c r="E387" s="174"/>
      <c r="F387" s="174"/>
      <c r="G387" s="174"/>
      <c r="H387" s="174"/>
      <c r="I387" s="174"/>
    </row>
    <row r="388" spans="1:9" ht="15.75" x14ac:dyDescent="0.2">
      <c r="A388" s="172"/>
      <c r="B388" s="173"/>
      <c r="C388" s="174"/>
      <c r="D388" s="174"/>
      <c r="E388" s="174"/>
      <c r="F388" s="174"/>
      <c r="G388" s="174"/>
      <c r="H388" s="174"/>
      <c r="I388" s="174"/>
    </row>
    <row r="389" spans="1:9" ht="15.75" x14ac:dyDescent="0.2">
      <c r="A389" s="172"/>
      <c r="B389" s="173"/>
      <c r="C389" s="174"/>
      <c r="D389" s="174"/>
      <c r="E389" s="174"/>
      <c r="F389" s="174"/>
      <c r="G389" s="174"/>
      <c r="H389" s="174"/>
      <c r="I389" s="174"/>
    </row>
    <row r="390" spans="1:9" ht="15.75" x14ac:dyDescent="0.2">
      <c r="A390" s="172"/>
      <c r="B390" s="173"/>
      <c r="C390" s="174"/>
      <c r="D390" s="174"/>
      <c r="E390" s="174"/>
      <c r="F390" s="174"/>
      <c r="G390" s="174"/>
      <c r="H390" s="174"/>
      <c r="I390" s="174"/>
    </row>
    <row r="391" spans="1:9" ht="15.75" x14ac:dyDescent="0.2">
      <c r="A391" s="172"/>
      <c r="B391" s="173"/>
      <c r="C391" s="174"/>
      <c r="D391" s="174"/>
      <c r="E391" s="174"/>
      <c r="F391" s="174"/>
      <c r="G391" s="174"/>
      <c r="H391" s="174"/>
      <c r="I391" s="174"/>
    </row>
    <row r="392" spans="1:9" ht="15.75" x14ac:dyDescent="0.2">
      <c r="A392" s="172"/>
      <c r="B392" s="173"/>
      <c r="C392" s="174"/>
      <c r="D392" s="174"/>
      <c r="E392" s="174"/>
      <c r="F392" s="174"/>
      <c r="G392" s="174"/>
      <c r="H392" s="174"/>
      <c r="I392" s="174"/>
    </row>
    <row r="393" spans="1:9" ht="15.75" x14ac:dyDescent="0.2">
      <c r="A393" s="172"/>
      <c r="B393" s="173"/>
      <c r="C393" s="174"/>
      <c r="D393" s="174"/>
      <c r="E393" s="174"/>
      <c r="F393" s="174"/>
      <c r="G393" s="174"/>
      <c r="H393" s="174"/>
      <c r="I393" s="174"/>
    </row>
    <row r="394" spans="1:9" ht="15.75" x14ac:dyDescent="0.2">
      <c r="A394" s="172"/>
      <c r="B394" s="173"/>
      <c r="C394" s="174"/>
      <c r="D394" s="174"/>
      <c r="E394" s="174"/>
      <c r="F394" s="174"/>
      <c r="G394" s="174"/>
      <c r="H394" s="174"/>
      <c r="I394" s="174"/>
    </row>
    <row r="395" spans="1:9" ht="15.75" x14ac:dyDescent="0.2">
      <c r="A395" s="172"/>
      <c r="B395" s="173"/>
      <c r="C395" s="174"/>
      <c r="D395" s="174"/>
      <c r="E395" s="174"/>
      <c r="F395" s="174"/>
      <c r="G395" s="174"/>
      <c r="H395" s="174"/>
      <c r="I395" s="174"/>
    </row>
    <row r="396" spans="1:9" ht="15.75" x14ac:dyDescent="0.2">
      <c r="A396" s="172"/>
      <c r="B396" s="173"/>
      <c r="C396" s="174"/>
      <c r="D396" s="174"/>
      <c r="E396" s="174"/>
      <c r="F396" s="174"/>
      <c r="G396" s="174"/>
      <c r="H396" s="174"/>
      <c r="I396" s="174"/>
    </row>
    <row r="397" spans="1:9" ht="15.75" x14ac:dyDescent="0.2">
      <c r="A397" s="172"/>
      <c r="B397" s="173"/>
      <c r="C397" s="174"/>
      <c r="D397" s="174"/>
      <c r="E397" s="174"/>
      <c r="F397" s="174"/>
      <c r="G397" s="174"/>
      <c r="H397" s="174"/>
      <c r="I397" s="174"/>
    </row>
    <row r="398" spans="1:9" ht="15.75" x14ac:dyDescent="0.2">
      <c r="A398" s="172"/>
      <c r="B398" s="173"/>
      <c r="C398" s="174"/>
      <c r="D398" s="174"/>
      <c r="E398" s="174"/>
      <c r="F398" s="174"/>
      <c r="G398" s="174"/>
      <c r="H398" s="174"/>
      <c r="I398" s="174"/>
    </row>
    <row r="399" spans="1:9" ht="15.75" x14ac:dyDescent="0.2">
      <c r="A399" s="172"/>
      <c r="B399" s="173"/>
      <c r="C399" s="174"/>
      <c r="D399" s="174"/>
      <c r="E399" s="174"/>
      <c r="F399" s="174"/>
      <c r="G399" s="174"/>
      <c r="H399" s="174"/>
      <c r="I399" s="174"/>
    </row>
    <row r="400" spans="1:9" ht="15.75" x14ac:dyDescent="0.2">
      <c r="A400" s="172"/>
      <c r="B400" s="173"/>
      <c r="C400" s="174"/>
      <c r="D400" s="174"/>
      <c r="E400" s="174"/>
      <c r="F400" s="174"/>
      <c r="G400" s="174"/>
      <c r="H400" s="174"/>
      <c r="I400" s="174"/>
    </row>
    <row r="401" spans="1:9" ht="15.75" x14ac:dyDescent="0.2">
      <c r="A401" s="172"/>
      <c r="B401" s="173"/>
      <c r="C401" s="174"/>
      <c r="D401" s="174"/>
      <c r="E401" s="174"/>
      <c r="F401" s="174"/>
      <c r="G401" s="174"/>
      <c r="H401" s="174"/>
      <c r="I401" s="174"/>
    </row>
    <row r="402" spans="1:9" ht="15.75" x14ac:dyDescent="0.2">
      <c r="A402" s="172"/>
      <c r="B402" s="173"/>
      <c r="C402" s="174"/>
      <c r="D402" s="174"/>
      <c r="E402" s="174"/>
      <c r="F402" s="174"/>
      <c r="G402" s="174"/>
      <c r="H402" s="174"/>
      <c r="I402" s="174"/>
    </row>
    <row r="403" spans="1:9" ht="15.75" x14ac:dyDescent="0.2">
      <c r="A403" s="172"/>
      <c r="B403" s="173"/>
      <c r="C403" s="174"/>
      <c r="D403" s="174"/>
      <c r="E403" s="174"/>
      <c r="F403" s="174"/>
      <c r="G403" s="174"/>
      <c r="H403" s="174"/>
      <c r="I403" s="174"/>
    </row>
    <row r="404" spans="1:9" ht="15.75" x14ac:dyDescent="0.2">
      <c r="A404" s="172"/>
      <c r="B404" s="173"/>
      <c r="C404" s="174"/>
      <c r="D404" s="174"/>
      <c r="E404" s="174"/>
      <c r="F404" s="174"/>
      <c r="G404" s="174"/>
      <c r="H404" s="174"/>
      <c r="I404" s="174"/>
    </row>
    <row r="405" spans="1:9" ht="15.75" x14ac:dyDescent="0.2">
      <c r="A405" s="172"/>
      <c r="B405" s="173"/>
      <c r="C405" s="174"/>
      <c r="D405" s="174"/>
      <c r="E405" s="174"/>
      <c r="F405" s="174"/>
      <c r="G405" s="174"/>
      <c r="H405" s="174"/>
      <c r="I405" s="174"/>
    </row>
    <row r="406" spans="1:9" ht="15.75" x14ac:dyDescent="0.2">
      <c r="A406" s="172"/>
      <c r="B406" s="173"/>
      <c r="C406" s="174"/>
      <c r="D406" s="174"/>
      <c r="E406" s="174"/>
      <c r="F406" s="174"/>
      <c r="G406" s="174"/>
      <c r="H406" s="174"/>
      <c r="I406" s="174"/>
    </row>
    <row r="407" spans="1:9" ht="15.75" x14ac:dyDescent="0.2">
      <c r="A407" s="172"/>
      <c r="B407" s="173"/>
      <c r="C407" s="174"/>
      <c r="D407" s="174"/>
      <c r="E407" s="174"/>
      <c r="F407" s="174"/>
      <c r="G407" s="174"/>
      <c r="H407" s="174"/>
      <c r="I407" s="174"/>
    </row>
    <row r="408" spans="1:9" ht="15.75" x14ac:dyDescent="0.2">
      <c r="A408" s="172"/>
      <c r="B408" s="173"/>
      <c r="C408" s="174"/>
      <c r="D408" s="174"/>
      <c r="E408" s="174"/>
      <c r="F408" s="174"/>
      <c r="G408" s="174"/>
      <c r="H408" s="174"/>
      <c r="I408" s="174"/>
    </row>
    <row r="409" spans="1:9" ht="15.75" x14ac:dyDescent="0.2">
      <c r="A409" s="172"/>
      <c r="B409" s="173"/>
      <c r="C409" s="174"/>
      <c r="D409" s="174"/>
      <c r="E409" s="174"/>
      <c r="F409" s="174"/>
      <c r="G409" s="174"/>
      <c r="H409" s="174"/>
      <c r="I409" s="174"/>
    </row>
    <row r="410" spans="1:9" ht="15.75" x14ac:dyDescent="0.2">
      <c r="A410" s="172"/>
      <c r="B410" s="173"/>
      <c r="C410" s="174"/>
      <c r="D410" s="174"/>
      <c r="E410" s="174"/>
      <c r="F410" s="174"/>
      <c r="G410" s="174"/>
      <c r="H410" s="174"/>
      <c r="I410" s="174"/>
    </row>
    <row r="411" spans="1:9" ht="15.75" x14ac:dyDescent="0.2">
      <c r="A411" s="172"/>
      <c r="B411" s="173"/>
      <c r="C411" s="174"/>
      <c r="D411" s="174"/>
      <c r="E411" s="174"/>
      <c r="F411" s="174"/>
      <c r="G411" s="174"/>
      <c r="H411" s="174"/>
      <c r="I411" s="174"/>
    </row>
    <row r="412" spans="1:9" ht="15.75" x14ac:dyDescent="0.2">
      <c r="A412" s="172"/>
      <c r="B412" s="173"/>
      <c r="C412" s="174"/>
      <c r="D412" s="174"/>
      <c r="E412" s="174"/>
      <c r="F412" s="174"/>
      <c r="G412" s="174"/>
      <c r="H412" s="174"/>
      <c r="I412" s="174"/>
    </row>
    <row r="413" spans="1:9" ht="15.75" x14ac:dyDescent="0.2">
      <c r="A413" s="172"/>
      <c r="B413" s="173"/>
      <c r="C413" s="174"/>
      <c r="D413" s="174"/>
      <c r="E413" s="174"/>
      <c r="F413" s="174"/>
      <c r="G413" s="174"/>
      <c r="H413" s="174"/>
      <c r="I413" s="174"/>
    </row>
    <row r="414" spans="1:9" ht="15.75" x14ac:dyDescent="0.2">
      <c r="A414" s="172"/>
      <c r="B414" s="173"/>
      <c r="C414" s="174"/>
      <c r="D414" s="174"/>
      <c r="E414" s="174"/>
      <c r="F414" s="174"/>
      <c r="G414" s="174"/>
      <c r="H414" s="174"/>
      <c r="I414" s="174"/>
    </row>
    <row r="415" spans="1:9" ht="15.75" x14ac:dyDescent="0.2">
      <c r="A415" s="172"/>
      <c r="B415" s="173"/>
      <c r="C415" s="174"/>
      <c r="D415" s="174"/>
      <c r="E415" s="174"/>
      <c r="F415" s="174"/>
      <c r="G415" s="174"/>
      <c r="H415" s="174"/>
      <c r="I415" s="174"/>
    </row>
    <row r="416" spans="1:9" ht="15.75" x14ac:dyDescent="0.2">
      <c r="A416" s="172"/>
      <c r="B416" s="173"/>
      <c r="C416" s="174"/>
      <c r="D416" s="174"/>
      <c r="E416" s="174"/>
      <c r="F416" s="174"/>
      <c r="G416" s="174"/>
      <c r="H416" s="174"/>
      <c r="I416" s="174"/>
    </row>
    <row r="417" spans="1:9" ht="15.75" x14ac:dyDescent="0.2">
      <c r="A417" s="172"/>
      <c r="B417" s="173"/>
      <c r="C417" s="174"/>
      <c r="D417" s="174"/>
      <c r="E417" s="174"/>
      <c r="F417" s="174"/>
      <c r="G417" s="174"/>
      <c r="H417" s="174"/>
      <c r="I417" s="174"/>
    </row>
    <row r="418" spans="1:9" ht="15.75" x14ac:dyDescent="0.2">
      <c r="A418" s="172"/>
      <c r="B418" s="173"/>
      <c r="C418" s="174"/>
      <c r="D418" s="174"/>
      <c r="E418" s="174"/>
      <c r="F418" s="174"/>
      <c r="G418" s="174"/>
      <c r="H418" s="174"/>
      <c r="I418" s="174"/>
    </row>
    <row r="419" spans="1:9" ht="15.75" x14ac:dyDescent="0.2">
      <c r="A419" s="172"/>
      <c r="B419" s="173"/>
      <c r="C419" s="174"/>
      <c r="D419" s="174"/>
      <c r="E419" s="174"/>
      <c r="F419" s="174"/>
      <c r="G419" s="174"/>
      <c r="H419" s="174"/>
      <c r="I419" s="174"/>
    </row>
    <row r="420" spans="1:9" ht="15.75" x14ac:dyDescent="0.2">
      <c r="A420" s="172"/>
      <c r="B420" s="173"/>
      <c r="C420" s="174"/>
      <c r="D420" s="174"/>
      <c r="E420" s="174"/>
      <c r="F420" s="174"/>
      <c r="G420" s="174"/>
      <c r="H420" s="174"/>
      <c r="I420" s="174"/>
    </row>
    <row r="421" spans="1:9" ht="15.75" x14ac:dyDescent="0.2">
      <c r="A421" s="172"/>
      <c r="B421" s="173"/>
      <c r="C421" s="174"/>
      <c r="D421" s="174"/>
      <c r="E421" s="174"/>
      <c r="F421" s="174"/>
      <c r="G421" s="174"/>
      <c r="H421" s="174"/>
      <c r="I421" s="174"/>
    </row>
    <row r="422" spans="1:9" ht="15.75" x14ac:dyDescent="0.2">
      <c r="A422" s="172"/>
      <c r="B422" s="173"/>
      <c r="C422" s="174"/>
      <c r="D422" s="174"/>
      <c r="E422" s="174"/>
      <c r="F422" s="174"/>
      <c r="G422" s="174"/>
      <c r="H422" s="174"/>
      <c r="I422" s="174"/>
    </row>
    <row r="423" spans="1:9" ht="15.75" x14ac:dyDescent="0.2">
      <c r="A423" s="172"/>
      <c r="B423" s="173"/>
      <c r="C423" s="174"/>
      <c r="D423" s="174"/>
      <c r="E423" s="174"/>
      <c r="F423" s="174"/>
      <c r="G423" s="174"/>
      <c r="H423" s="174"/>
      <c r="I423" s="174"/>
    </row>
    <row r="424" spans="1:9" ht="15.75" x14ac:dyDescent="0.2">
      <c r="A424" s="172"/>
      <c r="B424" s="173"/>
      <c r="C424" s="174"/>
      <c r="D424" s="174"/>
      <c r="E424" s="174"/>
      <c r="F424" s="174"/>
      <c r="G424" s="174"/>
      <c r="H424" s="174"/>
      <c r="I424" s="174"/>
    </row>
    <row r="425" spans="1:9" ht="15.75" x14ac:dyDescent="0.2">
      <c r="A425" s="172"/>
      <c r="B425" s="173"/>
      <c r="C425" s="174"/>
      <c r="D425" s="174"/>
      <c r="E425" s="174"/>
      <c r="F425" s="174"/>
      <c r="G425" s="174"/>
      <c r="H425" s="174"/>
      <c r="I425" s="174"/>
    </row>
    <row r="426" spans="1:9" ht="15.75" x14ac:dyDescent="0.2">
      <c r="A426" s="172"/>
      <c r="B426" s="173"/>
      <c r="C426" s="174"/>
      <c r="D426" s="174"/>
      <c r="E426" s="174"/>
      <c r="F426" s="174"/>
      <c r="G426" s="174"/>
      <c r="H426" s="174"/>
      <c r="I426" s="174"/>
    </row>
    <row r="427" spans="1:9" ht="15.75" x14ac:dyDescent="0.2">
      <c r="A427" s="172"/>
      <c r="B427" s="173"/>
      <c r="C427" s="174"/>
      <c r="D427" s="174"/>
      <c r="E427" s="174"/>
      <c r="F427" s="174"/>
      <c r="G427" s="174"/>
      <c r="H427" s="174"/>
      <c r="I427" s="174"/>
    </row>
    <row r="428" spans="1:9" ht="15.75" x14ac:dyDescent="0.2">
      <c r="A428" s="172"/>
      <c r="B428" s="173"/>
      <c r="C428" s="174"/>
      <c r="D428" s="174"/>
      <c r="E428" s="174"/>
      <c r="F428" s="174"/>
      <c r="G428" s="174"/>
      <c r="H428" s="174"/>
      <c r="I428" s="174"/>
    </row>
    <row r="429" spans="1:9" ht="15.75" x14ac:dyDescent="0.2">
      <c r="A429" s="172"/>
      <c r="B429" s="173"/>
      <c r="C429" s="174"/>
      <c r="D429" s="174"/>
      <c r="E429" s="174"/>
      <c r="F429" s="174"/>
      <c r="G429" s="174"/>
      <c r="H429" s="174"/>
      <c r="I429" s="174"/>
    </row>
    <row r="430" spans="1:9" ht="15.75" x14ac:dyDescent="0.2">
      <c r="A430" s="172"/>
      <c r="B430" s="173"/>
      <c r="C430" s="174"/>
      <c r="D430" s="174"/>
      <c r="E430" s="174"/>
      <c r="F430" s="174"/>
      <c r="G430" s="174"/>
      <c r="H430" s="174"/>
      <c r="I430" s="174"/>
    </row>
    <row r="431" spans="1:9" ht="15.75" x14ac:dyDescent="0.2">
      <c r="A431" s="172"/>
      <c r="B431" s="173"/>
      <c r="C431" s="174"/>
      <c r="D431" s="174"/>
      <c r="E431" s="174"/>
      <c r="F431" s="174"/>
      <c r="G431" s="174"/>
      <c r="H431" s="174"/>
      <c r="I431" s="174"/>
    </row>
    <row r="432" spans="1:9" ht="15.75" x14ac:dyDescent="0.2">
      <c r="A432" s="172"/>
      <c r="B432" s="173"/>
      <c r="C432" s="174"/>
      <c r="D432" s="174"/>
      <c r="E432" s="174"/>
      <c r="F432" s="174"/>
      <c r="G432" s="174"/>
      <c r="H432" s="174"/>
      <c r="I432" s="174"/>
    </row>
    <row r="433" spans="1:9" ht="15.75" x14ac:dyDescent="0.2">
      <c r="A433" s="172"/>
      <c r="B433" s="173"/>
      <c r="C433" s="174"/>
      <c r="D433" s="174"/>
      <c r="E433" s="174"/>
      <c r="F433" s="174"/>
      <c r="G433" s="174"/>
      <c r="H433" s="174"/>
      <c r="I433" s="174"/>
    </row>
    <row r="434" spans="1:9" ht="15.75" x14ac:dyDescent="0.2">
      <c r="A434" s="172"/>
      <c r="B434" s="173"/>
      <c r="C434" s="174"/>
      <c r="D434" s="174"/>
      <c r="E434" s="174"/>
      <c r="F434" s="174"/>
      <c r="G434" s="174"/>
      <c r="H434" s="174"/>
      <c r="I434" s="174"/>
    </row>
    <row r="435" spans="1:9" ht="15.75" x14ac:dyDescent="0.2">
      <c r="A435" s="172"/>
      <c r="B435" s="173"/>
      <c r="C435" s="174"/>
      <c r="D435" s="174"/>
      <c r="E435" s="174"/>
      <c r="F435" s="174"/>
      <c r="G435" s="174"/>
      <c r="H435" s="174"/>
      <c r="I435" s="174"/>
    </row>
    <row r="436" spans="1:9" ht="15.75" x14ac:dyDescent="0.2">
      <c r="A436" s="172"/>
      <c r="B436" s="173"/>
      <c r="C436" s="174"/>
      <c r="D436" s="174"/>
      <c r="E436" s="174"/>
      <c r="F436" s="174"/>
      <c r="G436" s="174"/>
      <c r="H436" s="174"/>
      <c r="I436" s="174"/>
    </row>
    <row r="437" spans="1:9" ht="15.75" x14ac:dyDescent="0.2">
      <c r="A437" s="172"/>
      <c r="B437" s="173"/>
      <c r="C437" s="174"/>
      <c r="D437" s="174"/>
      <c r="E437" s="174"/>
      <c r="F437" s="174"/>
      <c r="G437" s="174"/>
      <c r="H437" s="174"/>
      <c r="I437" s="174"/>
    </row>
    <row r="438" spans="1:9" ht="15.75" x14ac:dyDescent="0.2">
      <c r="A438" s="172"/>
      <c r="B438" s="173"/>
      <c r="C438" s="174"/>
      <c r="D438" s="174"/>
      <c r="E438" s="174"/>
      <c r="F438" s="174"/>
      <c r="G438" s="174"/>
      <c r="H438" s="174"/>
      <c r="I438" s="174"/>
    </row>
    <row r="439" spans="1:9" ht="15.75" x14ac:dyDescent="0.2">
      <c r="A439" s="172"/>
      <c r="B439" s="173"/>
      <c r="C439" s="174"/>
      <c r="D439" s="174"/>
      <c r="E439" s="174"/>
      <c r="F439" s="174"/>
      <c r="G439" s="174"/>
      <c r="H439" s="174"/>
      <c r="I439" s="174"/>
    </row>
    <row r="440" spans="1:9" ht="15.75" x14ac:dyDescent="0.2">
      <c r="A440" s="172"/>
      <c r="B440" s="173"/>
      <c r="C440" s="174"/>
      <c r="D440" s="174"/>
      <c r="E440" s="174"/>
      <c r="F440" s="174"/>
      <c r="G440" s="174"/>
      <c r="H440" s="174"/>
      <c r="I440" s="174"/>
    </row>
    <row r="441" spans="1:9" ht="15.75" x14ac:dyDescent="0.2">
      <c r="A441" s="172"/>
      <c r="B441" s="173"/>
      <c r="C441" s="174"/>
      <c r="D441" s="174"/>
      <c r="E441" s="174"/>
      <c r="F441" s="174"/>
      <c r="G441" s="174"/>
      <c r="H441" s="174"/>
      <c r="I441" s="174"/>
    </row>
    <row r="442" spans="1:9" ht="15.75" x14ac:dyDescent="0.2">
      <c r="A442" s="172"/>
      <c r="B442" s="173"/>
      <c r="C442" s="174"/>
      <c r="D442" s="174"/>
      <c r="E442" s="174"/>
      <c r="F442" s="174"/>
      <c r="G442" s="174"/>
      <c r="H442" s="174"/>
      <c r="I442" s="174"/>
    </row>
    <row r="443" spans="1:9" ht="15.75" x14ac:dyDescent="0.2">
      <c r="A443" s="172"/>
      <c r="B443" s="173"/>
      <c r="C443" s="174"/>
      <c r="D443" s="174"/>
      <c r="E443" s="174"/>
      <c r="F443" s="174"/>
      <c r="G443" s="174"/>
      <c r="H443" s="174"/>
      <c r="I443" s="174"/>
    </row>
    <row r="444" spans="1:9" ht="15.75" x14ac:dyDescent="0.2">
      <c r="A444" s="172"/>
      <c r="B444" s="173"/>
      <c r="C444" s="174"/>
      <c r="D444" s="174"/>
      <c r="E444" s="174"/>
      <c r="F444" s="174"/>
      <c r="G444" s="174"/>
      <c r="H444" s="174"/>
      <c r="I444" s="174"/>
    </row>
    <row r="445" spans="1:9" ht="15.75" x14ac:dyDescent="0.2">
      <c r="A445" s="172"/>
      <c r="B445" s="173"/>
      <c r="C445" s="174"/>
      <c r="D445" s="174"/>
      <c r="E445" s="174"/>
      <c r="F445" s="174"/>
      <c r="G445" s="174"/>
      <c r="H445" s="174"/>
      <c r="I445" s="174"/>
    </row>
    <row r="446" spans="1:9" ht="15.75" x14ac:dyDescent="0.2">
      <c r="A446" s="172"/>
      <c r="B446" s="173"/>
      <c r="C446" s="174"/>
      <c r="D446" s="174"/>
      <c r="E446" s="174"/>
      <c r="F446" s="174"/>
      <c r="G446" s="174"/>
      <c r="H446" s="174"/>
      <c r="I446" s="174"/>
    </row>
    <row r="447" spans="1:9" ht="15.75" x14ac:dyDescent="0.2">
      <c r="A447" s="172"/>
      <c r="B447" s="173"/>
      <c r="C447" s="174"/>
      <c r="D447" s="174"/>
      <c r="E447" s="174"/>
      <c r="F447" s="174"/>
      <c r="G447" s="174"/>
      <c r="H447" s="174"/>
      <c r="I447" s="174"/>
    </row>
    <row r="448" spans="1:9" ht="15.75" x14ac:dyDescent="0.2">
      <c r="A448" s="172"/>
      <c r="B448" s="173"/>
      <c r="C448" s="174"/>
      <c r="D448" s="174"/>
      <c r="E448" s="174"/>
      <c r="F448" s="174"/>
      <c r="G448" s="174"/>
      <c r="H448" s="174"/>
      <c r="I448" s="174"/>
    </row>
    <row r="449" spans="1:9" ht="15.75" x14ac:dyDescent="0.2">
      <c r="A449" s="172"/>
      <c r="B449" s="173"/>
      <c r="C449" s="174"/>
      <c r="D449" s="174"/>
      <c r="E449" s="174"/>
      <c r="F449" s="174"/>
      <c r="G449" s="174"/>
      <c r="H449" s="174"/>
      <c r="I449" s="174"/>
    </row>
    <row r="450" spans="1:9" ht="15.75" x14ac:dyDescent="0.2">
      <c r="A450" s="172"/>
      <c r="B450" s="173"/>
      <c r="C450" s="174"/>
      <c r="D450" s="174"/>
      <c r="E450" s="174"/>
      <c r="F450" s="174"/>
      <c r="G450" s="174"/>
      <c r="H450" s="174"/>
      <c r="I450" s="174"/>
    </row>
    <row r="451" spans="1:9" ht="15.75" x14ac:dyDescent="0.2">
      <c r="A451" s="172"/>
      <c r="B451" s="173"/>
      <c r="C451" s="174"/>
      <c r="D451" s="174"/>
      <c r="E451" s="174"/>
      <c r="F451" s="174"/>
      <c r="G451" s="174"/>
      <c r="H451" s="174"/>
      <c r="I451" s="174"/>
    </row>
    <row r="452" spans="1:9" ht="15.75" x14ac:dyDescent="0.2">
      <c r="A452" s="172"/>
      <c r="B452" s="173"/>
      <c r="C452" s="174"/>
      <c r="D452" s="174"/>
      <c r="E452" s="174"/>
      <c r="F452" s="174"/>
      <c r="G452" s="174"/>
      <c r="H452" s="174"/>
      <c r="I452" s="174"/>
    </row>
    <row r="453" spans="1:9" ht="15.75" x14ac:dyDescent="0.2">
      <c r="A453" s="172"/>
      <c r="B453" s="173"/>
      <c r="C453" s="174"/>
      <c r="D453" s="174"/>
      <c r="E453" s="174"/>
      <c r="F453" s="174"/>
      <c r="G453" s="174"/>
      <c r="H453" s="174"/>
      <c r="I453" s="174"/>
    </row>
    <row r="454" spans="1:9" ht="15.75" x14ac:dyDescent="0.2">
      <c r="A454" s="172"/>
      <c r="B454" s="173"/>
      <c r="C454" s="174"/>
      <c r="D454" s="174"/>
      <c r="E454" s="174"/>
      <c r="F454" s="174"/>
      <c r="G454" s="174"/>
      <c r="H454" s="174"/>
      <c r="I454" s="174"/>
    </row>
    <row r="455" spans="1:9" ht="15.75" x14ac:dyDescent="0.2">
      <c r="A455" s="172"/>
      <c r="B455" s="173"/>
      <c r="C455" s="174"/>
      <c r="D455" s="174"/>
      <c r="E455" s="174"/>
      <c r="F455" s="174"/>
      <c r="G455" s="174"/>
      <c r="H455" s="174"/>
      <c r="I455" s="174"/>
    </row>
    <row r="456" spans="1:9" ht="15.75" x14ac:dyDescent="0.2">
      <c r="A456" s="172"/>
      <c r="B456" s="173"/>
      <c r="C456" s="174"/>
      <c r="D456" s="174"/>
      <c r="E456" s="174"/>
      <c r="F456" s="174"/>
      <c r="G456" s="174"/>
      <c r="H456" s="174"/>
      <c r="I456" s="174"/>
    </row>
    <row r="457" spans="1:9" ht="15.75" x14ac:dyDescent="0.2">
      <c r="A457" s="172"/>
      <c r="B457" s="173"/>
      <c r="C457" s="174"/>
      <c r="D457" s="174"/>
      <c r="E457" s="174"/>
      <c r="F457" s="174"/>
      <c r="G457" s="174"/>
      <c r="H457" s="174"/>
      <c r="I457" s="174"/>
    </row>
    <row r="458" spans="1:9" ht="15.75" x14ac:dyDescent="0.2">
      <c r="A458" s="172"/>
      <c r="B458" s="173"/>
      <c r="C458" s="174"/>
      <c r="D458" s="174"/>
      <c r="E458" s="174"/>
      <c r="F458" s="174"/>
      <c r="G458" s="174"/>
      <c r="H458" s="174"/>
      <c r="I458" s="174"/>
    </row>
    <row r="459" spans="1:9" ht="15.75" x14ac:dyDescent="0.2">
      <c r="A459" s="172"/>
      <c r="B459" s="173"/>
      <c r="C459" s="174"/>
      <c r="D459" s="174"/>
      <c r="E459" s="174"/>
      <c r="F459" s="174"/>
      <c r="G459" s="174"/>
      <c r="H459" s="174"/>
      <c r="I459" s="174"/>
    </row>
    <row r="460" spans="1:9" ht="15.75" x14ac:dyDescent="0.2">
      <c r="A460" s="172"/>
      <c r="B460" s="173"/>
      <c r="C460" s="174"/>
      <c r="D460" s="174"/>
      <c r="E460" s="174"/>
      <c r="F460" s="174"/>
      <c r="G460" s="174"/>
      <c r="H460" s="174"/>
      <c r="I460" s="174"/>
    </row>
    <row r="461" spans="1:9" ht="15.75" x14ac:dyDescent="0.2">
      <c r="A461" s="172"/>
      <c r="B461" s="173"/>
      <c r="C461" s="174"/>
      <c r="D461" s="174"/>
      <c r="E461" s="174"/>
      <c r="F461" s="174"/>
      <c r="G461" s="174"/>
      <c r="H461" s="174"/>
      <c r="I461" s="174"/>
    </row>
    <row r="462" spans="1:9" ht="15.75" x14ac:dyDescent="0.2">
      <c r="A462" s="172"/>
      <c r="B462" s="173"/>
      <c r="C462" s="174"/>
      <c r="D462" s="174"/>
      <c r="E462" s="174"/>
      <c r="F462" s="174"/>
      <c r="G462" s="174"/>
      <c r="H462" s="174"/>
      <c r="I462" s="174"/>
    </row>
    <row r="463" spans="1:9" ht="15.75" x14ac:dyDescent="0.2">
      <c r="A463" s="172"/>
      <c r="B463" s="173"/>
      <c r="C463" s="174"/>
      <c r="D463" s="174"/>
      <c r="E463" s="174"/>
      <c r="F463" s="174"/>
      <c r="G463" s="174"/>
      <c r="H463" s="174"/>
      <c r="I463" s="174"/>
    </row>
    <row r="464" spans="1:9" ht="15.75" x14ac:dyDescent="0.2">
      <c r="A464" s="172"/>
      <c r="B464" s="173"/>
      <c r="C464" s="174"/>
      <c r="D464" s="174"/>
      <c r="E464" s="174"/>
      <c r="F464" s="174"/>
      <c r="G464" s="174"/>
      <c r="H464" s="174"/>
      <c r="I464" s="174"/>
    </row>
    <row r="465" spans="1:9" ht="15.75" x14ac:dyDescent="0.2">
      <c r="A465" s="172"/>
      <c r="B465" s="173"/>
      <c r="C465" s="174"/>
      <c r="D465" s="174"/>
      <c r="E465" s="174"/>
      <c r="F465" s="174"/>
      <c r="G465" s="174"/>
      <c r="H465" s="174"/>
      <c r="I465" s="174"/>
    </row>
    <row r="466" spans="1:9" ht="15.75" x14ac:dyDescent="0.2">
      <c r="A466" s="172"/>
      <c r="B466" s="173"/>
      <c r="C466" s="174"/>
      <c r="D466" s="174"/>
      <c r="E466" s="174"/>
      <c r="F466" s="174"/>
      <c r="G466" s="174"/>
      <c r="H466" s="174"/>
      <c r="I466" s="174"/>
    </row>
    <row r="467" spans="1:9" ht="15.75" x14ac:dyDescent="0.2">
      <c r="A467" s="172"/>
      <c r="B467" s="173"/>
      <c r="C467" s="174"/>
      <c r="D467" s="174"/>
      <c r="E467" s="174"/>
      <c r="F467" s="174"/>
      <c r="G467" s="174"/>
      <c r="H467" s="174"/>
      <c r="I467" s="174"/>
    </row>
    <row r="468" spans="1:9" ht="15.75" x14ac:dyDescent="0.2">
      <c r="A468" s="172"/>
      <c r="B468" s="173"/>
      <c r="C468" s="174"/>
      <c r="D468" s="174"/>
      <c r="E468" s="174"/>
      <c r="F468" s="174"/>
      <c r="G468" s="174"/>
      <c r="H468" s="174"/>
      <c r="I468" s="174"/>
    </row>
    <row r="469" spans="1:9" ht="15.75" x14ac:dyDescent="0.2">
      <c r="A469" s="172"/>
      <c r="B469" s="173"/>
      <c r="C469" s="174"/>
      <c r="D469" s="174"/>
      <c r="E469" s="174"/>
      <c r="F469" s="174"/>
      <c r="G469" s="174"/>
      <c r="H469" s="174"/>
      <c r="I469" s="174"/>
    </row>
    <row r="470" spans="1:9" ht="15.75" x14ac:dyDescent="0.2">
      <c r="A470" s="172"/>
      <c r="B470" s="173"/>
      <c r="C470" s="174"/>
      <c r="D470" s="174"/>
      <c r="E470" s="174"/>
      <c r="F470" s="174"/>
      <c r="G470" s="174"/>
      <c r="H470" s="174"/>
      <c r="I470" s="174"/>
    </row>
    <row r="471" spans="1:9" ht="15.75" x14ac:dyDescent="0.2">
      <c r="A471" s="172"/>
      <c r="B471" s="173"/>
      <c r="C471" s="174"/>
      <c r="D471" s="174"/>
      <c r="E471" s="174"/>
      <c r="F471" s="174"/>
      <c r="G471" s="174"/>
      <c r="H471" s="174"/>
      <c r="I471" s="174"/>
    </row>
    <row r="472" spans="1:9" ht="15.75" x14ac:dyDescent="0.2">
      <c r="A472" s="172"/>
      <c r="B472" s="173"/>
      <c r="C472" s="174"/>
      <c r="D472" s="174"/>
      <c r="E472" s="174"/>
      <c r="F472" s="174"/>
      <c r="G472" s="174"/>
      <c r="H472" s="174"/>
      <c r="I472" s="174"/>
    </row>
    <row r="473" spans="1:9" ht="15.75" x14ac:dyDescent="0.2">
      <c r="A473" s="172"/>
      <c r="B473" s="173"/>
      <c r="C473" s="174"/>
      <c r="D473" s="174"/>
      <c r="E473" s="174"/>
      <c r="F473" s="174"/>
      <c r="G473" s="174"/>
      <c r="H473" s="174"/>
      <c r="I473" s="174"/>
    </row>
    <row r="474" spans="1:9" ht="15.75" x14ac:dyDescent="0.2">
      <c r="A474" s="172"/>
      <c r="B474" s="173"/>
      <c r="C474" s="174"/>
      <c r="D474" s="174"/>
      <c r="E474" s="174"/>
      <c r="F474" s="174"/>
      <c r="G474" s="174"/>
      <c r="H474" s="174"/>
      <c r="I474" s="174"/>
    </row>
    <row r="475" spans="1:9" ht="15.75" x14ac:dyDescent="0.2">
      <c r="A475" s="172"/>
      <c r="B475" s="173"/>
      <c r="C475" s="174"/>
      <c r="D475" s="174"/>
      <c r="E475" s="174"/>
      <c r="F475" s="174"/>
      <c r="G475" s="174"/>
      <c r="H475" s="174"/>
      <c r="I475" s="174"/>
    </row>
    <row r="476" spans="1:9" ht="15.75" x14ac:dyDescent="0.2">
      <c r="A476" s="172"/>
      <c r="B476" s="173"/>
      <c r="C476" s="174"/>
      <c r="D476" s="174"/>
      <c r="E476" s="174"/>
      <c r="F476" s="174"/>
      <c r="G476" s="174"/>
      <c r="H476" s="174"/>
      <c r="I476" s="174"/>
    </row>
    <row r="477" spans="1:9" ht="15.75" x14ac:dyDescent="0.2">
      <c r="A477" s="172"/>
      <c r="B477" s="173"/>
      <c r="C477" s="174"/>
      <c r="D477" s="174"/>
      <c r="E477" s="174"/>
      <c r="F477" s="174"/>
      <c r="G477" s="174"/>
      <c r="H477" s="174"/>
      <c r="I477" s="174"/>
    </row>
    <row r="478" spans="1:9" ht="15.75" x14ac:dyDescent="0.2">
      <c r="A478" s="172"/>
      <c r="B478" s="173"/>
      <c r="C478" s="174"/>
      <c r="D478" s="174"/>
      <c r="E478" s="174"/>
      <c r="F478" s="174"/>
      <c r="G478" s="174"/>
      <c r="H478" s="174"/>
      <c r="I478" s="174"/>
    </row>
    <row r="479" spans="1:9" ht="15.75" x14ac:dyDescent="0.2">
      <c r="A479" s="172"/>
      <c r="B479" s="173"/>
      <c r="C479" s="174"/>
      <c r="D479" s="174"/>
      <c r="E479" s="174"/>
      <c r="F479" s="174"/>
      <c r="G479" s="174"/>
      <c r="H479" s="174"/>
      <c r="I479" s="174"/>
    </row>
    <row r="480" spans="1:9" ht="15.75" x14ac:dyDescent="0.2">
      <c r="A480" s="172"/>
      <c r="B480" s="173"/>
      <c r="C480" s="174"/>
      <c r="D480" s="174"/>
      <c r="E480" s="174"/>
      <c r="F480" s="174"/>
      <c r="G480" s="174"/>
      <c r="H480" s="174"/>
      <c r="I480" s="174"/>
    </row>
    <row r="481" spans="1:9" ht="15.75" x14ac:dyDescent="0.2">
      <c r="A481" s="172"/>
      <c r="B481" s="173"/>
      <c r="C481" s="174"/>
      <c r="D481" s="174"/>
      <c r="E481" s="174"/>
      <c r="F481" s="174"/>
      <c r="G481" s="174"/>
      <c r="H481" s="174"/>
      <c r="I481" s="174"/>
    </row>
    <row r="482" spans="1:9" ht="15.75" x14ac:dyDescent="0.2">
      <c r="A482" s="172"/>
      <c r="B482" s="173"/>
      <c r="C482" s="174"/>
      <c r="D482" s="174"/>
      <c r="E482" s="174"/>
      <c r="F482" s="174"/>
      <c r="G482" s="174"/>
      <c r="H482" s="174"/>
      <c r="I482" s="174"/>
    </row>
    <row r="483" spans="1:9" ht="15.75" x14ac:dyDescent="0.2">
      <c r="A483" s="172"/>
      <c r="B483" s="173"/>
      <c r="C483" s="174"/>
      <c r="D483" s="174"/>
      <c r="E483" s="174"/>
      <c r="F483" s="174"/>
      <c r="G483" s="174"/>
      <c r="H483" s="174"/>
      <c r="I483" s="174"/>
    </row>
    <row r="484" spans="1:9" ht="15.75" x14ac:dyDescent="0.2">
      <c r="A484" s="172"/>
      <c r="B484" s="173"/>
      <c r="C484" s="174"/>
      <c r="D484" s="174"/>
      <c r="E484" s="174"/>
      <c r="F484" s="174"/>
      <c r="G484" s="174"/>
      <c r="H484" s="174"/>
      <c r="I484" s="174"/>
    </row>
    <row r="485" spans="1:9" ht="15.75" x14ac:dyDescent="0.2">
      <c r="A485" s="172"/>
      <c r="B485" s="173"/>
      <c r="C485" s="174"/>
      <c r="D485" s="174"/>
      <c r="E485" s="174"/>
      <c r="F485" s="174"/>
      <c r="G485" s="174"/>
      <c r="H485" s="174"/>
      <c r="I485" s="174"/>
    </row>
    <row r="486" spans="1:9" ht="15.75" x14ac:dyDescent="0.2">
      <c r="A486" s="172"/>
      <c r="B486" s="173"/>
      <c r="C486" s="174"/>
      <c r="D486" s="174"/>
      <c r="E486" s="174"/>
      <c r="F486" s="174"/>
      <c r="G486" s="174"/>
      <c r="H486" s="174"/>
      <c r="I486" s="174"/>
    </row>
    <row r="487" spans="1:9" ht="15.75" x14ac:dyDescent="0.2">
      <c r="A487" s="172"/>
      <c r="B487" s="173"/>
      <c r="C487" s="174"/>
      <c r="D487" s="174"/>
      <c r="E487" s="174"/>
      <c r="F487" s="174"/>
      <c r="G487" s="174"/>
      <c r="H487" s="174"/>
      <c r="I487" s="174"/>
    </row>
    <row r="488" spans="1:9" ht="15.75" x14ac:dyDescent="0.2">
      <c r="A488" s="172"/>
      <c r="B488" s="173"/>
      <c r="C488" s="174"/>
      <c r="D488" s="174"/>
      <c r="E488" s="174"/>
      <c r="F488" s="174"/>
      <c r="G488" s="174"/>
      <c r="H488" s="174"/>
      <c r="I488" s="174"/>
    </row>
    <row r="489" spans="1:9" ht="15.75" x14ac:dyDescent="0.2">
      <c r="A489" s="172"/>
      <c r="B489" s="173"/>
      <c r="C489" s="174"/>
      <c r="D489" s="174"/>
      <c r="E489" s="174"/>
      <c r="F489" s="174"/>
      <c r="G489" s="174"/>
      <c r="H489" s="174"/>
      <c r="I489" s="174"/>
    </row>
    <row r="490" spans="1:9" ht="15.75" x14ac:dyDescent="0.2">
      <c r="A490" s="172"/>
      <c r="B490" s="173"/>
      <c r="C490" s="174"/>
      <c r="D490" s="174"/>
      <c r="E490" s="174"/>
      <c r="F490" s="174"/>
      <c r="G490" s="174"/>
      <c r="H490" s="174"/>
      <c r="I490" s="174"/>
    </row>
    <row r="491" spans="1:9" ht="15.75" x14ac:dyDescent="0.2">
      <c r="A491" s="172"/>
      <c r="B491" s="173"/>
      <c r="C491" s="174"/>
      <c r="D491" s="174"/>
      <c r="E491" s="174"/>
      <c r="F491" s="174"/>
      <c r="G491" s="174"/>
      <c r="H491" s="174"/>
      <c r="I491" s="174"/>
    </row>
    <row r="492" spans="1:9" ht="15.75" x14ac:dyDescent="0.2">
      <c r="A492" s="172"/>
      <c r="B492" s="173"/>
      <c r="C492" s="174"/>
      <c r="D492" s="174"/>
      <c r="E492" s="174"/>
      <c r="F492" s="174"/>
      <c r="G492" s="174"/>
      <c r="H492" s="174"/>
      <c r="I492" s="174"/>
    </row>
    <row r="493" spans="1:9" ht="15.75" x14ac:dyDescent="0.2">
      <c r="A493" s="172"/>
      <c r="B493" s="173"/>
      <c r="C493" s="174"/>
      <c r="D493" s="174"/>
      <c r="E493" s="174"/>
      <c r="F493" s="174"/>
      <c r="G493" s="174"/>
      <c r="H493" s="174"/>
      <c r="I493" s="174"/>
    </row>
    <row r="494" spans="1:9" ht="15.75" x14ac:dyDescent="0.2">
      <c r="A494" s="172"/>
      <c r="B494" s="173"/>
      <c r="C494" s="174"/>
      <c r="D494" s="174"/>
      <c r="E494" s="174"/>
      <c r="F494" s="174"/>
      <c r="G494" s="174"/>
      <c r="H494" s="174"/>
      <c r="I494" s="174"/>
    </row>
    <row r="495" spans="1:9" ht="15.75" x14ac:dyDescent="0.2">
      <c r="A495" s="172"/>
      <c r="B495" s="173"/>
      <c r="C495" s="174"/>
      <c r="D495" s="174"/>
      <c r="E495" s="174"/>
      <c r="F495" s="174"/>
      <c r="G495" s="174"/>
      <c r="H495" s="174"/>
      <c r="I495" s="174"/>
    </row>
    <row r="496" spans="1:9" ht="15.75" x14ac:dyDescent="0.2">
      <c r="A496" s="172"/>
      <c r="B496" s="173"/>
      <c r="C496" s="174"/>
      <c r="D496" s="174"/>
      <c r="E496" s="174"/>
      <c r="F496" s="174"/>
      <c r="G496" s="174"/>
      <c r="H496" s="174"/>
      <c r="I496" s="174"/>
    </row>
    <row r="497" spans="1:9" ht="15.75" x14ac:dyDescent="0.2">
      <c r="A497" s="172"/>
      <c r="B497" s="173"/>
      <c r="C497" s="174"/>
      <c r="D497" s="174"/>
      <c r="E497" s="174"/>
      <c r="F497" s="174"/>
      <c r="G497" s="174"/>
      <c r="H497" s="174"/>
      <c r="I497" s="174"/>
    </row>
    <row r="498" spans="1:9" ht="15.75" x14ac:dyDescent="0.2">
      <c r="A498" s="172"/>
      <c r="B498" s="173"/>
      <c r="C498" s="174"/>
      <c r="D498" s="174"/>
      <c r="E498" s="174"/>
      <c r="F498" s="174"/>
      <c r="G498" s="174"/>
      <c r="H498" s="174"/>
      <c r="I498" s="174"/>
    </row>
    <row r="499" spans="1:9" ht="15.75" x14ac:dyDescent="0.2">
      <c r="A499" s="172"/>
      <c r="B499" s="173"/>
      <c r="C499" s="174"/>
      <c r="D499" s="174"/>
      <c r="E499" s="174"/>
      <c r="F499" s="174"/>
      <c r="G499" s="174"/>
      <c r="H499" s="174"/>
      <c r="I499" s="174"/>
    </row>
    <row r="500" spans="1:9" ht="15.75" x14ac:dyDescent="0.2">
      <c r="A500" s="172"/>
      <c r="B500" s="173"/>
      <c r="C500" s="174"/>
      <c r="D500" s="174"/>
      <c r="E500" s="174"/>
      <c r="F500" s="174"/>
      <c r="G500" s="174"/>
      <c r="H500" s="174"/>
      <c r="I500" s="174"/>
    </row>
    <row r="501" spans="1:9" ht="15.75" x14ac:dyDescent="0.2">
      <c r="A501" s="172"/>
      <c r="B501" s="173"/>
      <c r="C501" s="174"/>
      <c r="D501" s="174"/>
      <c r="E501" s="174"/>
      <c r="F501" s="174"/>
      <c r="G501" s="174"/>
      <c r="H501" s="174"/>
      <c r="I501" s="174"/>
    </row>
    <row r="502" spans="1:9" ht="15.75" x14ac:dyDescent="0.2">
      <c r="A502" s="172"/>
      <c r="B502" s="173"/>
      <c r="C502" s="174"/>
      <c r="D502" s="174"/>
      <c r="E502" s="174"/>
      <c r="F502" s="174"/>
      <c r="G502" s="174"/>
      <c r="H502" s="174"/>
      <c r="I502" s="174"/>
    </row>
    <row r="503" spans="1:9" ht="15.75" x14ac:dyDescent="0.2">
      <c r="A503" s="172"/>
      <c r="B503" s="173"/>
      <c r="C503" s="174"/>
      <c r="D503" s="174"/>
      <c r="E503" s="174"/>
      <c r="F503" s="174"/>
      <c r="G503" s="174"/>
      <c r="H503" s="174"/>
      <c r="I503" s="174"/>
    </row>
    <row r="504" spans="1:9" ht="15.75" x14ac:dyDescent="0.2">
      <c r="A504" s="172"/>
      <c r="B504" s="173"/>
      <c r="C504" s="174"/>
      <c r="D504" s="174"/>
      <c r="E504" s="174"/>
      <c r="F504" s="174"/>
      <c r="G504" s="174"/>
      <c r="H504" s="174"/>
      <c r="I504" s="174"/>
    </row>
    <row r="505" spans="1:9" ht="15.75" x14ac:dyDescent="0.2">
      <c r="A505" s="172"/>
      <c r="B505" s="173"/>
      <c r="C505" s="174"/>
      <c r="D505" s="174"/>
      <c r="E505" s="174"/>
      <c r="F505" s="174"/>
      <c r="G505" s="174"/>
      <c r="H505" s="174"/>
      <c r="I505" s="174"/>
    </row>
    <row r="506" spans="1:9" ht="15.75" x14ac:dyDescent="0.2">
      <c r="A506" s="172"/>
      <c r="B506" s="173"/>
      <c r="C506" s="174"/>
      <c r="D506" s="174"/>
      <c r="E506" s="174"/>
      <c r="F506" s="174"/>
      <c r="G506" s="174"/>
      <c r="H506" s="174"/>
      <c r="I506" s="174"/>
    </row>
    <row r="507" spans="1:9" ht="15.75" x14ac:dyDescent="0.2">
      <c r="A507" s="172"/>
      <c r="B507" s="173"/>
      <c r="C507" s="174"/>
      <c r="D507" s="174"/>
      <c r="E507" s="174"/>
      <c r="F507" s="174"/>
      <c r="G507" s="174"/>
      <c r="H507" s="174"/>
      <c r="I507" s="174"/>
    </row>
    <row r="508" spans="1:9" ht="15.75" x14ac:dyDescent="0.2">
      <c r="A508" s="172"/>
      <c r="B508" s="173"/>
      <c r="C508" s="174"/>
      <c r="D508" s="174"/>
      <c r="E508" s="174"/>
      <c r="F508" s="174"/>
      <c r="G508" s="174"/>
      <c r="H508" s="174"/>
      <c r="I508" s="174"/>
    </row>
    <row r="509" spans="1:9" ht="15.75" x14ac:dyDescent="0.2">
      <c r="A509" s="172"/>
      <c r="B509" s="173"/>
      <c r="C509" s="174"/>
      <c r="D509" s="174"/>
      <c r="E509" s="174"/>
      <c r="F509" s="174"/>
      <c r="G509" s="174"/>
      <c r="H509" s="174"/>
      <c r="I509" s="174"/>
    </row>
    <row r="510" spans="1:9" ht="15.75" x14ac:dyDescent="0.2">
      <c r="A510" s="172"/>
      <c r="B510" s="173"/>
      <c r="C510" s="174"/>
      <c r="D510" s="174"/>
      <c r="E510" s="174"/>
      <c r="F510" s="174"/>
      <c r="G510" s="174"/>
      <c r="H510" s="174"/>
      <c r="I510" s="174"/>
    </row>
    <row r="511" spans="1:9" ht="15.75" x14ac:dyDescent="0.2">
      <c r="A511" s="172"/>
      <c r="B511" s="173"/>
      <c r="C511" s="174"/>
      <c r="D511" s="174"/>
      <c r="E511" s="174"/>
      <c r="F511" s="174"/>
      <c r="G511" s="174"/>
      <c r="H511" s="174"/>
      <c r="I511" s="174"/>
    </row>
    <row r="512" spans="1:9" ht="15.75" x14ac:dyDescent="0.2">
      <c r="A512" s="172"/>
      <c r="B512" s="173"/>
      <c r="C512" s="174"/>
      <c r="D512" s="174"/>
      <c r="E512" s="174"/>
      <c r="F512" s="174"/>
      <c r="G512" s="174"/>
      <c r="H512" s="174"/>
      <c r="I512" s="174"/>
    </row>
    <row r="513" spans="1:9" ht="15.75" x14ac:dyDescent="0.2">
      <c r="A513" s="172"/>
      <c r="B513" s="173"/>
      <c r="C513" s="174"/>
      <c r="D513" s="174"/>
      <c r="E513" s="174"/>
      <c r="F513" s="174"/>
      <c r="G513" s="174"/>
      <c r="H513" s="174"/>
      <c r="I513" s="174"/>
    </row>
    <row r="514" spans="1:9" ht="15.75" x14ac:dyDescent="0.2">
      <c r="A514" s="172"/>
      <c r="B514" s="173"/>
      <c r="C514" s="174"/>
      <c r="D514" s="174"/>
      <c r="E514" s="174"/>
      <c r="F514" s="174"/>
      <c r="G514" s="174"/>
      <c r="H514" s="174"/>
      <c r="I514" s="174"/>
    </row>
    <row r="515" spans="1:9" ht="15.75" x14ac:dyDescent="0.2">
      <c r="A515" s="172"/>
      <c r="B515" s="173"/>
      <c r="C515" s="174"/>
      <c r="D515" s="174"/>
      <c r="E515" s="174"/>
      <c r="F515" s="174"/>
      <c r="G515" s="174"/>
      <c r="H515" s="174"/>
      <c r="I515" s="174"/>
    </row>
    <row r="516" spans="1:9" ht="15.75" x14ac:dyDescent="0.2">
      <c r="A516" s="172"/>
      <c r="B516" s="173"/>
      <c r="C516" s="174"/>
      <c r="D516" s="174"/>
      <c r="E516" s="174"/>
      <c r="F516" s="174"/>
      <c r="G516" s="174"/>
      <c r="H516" s="174"/>
      <c r="I516" s="174"/>
    </row>
    <row r="517" spans="1:9" ht="15.75" x14ac:dyDescent="0.2">
      <c r="A517" s="172"/>
      <c r="B517" s="173"/>
      <c r="C517" s="174"/>
      <c r="D517" s="174"/>
      <c r="E517" s="174"/>
      <c r="F517" s="174"/>
      <c r="G517" s="174"/>
      <c r="H517" s="174"/>
      <c r="I517" s="174"/>
    </row>
    <row r="518" spans="1:9" ht="15.75" x14ac:dyDescent="0.2">
      <c r="A518" s="172"/>
      <c r="B518" s="173"/>
      <c r="C518" s="174"/>
      <c r="D518" s="174"/>
      <c r="E518" s="174"/>
      <c r="F518" s="174"/>
      <c r="G518" s="174"/>
      <c r="H518" s="174"/>
      <c r="I518" s="174"/>
    </row>
    <row r="519" spans="1:9" ht="15.75" x14ac:dyDescent="0.2">
      <c r="A519" s="172"/>
      <c r="B519" s="173"/>
      <c r="C519" s="174"/>
      <c r="D519" s="174"/>
      <c r="E519" s="174"/>
      <c r="F519" s="174"/>
      <c r="G519" s="174"/>
      <c r="H519" s="174"/>
      <c r="I519" s="174"/>
    </row>
    <row r="520" spans="1:9" ht="15.75" x14ac:dyDescent="0.2">
      <c r="A520" s="172"/>
      <c r="B520" s="173"/>
      <c r="C520" s="174"/>
      <c r="D520" s="174"/>
      <c r="E520" s="174"/>
      <c r="F520" s="174"/>
      <c r="G520" s="174"/>
      <c r="H520" s="174"/>
      <c r="I520" s="174"/>
    </row>
    <row r="521" spans="1:9" ht="15.75" x14ac:dyDescent="0.2">
      <c r="A521" s="172"/>
      <c r="B521" s="173"/>
      <c r="C521" s="174"/>
      <c r="D521" s="174"/>
      <c r="E521" s="174"/>
      <c r="F521" s="174"/>
      <c r="G521" s="174"/>
      <c r="H521" s="174"/>
      <c r="I521" s="174"/>
    </row>
    <row r="522" spans="1:9" ht="15.75" x14ac:dyDescent="0.2">
      <c r="A522" s="172"/>
      <c r="B522" s="173"/>
      <c r="C522" s="174"/>
      <c r="D522" s="174"/>
      <c r="E522" s="174"/>
      <c r="F522" s="174"/>
      <c r="G522" s="174"/>
      <c r="H522" s="174"/>
      <c r="I522" s="174"/>
    </row>
    <row r="523" spans="1:9" ht="15.75" x14ac:dyDescent="0.2">
      <c r="A523" s="172"/>
      <c r="B523" s="173"/>
      <c r="C523" s="174"/>
      <c r="D523" s="174"/>
      <c r="E523" s="174"/>
      <c r="F523" s="174"/>
      <c r="G523" s="174"/>
      <c r="H523" s="174"/>
      <c r="I523" s="174"/>
    </row>
    <row r="524" spans="1:9" ht="15.75" x14ac:dyDescent="0.2">
      <c r="A524" s="172"/>
      <c r="B524" s="173"/>
      <c r="C524" s="174"/>
      <c r="D524" s="174"/>
      <c r="E524" s="174"/>
      <c r="F524" s="174"/>
      <c r="G524" s="174"/>
      <c r="H524" s="174"/>
      <c r="I524" s="174"/>
    </row>
    <row r="525" spans="1:9" ht="15.75" x14ac:dyDescent="0.2">
      <c r="A525" s="172"/>
      <c r="B525" s="173"/>
      <c r="C525" s="174"/>
      <c r="D525" s="174"/>
      <c r="E525" s="174"/>
      <c r="F525" s="174"/>
      <c r="G525" s="174"/>
      <c r="H525" s="174"/>
      <c r="I525" s="174"/>
    </row>
    <row r="526" spans="1:9" ht="15.75" x14ac:dyDescent="0.2">
      <c r="A526" s="172"/>
      <c r="B526" s="173"/>
      <c r="C526" s="174"/>
      <c r="D526" s="174"/>
      <c r="E526" s="174"/>
      <c r="F526" s="174"/>
      <c r="G526" s="174"/>
      <c r="H526" s="174"/>
      <c r="I526" s="174"/>
    </row>
    <row r="527" spans="1:9" ht="15.75" x14ac:dyDescent="0.2">
      <c r="A527" s="172"/>
      <c r="B527" s="173"/>
      <c r="C527" s="174"/>
      <c r="D527" s="174"/>
      <c r="E527" s="174"/>
      <c r="F527" s="174"/>
      <c r="G527" s="174"/>
      <c r="H527" s="174"/>
      <c r="I527" s="174"/>
    </row>
    <row r="528" spans="1:9" ht="15.75" x14ac:dyDescent="0.2">
      <c r="A528" s="172"/>
      <c r="B528" s="173"/>
      <c r="C528" s="174"/>
      <c r="D528" s="174"/>
      <c r="E528" s="174"/>
      <c r="F528" s="174"/>
      <c r="G528" s="174"/>
      <c r="H528" s="174"/>
      <c r="I528" s="174"/>
    </row>
    <row r="529" spans="1:9" ht="15.75" x14ac:dyDescent="0.2">
      <c r="A529" s="172"/>
      <c r="B529" s="173"/>
      <c r="C529" s="174"/>
      <c r="D529" s="174"/>
      <c r="E529" s="174"/>
      <c r="F529" s="174"/>
      <c r="G529" s="174"/>
      <c r="H529" s="174"/>
      <c r="I529" s="174"/>
    </row>
    <row r="530" spans="1:9" ht="15.75" x14ac:dyDescent="0.2">
      <c r="A530" s="172"/>
      <c r="B530" s="173"/>
      <c r="C530" s="174"/>
      <c r="D530" s="174"/>
      <c r="E530" s="174"/>
      <c r="F530" s="174"/>
      <c r="G530" s="174"/>
      <c r="H530" s="174"/>
      <c r="I530" s="174"/>
    </row>
    <row r="531" spans="1:9" ht="15.75" x14ac:dyDescent="0.2">
      <c r="A531" s="172"/>
      <c r="B531" s="173"/>
      <c r="C531" s="174"/>
      <c r="D531" s="174"/>
      <c r="E531" s="174"/>
      <c r="F531" s="174"/>
      <c r="G531" s="174"/>
      <c r="H531" s="174"/>
      <c r="I531" s="174"/>
    </row>
    <row r="532" spans="1:9" ht="15.75" x14ac:dyDescent="0.2">
      <c r="A532" s="172"/>
      <c r="B532" s="173"/>
      <c r="C532" s="174"/>
      <c r="D532" s="174"/>
      <c r="E532" s="174"/>
      <c r="F532" s="174"/>
      <c r="G532" s="174"/>
      <c r="H532" s="174"/>
      <c r="I532" s="174"/>
    </row>
    <row r="533" spans="1:9" ht="15.75" x14ac:dyDescent="0.2">
      <c r="A533" s="172"/>
      <c r="B533" s="173"/>
      <c r="C533" s="174"/>
      <c r="D533" s="174"/>
      <c r="E533" s="174"/>
      <c r="F533" s="174"/>
      <c r="G533" s="174"/>
      <c r="H533" s="174"/>
      <c r="I533" s="174"/>
    </row>
    <row r="534" spans="1:9" ht="15.75" x14ac:dyDescent="0.2">
      <c r="A534" s="172"/>
      <c r="B534" s="173"/>
      <c r="C534" s="174"/>
      <c r="D534" s="174"/>
      <c r="E534" s="174"/>
      <c r="F534" s="174"/>
      <c r="G534" s="174"/>
      <c r="H534" s="174"/>
      <c r="I534" s="174"/>
    </row>
    <row r="535" spans="1:9" ht="15.75" x14ac:dyDescent="0.2">
      <c r="A535" s="172"/>
      <c r="B535" s="173"/>
      <c r="C535" s="174"/>
      <c r="D535" s="174"/>
      <c r="E535" s="174"/>
      <c r="F535" s="174"/>
      <c r="G535" s="174"/>
      <c r="H535" s="174"/>
      <c r="I535" s="174"/>
    </row>
    <row r="536" spans="1:9" ht="15.75" x14ac:dyDescent="0.2">
      <c r="A536" s="172"/>
      <c r="B536" s="173"/>
      <c r="C536" s="174"/>
      <c r="D536" s="174"/>
      <c r="E536" s="174"/>
      <c r="F536" s="174"/>
      <c r="G536" s="174"/>
      <c r="H536" s="174"/>
      <c r="I536" s="174"/>
    </row>
    <row r="537" spans="1:9" ht="15.75" x14ac:dyDescent="0.2">
      <c r="A537" s="172"/>
      <c r="B537" s="173"/>
      <c r="C537" s="174"/>
      <c r="D537" s="174"/>
      <c r="E537" s="174"/>
      <c r="F537" s="174"/>
      <c r="G537" s="174"/>
      <c r="H537" s="174"/>
      <c r="I537" s="174"/>
    </row>
    <row r="538" spans="1:9" ht="15.75" x14ac:dyDescent="0.2">
      <c r="A538" s="172"/>
      <c r="B538" s="173"/>
      <c r="C538" s="174"/>
      <c r="D538" s="174"/>
      <c r="E538" s="174"/>
      <c r="F538" s="174"/>
      <c r="G538" s="174"/>
      <c r="H538" s="174"/>
      <c r="I538" s="174"/>
    </row>
    <row r="539" spans="1:9" ht="15.75" x14ac:dyDescent="0.2">
      <c r="A539" s="172"/>
      <c r="B539" s="173"/>
      <c r="C539" s="174"/>
      <c r="D539" s="174"/>
      <c r="E539" s="174"/>
      <c r="F539" s="174"/>
      <c r="G539" s="174"/>
      <c r="H539" s="174"/>
      <c r="I539" s="174"/>
    </row>
    <row r="540" spans="1:9" ht="15.75" x14ac:dyDescent="0.2">
      <c r="A540" s="172"/>
      <c r="B540" s="173"/>
      <c r="C540" s="174"/>
      <c r="D540" s="174"/>
      <c r="E540" s="174"/>
      <c r="F540" s="174"/>
      <c r="G540" s="174"/>
      <c r="H540" s="174"/>
      <c r="I540" s="174"/>
    </row>
    <row r="541" spans="1:9" ht="15.75" x14ac:dyDescent="0.2">
      <c r="A541" s="172"/>
      <c r="B541" s="173"/>
      <c r="C541" s="174"/>
      <c r="D541" s="174"/>
      <c r="E541" s="174"/>
      <c r="F541" s="174"/>
      <c r="G541" s="174"/>
      <c r="H541" s="174"/>
      <c r="I541" s="174"/>
    </row>
    <row r="542" spans="1:9" ht="15.75" x14ac:dyDescent="0.2">
      <c r="A542" s="172"/>
      <c r="B542" s="173"/>
      <c r="C542" s="174"/>
      <c r="D542" s="174"/>
      <c r="E542" s="174"/>
      <c r="F542" s="174"/>
      <c r="G542" s="174"/>
      <c r="H542" s="174"/>
      <c r="I542" s="174"/>
    </row>
    <row r="543" spans="1:9" ht="15.75" x14ac:dyDescent="0.2">
      <c r="A543" s="172"/>
      <c r="B543" s="173"/>
      <c r="C543" s="174"/>
      <c r="D543" s="174"/>
      <c r="E543" s="174"/>
      <c r="F543" s="174"/>
      <c r="G543" s="174"/>
      <c r="H543" s="174"/>
      <c r="I543" s="174"/>
    </row>
    <row r="544" spans="1:9" ht="15.75" x14ac:dyDescent="0.2">
      <c r="A544" s="172"/>
      <c r="B544" s="173"/>
      <c r="C544" s="174"/>
      <c r="D544" s="174"/>
      <c r="E544" s="174"/>
      <c r="F544" s="174"/>
      <c r="G544" s="174"/>
      <c r="H544" s="174"/>
      <c r="I544" s="174"/>
    </row>
    <row r="545" spans="1:9" ht="15.75" x14ac:dyDescent="0.2">
      <c r="A545" s="172"/>
      <c r="B545" s="173"/>
      <c r="C545" s="174"/>
      <c r="D545" s="174"/>
      <c r="E545" s="174"/>
      <c r="F545" s="174"/>
      <c r="G545" s="174"/>
      <c r="H545" s="174"/>
      <c r="I545" s="174"/>
    </row>
    <row r="546" spans="1:9" ht="15.75" x14ac:dyDescent="0.2">
      <c r="A546" s="172"/>
      <c r="B546" s="173"/>
      <c r="C546" s="174"/>
      <c r="D546" s="174"/>
      <c r="E546" s="174"/>
      <c r="F546" s="174"/>
      <c r="G546" s="174"/>
      <c r="H546" s="174"/>
      <c r="I546" s="174"/>
    </row>
    <row r="547" spans="1:9" ht="15.75" x14ac:dyDescent="0.2">
      <c r="A547" s="172"/>
      <c r="B547" s="173"/>
      <c r="C547" s="174"/>
      <c r="D547" s="174"/>
      <c r="E547" s="174"/>
      <c r="F547" s="174"/>
      <c r="G547" s="174"/>
      <c r="H547" s="174"/>
      <c r="I547" s="174"/>
    </row>
    <row r="548" spans="1:9" ht="15.75" x14ac:dyDescent="0.2">
      <c r="A548" s="172"/>
      <c r="B548" s="173"/>
      <c r="C548" s="174"/>
      <c r="D548" s="174"/>
      <c r="E548" s="174"/>
      <c r="F548" s="174"/>
      <c r="G548" s="174"/>
      <c r="H548" s="174"/>
      <c r="I548" s="174"/>
    </row>
    <row r="549" spans="1:9" ht="15.75" x14ac:dyDescent="0.2">
      <c r="A549" s="172"/>
      <c r="B549" s="173"/>
      <c r="C549" s="174"/>
      <c r="D549" s="174"/>
      <c r="E549" s="174"/>
      <c r="F549" s="174"/>
      <c r="G549" s="174"/>
      <c r="H549" s="174"/>
      <c r="I549" s="174"/>
    </row>
    <row r="550" spans="1:9" ht="15.75" x14ac:dyDescent="0.2">
      <c r="A550" s="172"/>
      <c r="B550" s="173"/>
      <c r="C550" s="174"/>
      <c r="D550" s="174"/>
      <c r="E550" s="174"/>
      <c r="F550" s="174"/>
      <c r="G550" s="174"/>
      <c r="H550" s="174"/>
      <c r="I550" s="174"/>
    </row>
    <row r="551" spans="1:9" ht="15.75" x14ac:dyDescent="0.2">
      <c r="A551" s="172"/>
      <c r="B551" s="173"/>
      <c r="C551" s="174"/>
      <c r="D551" s="174"/>
      <c r="E551" s="174"/>
      <c r="F551" s="174"/>
      <c r="G551" s="174"/>
      <c r="H551" s="174"/>
      <c r="I551" s="174"/>
    </row>
    <row r="552" spans="1:9" ht="15.75" x14ac:dyDescent="0.2">
      <c r="A552" s="172"/>
      <c r="B552" s="173"/>
      <c r="C552" s="174"/>
      <c r="D552" s="174"/>
      <c r="E552" s="174"/>
      <c r="F552" s="174"/>
      <c r="G552" s="174"/>
      <c r="H552" s="174"/>
      <c r="I552" s="174"/>
    </row>
    <row r="553" spans="1:9" ht="15.75" x14ac:dyDescent="0.2">
      <c r="A553" s="172"/>
      <c r="B553" s="173"/>
      <c r="C553" s="174"/>
      <c r="D553" s="174"/>
      <c r="E553" s="174"/>
      <c r="F553" s="174"/>
      <c r="G553" s="174"/>
      <c r="H553" s="174"/>
      <c r="I553" s="174"/>
    </row>
    <row r="554" spans="1:9" ht="15.75" x14ac:dyDescent="0.2">
      <c r="A554" s="172"/>
      <c r="B554" s="173"/>
      <c r="C554" s="174"/>
      <c r="D554" s="174"/>
      <c r="E554" s="174"/>
      <c r="F554" s="174"/>
      <c r="G554" s="174"/>
      <c r="H554" s="174"/>
      <c r="I554" s="174"/>
    </row>
    <row r="555" spans="1:9" ht="15.75" x14ac:dyDescent="0.2">
      <c r="A555" s="172"/>
      <c r="B555" s="173"/>
      <c r="C555" s="174"/>
      <c r="D555" s="174"/>
      <c r="E555" s="174"/>
      <c r="F555" s="174"/>
      <c r="G555" s="174"/>
      <c r="H555" s="174"/>
      <c r="I555" s="174"/>
    </row>
    <row r="556" spans="1:9" ht="15.75" x14ac:dyDescent="0.2">
      <c r="A556" s="172"/>
      <c r="B556" s="173"/>
      <c r="C556" s="174"/>
      <c r="D556" s="174"/>
      <c r="E556" s="174"/>
      <c r="F556" s="174"/>
      <c r="G556" s="174"/>
      <c r="H556" s="174"/>
      <c r="I556" s="174"/>
    </row>
    <row r="557" spans="1:9" ht="15.75" x14ac:dyDescent="0.2">
      <c r="A557" s="172"/>
      <c r="B557" s="173"/>
      <c r="C557" s="174"/>
      <c r="D557" s="174"/>
      <c r="E557" s="174"/>
      <c r="F557" s="174"/>
      <c r="G557" s="174"/>
      <c r="H557" s="174"/>
      <c r="I557" s="174"/>
    </row>
    <row r="558" spans="1:9" ht="15.75" x14ac:dyDescent="0.2">
      <c r="A558" s="172"/>
      <c r="B558" s="173"/>
      <c r="C558" s="174"/>
      <c r="D558" s="174"/>
      <c r="E558" s="174"/>
      <c r="F558" s="174"/>
      <c r="G558" s="174"/>
      <c r="H558" s="174"/>
      <c r="I558" s="174"/>
    </row>
    <row r="559" spans="1:9" ht="15.75" x14ac:dyDescent="0.2">
      <c r="A559" s="172"/>
      <c r="B559" s="173"/>
      <c r="C559" s="174"/>
      <c r="D559" s="174"/>
      <c r="E559" s="174"/>
      <c r="F559" s="174"/>
      <c r="G559" s="174"/>
      <c r="H559" s="174"/>
      <c r="I559" s="174"/>
    </row>
    <row r="560" spans="1:9" ht="15.75" x14ac:dyDescent="0.2">
      <c r="A560" s="172"/>
      <c r="B560" s="173"/>
      <c r="C560" s="174"/>
      <c r="D560" s="174"/>
      <c r="E560" s="174"/>
      <c r="F560" s="174"/>
      <c r="G560" s="174"/>
      <c r="H560" s="174"/>
      <c r="I560" s="174"/>
    </row>
    <row r="561" spans="1:9" ht="15.75" x14ac:dyDescent="0.2">
      <c r="A561" s="172"/>
      <c r="B561" s="173"/>
      <c r="C561" s="174"/>
      <c r="D561" s="174"/>
      <c r="E561" s="174"/>
      <c r="F561" s="174"/>
      <c r="G561" s="174"/>
      <c r="H561" s="174"/>
      <c r="I561" s="174"/>
    </row>
    <row r="562" spans="1:9" ht="15.75" x14ac:dyDescent="0.2">
      <c r="A562" s="172"/>
      <c r="B562" s="173"/>
      <c r="C562" s="174"/>
      <c r="D562" s="174"/>
      <c r="E562" s="174"/>
      <c r="F562" s="174"/>
      <c r="G562" s="174"/>
      <c r="H562" s="174"/>
      <c r="I562" s="174"/>
    </row>
    <row r="563" spans="1:9" ht="15.75" x14ac:dyDescent="0.2">
      <c r="A563" s="172"/>
      <c r="B563" s="173"/>
      <c r="C563" s="174"/>
      <c r="D563" s="174"/>
      <c r="E563" s="174"/>
      <c r="F563" s="174"/>
      <c r="G563" s="174"/>
      <c r="H563" s="174"/>
      <c r="I563" s="174"/>
    </row>
    <row r="564" spans="1:9" ht="15.75" x14ac:dyDescent="0.2">
      <c r="A564" s="172"/>
      <c r="B564" s="173"/>
      <c r="C564" s="174"/>
      <c r="D564" s="174"/>
      <c r="E564" s="174"/>
      <c r="F564" s="174"/>
      <c r="G564" s="174"/>
      <c r="H564" s="174"/>
      <c r="I564" s="174"/>
    </row>
    <row r="565" spans="1:9" ht="15.75" x14ac:dyDescent="0.2">
      <c r="A565" s="172"/>
      <c r="B565" s="173"/>
      <c r="C565" s="174"/>
      <c r="D565" s="174"/>
      <c r="E565" s="174"/>
      <c r="F565" s="174"/>
      <c r="G565" s="174"/>
      <c r="H565" s="174"/>
      <c r="I565" s="174"/>
    </row>
    <row r="566" spans="1:9" ht="15.75" x14ac:dyDescent="0.2">
      <c r="A566" s="172"/>
      <c r="B566" s="173"/>
      <c r="C566" s="174"/>
      <c r="D566" s="174"/>
      <c r="E566" s="174"/>
      <c r="F566" s="174"/>
      <c r="G566" s="174"/>
      <c r="H566" s="174"/>
      <c r="I566" s="174"/>
    </row>
    <row r="567" spans="1:9" ht="15.75" x14ac:dyDescent="0.2">
      <c r="A567" s="172"/>
      <c r="B567" s="173"/>
      <c r="C567" s="174"/>
      <c r="D567" s="174"/>
      <c r="E567" s="174"/>
      <c r="F567" s="174"/>
      <c r="G567" s="174"/>
      <c r="H567" s="174"/>
      <c r="I567" s="174"/>
    </row>
    <row r="568" spans="1:9" ht="15.75" x14ac:dyDescent="0.2">
      <c r="A568" s="172"/>
      <c r="B568" s="173"/>
      <c r="C568" s="174"/>
      <c r="D568" s="174"/>
      <c r="E568" s="174"/>
      <c r="F568" s="174"/>
      <c r="G568" s="174"/>
      <c r="H568" s="174"/>
      <c r="I568" s="174"/>
    </row>
    <row r="569" spans="1:9" ht="15.75" x14ac:dyDescent="0.2">
      <c r="A569" s="172"/>
      <c r="B569" s="173"/>
      <c r="C569" s="174"/>
      <c r="D569" s="174"/>
      <c r="E569" s="174"/>
      <c r="F569" s="174"/>
      <c r="G569" s="174"/>
      <c r="H569" s="174"/>
      <c r="I569" s="174"/>
    </row>
    <row r="570" spans="1:9" ht="15.75" x14ac:dyDescent="0.2">
      <c r="A570" s="172"/>
      <c r="B570" s="173"/>
      <c r="C570" s="174"/>
      <c r="D570" s="174"/>
      <c r="E570" s="174"/>
      <c r="F570" s="174"/>
      <c r="G570" s="174"/>
      <c r="H570" s="174"/>
      <c r="I570" s="174"/>
    </row>
    <row r="571" spans="1:9" ht="15.75" x14ac:dyDescent="0.2">
      <c r="A571" s="172"/>
      <c r="B571" s="173"/>
      <c r="C571" s="174"/>
      <c r="D571" s="174"/>
      <c r="E571" s="174"/>
      <c r="F571" s="174"/>
      <c r="G571" s="174"/>
      <c r="H571" s="174"/>
      <c r="I571" s="174"/>
    </row>
    <row r="572" spans="1:9" ht="15.75" x14ac:dyDescent="0.2">
      <c r="A572" s="172"/>
      <c r="B572" s="173"/>
      <c r="C572" s="174"/>
      <c r="D572" s="174"/>
      <c r="E572" s="174"/>
      <c r="F572" s="174"/>
      <c r="G572" s="174"/>
      <c r="H572" s="174"/>
      <c r="I572" s="174"/>
    </row>
    <row r="573" spans="1:9" ht="15.75" x14ac:dyDescent="0.2">
      <c r="A573" s="172"/>
      <c r="B573" s="173"/>
      <c r="C573" s="174"/>
      <c r="D573" s="174"/>
      <c r="E573" s="174"/>
      <c r="F573" s="174"/>
      <c r="G573" s="174"/>
      <c r="H573" s="174"/>
      <c r="I573" s="174"/>
    </row>
    <row r="574" spans="1:9" ht="15.75" x14ac:dyDescent="0.2">
      <c r="A574" s="172"/>
      <c r="B574" s="173"/>
      <c r="C574" s="174"/>
      <c r="D574" s="174"/>
      <c r="E574" s="174"/>
      <c r="F574" s="174"/>
      <c r="G574" s="174"/>
      <c r="H574" s="174"/>
      <c r="I574" s="174"/>
    </row>
    <row r="575" spans="1:9" ht="15.75" x14ac:dyDescent="0.2">
      <c r="A575" s="172"/>
      <c r="B575" s="173"/>
      <c r="C575" s="174"/>
      <c r="D575" s="174"/>
      <c r="E575" s="174"/>
      <c r="F575" s="174"/>
      <c r="G575" s="174"/>
      <c r="H575" s="174"/>
      <c r="I575" s="174"/>
    </row>
    <row r="576" spans="1:9" ht="15.75" x14ac:dyDescent="0.2">
      <c r="A576" s="172"/>
      <c r="B576" s="173"/>
      <c r="C576" s="174"/>
      <c r="D576" s="174"/>
      <c r="E576" s="174"/>
      <c r="F576" s="174"/>
      <c r="G576" s="174"/>
      <c r="H576" s="174"/>
      <c r="I576" s="174"/>
    </row>
    <row r="577" spans="1:9" ht="15.75" x14ac:dyDescent="0.2">
      <c r="A577" s="172"/>
      <c r="B577" s="173"/>
      <c r="C577" s="174"/>
      <c r="D577" s="174"/>
      <c r="E577" s="174"/>
      <c r="F577" s="174"/>
      <c r="G577" s="174"/>
      <c r="H577" s="174"/>
      <c r="I577" s="174"/>
    </row>
    <row r="578" spans="1:9" ht="15.75" x14ac:dyDescent="0.2">
      <c r="A578" s="172"/>
      <c r="B578" s="173"/>
      <c r="C578" s="174"/>
      <c r="D578" s="174"/>
      <c r="E578" s="174"/>
      <c r="F578" s="174"/>
      <c r="G578" s="174"/>
      <c r="H578" s="174"/>
      <c r="I578" s="174"/>
    </row>
    <row r="579" spans="1:9" ht="15.75" x14ac:dyDescent="0.2">
      <c r="A579" s="172"/>
      <c r="B579" s="173"/>
      <c r="C579" s="174"/>
      <c r="D579" s="174"/>
      <c r="E579" s="174"/>
      <c r="F579" s="174"/>
      <c r="G579" s="174"/>
      <c r="H579" s="174"/>
      <c r="I579" s="174"/>
    </row>
    <row r="580" spans="1:9" ht="15.75" x14ac:dyDescent="0.2">
      <c r="A580" s="172"/>
      <c r="B580" s="173"/>
      <c r="C580" s="174"/>
      <c r="D580" s="174"/>
      <c r="E580" s="174"/>
      <c r="F580" s="174"/>
      <c r="G580" s="174"/>
      <c r="H580" s="174"/>
      <c r="I580" s="174"/>
    </row>
    <row r="581" spans="1:9" ht="15.75" x14ac:dyDescent="0.2">
      <c r="A581" s="172"/>
      <c r="B581" s="173"/>
      <c r="C581" s="174"/>
      <c r="D581" s="174"/>
      <c r="E581" s="174"/>
      <c r="F581" s="174"/>
      <c r="G581" s="174"/>
      <c r="H581" s="174"/>
      <c r="I581" s="174"/>
    </row>
    <row r="582" spans="1:9" ht="15.75" x14ac:dyDescent="0.2">
      <c r="A582" s="172"/>
      <c r="B582" s="173"/>
      <c r="C582" s="174"/>
      <c r="D582" s="174"/>
      <c r="E582" s="174"/>
      <c r="F582" s="174"/>
      <c r="G582" s="174"/>
      <c r="H582" s="174"/>
      <c r="I582" s="174"/>
    </row>
    <row r="583" spans="1:9" ht="15.75" x14ac:dyDescent="0.2">
      <c r="A583" s="172"/>
      <c r="B583" s="173"/>
      <c r="C583" s="174"/>
      <c r="D583" s="174"/>
      <c r="E583" s="174"/>
      <c r="F583" s="174"/>
      <c r="G583" s="174"/>
      <c r="H583" s="174"/>
      <c r="I583" s="174"/>
    </row>
    <row r="584" spans="1:9" ht="15.75" x14ac:dyDescent="0.2">
      <c r="A584" s="172"/>
      <c r="B584" s="173"/>
      <c r="C584" s="174"/>
      <c r="D584" s="174"/>
      <c r="E584" s="174"/>
      <c r="F584" s="174"/>
      <c r="G584" s="174"/>
      <c r="H584" s="174"/>
      <c r="I584" s="174"/>
    </row>
    <row r="585" spans="1:9" ht="15.75" x14ac:dyDescent="0.2">
      <c r="A585" s="172"/>
      <c r="B585" s="173"/>
      <c r="C585" s="174"/>
      <c r="D585" s="174"/>
      <c r="E585" s="174"/>
      <c r="F585" s="174"/>
      <c r="G585" s="174"/>
      <c r="H585" s="174"/>
      <c r="I585" s="174"/>
    </row>
    <row r="586" spans="1:9" ht="15.75" x14ac:dyDescent="0.2">
      <c r="A586" s="172"/>
      <c r="B586" s="173"/>
      <c r="C586" s="174"/>
      <c r="D586" s="174"/>
      <c r="E586" s="174"/>
      <c r="F586" s="174"/>
      <c r="G586" s="174"/>
      <c r="H586" s="174"/>
      <c r="I586" s="174"/>
    </row>
    <row r="587" spans="1:9" ht="15.75" x14ac:dyDescent="0.2">
      <c r="A587" s="172"/>
      <c r="B587" s="173"/>
      <c r="C587" s="174"/>
      <c r="D587" s="174"/>
      <c r="E587" s="174"/>
      <c r="F587" s="174"/>
      <c r="G587" s="174"/>
      <c r="H587" s="174"/>
      <c r="I587" s="174"/>
    </row>
    <row r="588" spans="1:9" ht="15.75" x14ac:dyDescent="0.2">
      <c r="A588" s="172"/>
      <c r="B588" s="173"/>
      <c r="C588" s="174"/>
      <c r="D588" s="174"/>
      <c r="E588" s="174"/>
      <c r="F588" s="174"/>
      <c r="G588" s="174"/>
      <c r="H588" s="174"/>
      <c r="I588" s="174"/>
    </row>
    <row r="589" spans="1:9" ht="15.75" x14ac:dyDescent="0.2">
      <c r="A589" s="172"/>
      <c r="B589" s="173"/>
      <c r="C589" s="174"/>
      <c r="D589" s="174"/>
      <c r="E589" s="174"/>
      <c r="F589" s="174"/>
      <c r="G589" s="174"/>
      <c r="H589" s="174"/>
      <c r="I589" s="174"/>
    </row>
    <row r="590" spans="1:9" ht="15.75" x14ac:dyDescent="0.2">
      <c r="A590" s="172"/>
      <c r="B590" s="173"/>
      <c r="C590" s="174"/>
      <c r="D590" s="174"/>
      <c r="E590" s="174"/>
      <c r="F590" s="174"/>
      <c r="G590" s="174"/>
      <c r="H590" s="174"/>
      <c r="I590" s="174"/>
    </row>
    <row r="591" spans="1:9" ht="15.75" x14ac:dyDescent="0.2">
      <c r="A591" s="172"/>
      <c r="B591" s="173"/>
      <c r="C591" s="174"/>
      <c r="D591" s="174"/>
      <c r="E591" s="174"/>
      <c r="F591" s="174"/>
      <c r="G591" s="174"/>
      <c r="H591" s="174"/>
      <c r="I591" s="174"/>
    </row>
    <row r="592" spans="1:9" ht="15.75" x14ac:dyDescent="0.2">
      <c r="A592" s="172"/>
      <c r="B592" s="173"/>
      <c r="C592" s="174"/>
      <c r="D592" s="174"/>
      <c r="E592" s="174"/>
      <c r="F592" s="174"/>
      <c r="G592" s="174"/>
      <c r="H592" s="174"/>
      <c r="I592" s="174"/>
    </row>
    <row r="593" spans="1:9" ht="15.75" x14ac:dyDescent="0.2">
      <c r="A593" s="172"/>
      <c r="B593" s="173"/>
      <c r="C593" s="174"/>
      <c r="D593" s="174"/>
      <c r="E593" s="174"/>
      <c r="F593" s="174"/>
      <c r="G593" s="174"/>
      <c r="H593" s="174"/>
      <c r="I593" s="174"/>
    </row>
    <row r="594" spans="1:9" ht="15.75" x14ac:dyDescent="0.2">
      <c r="A594" s="172"/>
      <c r="B594" s="173"/>
      <c r="C594" s="174"/>
      <c r="D594" s="174"/>
      <c r="E594" s="174"/>
      <c r="F594" s="174"/>
      <c r="G594" s="174"/>
      <c r="H594" s="174"/>
      <c r="I594" s="174"/>
    </row>
    <row r="595" spans="1:9" ht="15.75" x14ac:dyDescent="0.2">
      <c r="A595" s="172"/>
      <c r="B595" s="173"/>
      <c r="C595" s="174"/>
      <c r="D595" s="174"/>
      <c r="E595" s="174"/>
      <c r="F595" s="174"/>
      <c r="G595" s="174"/>
      <c r="H595" s="174"/>
      <c r="I595" s="174"/>
    </row>
    <row r="596" spans="1:9" ht="15.75" x14ac:dyDescent="0.2">
      <c r="A596" s="172"/>
      <c r="B596" s="173"/>
      <c r="C596" s="174"/>
      <c r="D596" s="174"/>
      <c r="E596" s="174"/>
      <c r="F596" s="174"/>
      <c r="G596" s="174"/>
      <c r="H596" s="174"/>
      <c r="I596" s="174"/>
    </row>
    <row r="597" spans="1:9" ht="15.75" x14ac:dyDescent="0.2">
      <c r="A597" s="172"/>
      <c r="B597" s="173"/>
      <c r="C597" s="174"/>
      <c r="D597" s="174"/>
      <c r="E597" s="174"/>
      <c r="F597" s="174"/>
      <c r="G597" s="174"/>
      <c r="H597" s="174"/>
      <c r="I597" s="174"/>
    </row>
    <row r="598" spans="1:9" ht="15.75" x14ac:dyDescent="0.2">
      <c r="A598" s="172"/>
      <c r="B598" s="173"/>
      <c r="C598" s="174"/>
      <c r="D598" s="174"/>
      <c r="E598" s="174"/>
      <c r="F598" s="174"/>
      <c r="G598" s="174"/>
      <c r="H598" s="174"/>
      <c r="I598" s="174"/>
    </row>
    <row r="599" spans="1:9" ht="15.75" x14ac:dyDescent="0.2">
      <c r="A599" s="172"/>
      <c r="B599" s="173"/>
      <c r="C599" s="174"/>
      <c r="D599" s="174"/>
      <c r="E599" s="174"/>
      <c r="F599" s="174"/>
      <c r="G599" s="174"/>
      <c r="H599" s="174"/>
      <c r="I599" s="174"/>
    </row>
    <row r="600" spans="1:9" ht="15.75" x14ac:dyDescent="0.2">
      <c r="A600" s="172"/>
      <c r="B600" s="173"/>
      <c r="C600" s="174"/>
      <c r="D600" s="174"/>
      <c r="E600" s="174"/>
      <c r="F600" s="174"/>
      <c r="G600" s="174"/>
      <c r="H600" s="174"/>
      <c r="I600" s="174"/>
    </row>
    <row r="601" spans="1:9" ht="15.75" x14ac:dyDescent="0.2">
      <c r="A601" s="172"/>
      <c r="B601" s="173"/>
      <c r="C601" s="174"/>
      <c r="D601" s="174"/>
      <c r="E601" s="174"/>
      <c r="F601" s="174"/>
      <c r="G601" s="174"/>
      <c r="H601" s="174"/>
      <c r="I601" s="174"/>
    </row>
    <row r="602" spans="1:9" ht="15.75" x14ac:dyDescent="0.2">
      <c r="A602" s="172"/>
      <c r="B602" s="173"/>
      <c r="C602" s="174"/>
      <c r="D602" s="174"/>
      <c r="E602" s="174"/>
      <c r="F602" s="174"/>
      <c r="G602" s="174"/>
      <c r="H602" s="174"/>
      <c r="I602" s="174"/>
    </row>
    <row r="603" spans="1:9" ht="15.75" x14ac:dyDescent="0.2">
      <c r="A603" s="172"/>
      <c r="B603" s="173"/>
      <c r="C603" s="174"/>
      <c r="D603" s="174"/>
      <c r="E603" s="174"/>
      <c r="F603" s="174"/>
      <c r="G603" s="174"/>
      <c r="H603" s="174"/>
      <c r="I603" s="174"/>
    </row>
    <row r="604" spans="1:9" ht="15.75" x14ac:dyDescent="0.2">
      <c r="A604" s="172"/>
      <c r="B604" s="173"/>
      <c r="C604" s="174"/>
      <c r="D604" s="174"/>
      <c r="E604" s="174"/>
      <c r="F604" s="174"/>
      <c r="G604" s="174"/>
      <c r="H604" s="174"/>
      <c r="I604" s="174"/>
    </row>
    <row r="605" spans="1:9" ht="15.75" x14ac:dyDescent="0.2">
      <c r="A605" s="172"/>
      <c r="B605" s="173"/>
      <c r="C605" s="174"/>
      <c r="D605" s="174"/>
      <c r="E605" s="174"/>
      <c r="F605" s="174"/>
      <c r="G605" s="174"/>
      <c r="H605" s="174"/>
      <c r="I605" s="174"/>
    </row>
    <row r="606" spans="1:9" ht="15.75" x14ac:dyDescent="0.2">
      <c r="A606" s="172"/>
      <c r="B606" s="173"/>
      <c r="C606" s="174"/>
      <c r="D606" s="174"/>
      <c r="E606" s="174"/>
      <c r="F606" s="174"/>
      <c r="G606" s="174"/>
      <c r="H606" s="174"/>
      <c r="I606" s="174"/>
    </row>
    <row r="607" spans="1:9" ht="15.75" x14ac:dyDescent="0.2">
      <c r="A607" s="172"/>
      <c r="B607" s="173"/>
      <c r="C607" s="174"/>
      <c r="D607" s="174"/>
      <c r="E607" s="174"/>
      <c r="F607" s="174"/>
      <c r="G607" s="174"/>
      <c r="H607" s="174"/>
      <c r="I607" s="174"/>
    </row>
    <row r="608" spans="1:9" ht="15.75" x14ac:dyDescent="0.2">
      <c r="A608" s="172"/>
      <c r="B608" s="173"/>
      <c r="C608" s="174"/>
      <c r="D608" s="174"/>
      <c r="E608" s="174"/>
      <c r="F608" s="174"/>
      <c r="G608" s="174"/>
      <c r="H608" s="174"/>
      <c r="I608" s="174"/>
    </row>
    <row r="609" spans="1:9" ht="15.75" x14ac:dyDescent="0.2">
      <c r="A609" s="172"/>
      <c r="B609" s="173"/>
      <c r="C609" s="174"/>
      <c r="D609" s="174"/>
      <c r="E609" s="174"/>
      <c r="F609" s="174"/>
      <c r="G609" s="174"/>
      <c r="H609" s="174"/>
      <c r="I609" s="174"/>
    </row>
    <row r="610" spans="1:9" ht="15.75" x14ac:dyDescent="0.2">
      <c r="A610" s="172"/>
      <c r="B610" s="173"/>
      <c r="C610" s="174"/>
      <c r="D610" s="174"/>
      <c r="E610" s="174"/>
      <c r="F610" s="174"/>
      <c r="G610" s="174"/>
      <c r="H610" s="174"/>
      <c r="I610" s="174"/>
    </row>
    <row r="611" spans="1:9" ht="15.75" x14ac:dyDescent="0.2">
      <c r="A611" s="172"/>
      <c r="B611" s="173"/>
      <c r="C611" s="174"/>
      <c r="D611" s="174"/>
      <c r="E611" s="174"/>
      <c r="F611" s="174"/>
      <c r="G611" s="174"/>
      <c r="H611" s="174"/>
      <c r="I611" s="174"/>
    </row>
    <row r="612" spans="1:9" ht="15.75" x14ac:dyDescent="0.2">
      <c r="A612" s="172"/>
      <c r="B612" s="173"/>
      <c r="C612" s="174"/>
      <c r="D612" s="174"/>
      <c r="E612" s="174"/>
      <c r="F612" s="174"/>
      <c r="G612" s="174"/>
      <c r="H612" s="174"/>
      <c r="I612" s="174"/>
    </row>
    <row r="613" spans="1:9" ht="15.75" x14ac:dyDescent="0.2">
      <c r="A613" s="172"/>
      <c r="B613" s="173"/>
      <c r="C613" s="174"/>
      <c r="D613" s="174"/>
      <c r="E613" s="174"/>
      <c r="F613" s="174"/>
      <c r="G613" s="174"/>
      <c r="H613" s="174"/>
      <c r="I613" s="174"/>
    </row>
    <row r="614" spans="1:9" ht="15.75" x14ac:dyDescent="0.2">
      <c r="A614" s="172"/>
      <c r="B614" s="173"/>
      <c r="C614" s="174"/>
      <c r="D614" s="174"/>
      <c r="E614" s="174"/>
      <c r="F614" s="174"/>
      <c r="G614" s="174"/>
      <c r="H614" s="174"/>
      <c r="I614" s="174"/>
    </row>
    <row r="615" spans="1:9" ht="15.75" x14ac:dyDescent="0.2">
      <c r="A615" s="172"/>
      <c r="B615" s="173"/>
      <c r="C615" s="174"/>
      <c r="D615" s="174"/>
      <c r="E615" s="174"/>
      <c r="F615" s="174"/>
      <c r="G615" s="174"/>
      <c r="H615" s="174"/>
      <c r="I615" s="174"/>
    </row>
    <row r="616" spans="1:9" ht="15.75" x14ac:dyDescent="0.2">
      <c r="A616" s="172"/>
      <c r="B616" s="173"/>
      <c r="C616" s="174"/>
      <c r="D616" s="174"/>
      <c r="E616" s="174"/>
      <c r="F616" s="174"/>
      <c r="G616" s="174"/>
      <c r="H616" s="174"/>
      <c r="I616" s="174"/>
    </row>
    <row r="617" spans="1:9" ht="15.75" x14ac:dyDescent="0.2">
      <c r="A617" s="172"/>
      <c r="B617" s="173"/>
      <c r="C617" s="174"/>
      <c r="D617" s="174"/>
      <c r="E617" s="174"/>
      <c r="F617" s="174"/>
      <c r="G617" s="174"/>
      <c r="H617" s="174"/>
      <c r="I617" s="174"/>
    </row>
    <row r="618" spans="1:9" ht="15.75" x14ac:dyDescent="0.2">
      <c r="A618" s="172"/>
      <c r="B618" s="173"/>
      <c r="C618" s="174"/>
      <c r="D618" s="174"/>
      <c r="E618" s="174"/>
      <c r="F618" s="174"/>
      <c r="G618" s="174"/>
      <c r="H618" s="174"/>
      <c r="I618" s="174"/>
    </row>
    <row r="619" spans="1:9" ht="15.75" x14ac:dyDescent="0.2">
      <c r="A619" s="172"/>
      <c r="B619" s="173"/>
      <c r="C619" s="174"/>
      <c r="D619" s="174"/>
      <c r="E619" s="174"/>
      <c r="F619" s="174"/>
      <c r="G619" s="174"/>
      <c r="H619" s="174"/>
      <c r="I619" s="174"/>
    </row>
    <row r="620" spans="1:9" ht="15.75" x14ac:dyDescent="0.2">
      <c r="A620" s="172"/>
      <c r="B620" s="173"/>
      <c r="C620" s="174"/>
      <c r="D620" s="174"/>
      <c r="E620" s="174"/>
      <c r="F620" s="174"/>
      <c r="G620" s="174"/>
      <c r="H620" s="174"/>
      <c r="I620" s="174"/>
    </row>
    <row r="621" spans="1:9" ht="15.75" x14ac:dyDescent="0.2">
      <c r="A621" s="172"/>
      <c r="B621" s="173"/>
      <c r="C621" s="174"/>
      <c r="D621" s="174"/>
      <c r="E621" s="174"/>
      <c r="F621" s="174"/>
      <c r="G621" s="174"/>
      <c r="H621" s="174"/>
      <c r="I621" s="174"/>
    </row>
    <row r="622" spans="1:9" ht="15.75" x14ac:dyDescent="0.2">
      <c r="A622" s="172"/>
      <c r="B622" s="173"/>
      <c r="C622" s="174"/>
      <c r="D622" s="174"/>
      <c r="E622" s="174"/>
      <c r="F622" s="174"/>
      <c r="G622" s="174"/>
      <c r="H622" s="174"/>
      <c r="I622" s="174"/>
    </row>
    <row r="623" spans="1:9" ht="15.75" x14ac:dyDescent="0.2">
      <c r="A623" s="172"/>
      <c r="B623" s="173"/>
      <c r="C623" s="174"/>
      <c r="D623" s="174"/>
      <c r="E623" s="174"/>
      <c r="F623" s="174"/>
      <c r="G623" s="174"/>
      <c r="H623" s="174"/>
      <c r="I623" s="174"/>
    </row>
    <row r="624" spans="1:9" ht="15.75" x14ac:dyDescent="0.2">
      <c r="A624" s="172"/>
      <c r="B624" s="173"/>
      <c r="C624" s="174"/>
      <c r="D624" s="174"/>
      <c r="E624" s="174"/>
      <c r="F624" s="174"/>
      <c r="G624" s="174"/>
      <c r="H624" s="174"/>
      <c r="I624" s="174"/>
    </row>
    <row r="625" spans="1:9" ht="15.75" x14ac:dyDescent="0.2">
      <c r="A625" s="172"/>
      <c r="B625" s="173"/>
      <c r="C625" s="174"/>
      <c r="D625" s="174"/>
      <c r="E625" s="174"/>
      <c r="F625" s="174"/>
      <c r="G625" s="174"/>
      <c r="H625" s="174"/>
      <c r="I625" s="174"/>
    </row>
    <row r="626" spans="1:9" ht="15.75" x14ac:dyDescent="0.2">
      <c r="A626" s="172"/>
      <c r="B626" s="173"/>
      <c r="C626" s="174"/>
      <c r="D626" s="174"/>
      <c r="E626" s="174"/>
      <c r="F626" s="174"/>
      <c r="G626" s="174"/>
      <c r="H626" s="174"/>
      <c r="I626" s="174"/>
    </row>
    <row r="627" spans="1:9" ht="15.75" x14ac:dyDescent="0.2">
      <c r="A627" s="172"/>
      <c r="B627" s="173"/>
      <c r="C627" s="174"/>
      <c r="D627" s="174"/>
      <c r="E627" s="174"/>
      <c r="F627" s="174"/>
      <c r="G627" s="174"/>
      <c r="H627" s="174"/>
      <c r="I627" s="174"/>
    </row>
    <row r="628" spans="1:9" ht="15.75" x14ac:dyDescent="0.2">
      <c r="A628" s="172"/>
      <c r="B628" s="173"/>
      <c r="C628" s="174"/>
      <c r="D628" s="174"/>
      <c r="E628" s="174"/>
      <c r="F628" s="174"/>
      <c r="G628" s="174"/>
      <c r="H628" s="174"/>
      <c r="I628" s="174"/>
    </row>
    <row r="629" spans="1:9" ht="15.75" x14ac:dyDescent="0.2">
      <c r="A629" s="172"/>
      <c r="B629" s="173"/>
      <c r="C629" s="174"/>
      <c r="D629" s="174"/>
      <c r="E629" s="174"/>
      <c r="F629" s="174"/>
      <c r="G629" s="174"/>
      <c r="H629" s="174"/>
      <c r="I629" s="174"/>
    </row>
    <row r="630" spans="1:9" ht="15.75" x14ac:dyDescent="0.2">
      <c r="A630" s="172"/>
      <c r="B630" s="173"/>
      <c r="C630" s="174"/>
      <c r="D630" s="174"/>
      <c r="E630" s="174"/>
      <c r="F630" s="174"/>
      <c r="G630" s="174"/>
      <c r="H630" s="174"/>
      <c r="I630" s="174"/>
    </row>
    <row r="631" spans="1:9" ht="15.75" x14ac:dyDescent="0.2">
      <c r="A631" s="172"/>
      <c r="B631" s="173"/>
      <c r="C631" s="174"/>
      <c r="D631" s="174"/>
      <c r="E631" s="174"/>
      <c r="F631" s="174"/>
      <c r="G631" s="174"/>
      <c r="H631" s="174"/>
      <c r="I631" s="174"/>
    </row>
    <row r="632" spans="1:9" ht="15.75" x14ac:dyDescent="0.2">
      <c r="A632" s="172"/>
      <c r="B632" s="173"/>
      <c r="C632" s="174"/>
      <c r="D632" s="174"/>
      <c r="E632" s="174"/>
      <c r="F632" s="174"/>
      <c r="G632" s="174"/>
      <c r="H632" s="174"/>
      <c r="I632" s="174"/>
    </row>
    <row r="633" spans="1:9" ht="15.75" x14ac:dyDescent="0.2">
      <c r="A633" s="172"/>
      <c r="B633" s="173"/>
      <c r="C633" s="174"/>
      <c r="D633" s="174"/>
      <c r="E633" s="174"/>
      <c r="F633" s="174"/>
      <c r="G633" s="174"/>
      <c r="H633" s="174"/>
      <c r="I633" s="174"/>
    </row>
    <row r="634" spans="1:9" ht="15.75" x14ac:dyDescent="0.2">
      <c r="A634" s="172"/>
      <c r="B634" s="173"/>
      <c r="C634" s="174"/>
      <c r="D634" s="174"/>
      <c r="E634" s="174"/>
      <c r="F634" s="174"/>
      <c r="G634" s="174"/>
      <c r="H634" s="174"/>
      <c r="I634" s="174"/>
    </row>
    <row r="635" spans="1:9" ht="15.75" x14ac:dyDescent="0.2">
      <c r="A635" s="172"/>
      <c r="B635" s="173"/>
      <c r="C635" s="174"/>
      <c r="D635" s="174"/>
      <c r="E635" s="174"/>
      <c r="F635" s="174"/>
      <c r="G635" s="174"/>
      <c r="H635" s="174"/>
      <c r="I635" s="174"/>
    </row>
    <row r="636" spans="1:9" ht="15.75" x14ac:dyDescent="0.2">
      <c r="A636" s="172"/>
      <c r="B636" s="173"/>
      <c r="C636" s="174"/>
      <c r="D636" s="174"/>
      <c r="E636" s="174"/>
      <c r="F636" s="174"/>
      <c r="G636" s="174"/>
      <c r="H636" s="174"/>
      <c r="I636" s="174"/>
    </row>
    <row r="637" spans="1:9" ht="15.75" x14ac:dyDescent="0.2">
      <c r="A637" s="172"/>
      <c r="B637" s="173"/>
      <c r="C637" s="174"/>
      <c r="D637" s="174"/>
      <c r="E637" s="174"/>
      <c r="F637" s="174"/>
      <c r="G637" s="174"/>
      <c r="H637" s="174"/>
      <c r="I637" s="174"/>
    </row>
    <row r="638" spans="1:9" ht="15.75" x14ac:dyDescent="0.2">
      <c r="A638" s="172"/>
      <c r="B638" s="173"/>
      <c r="C638" s="174"/>
      <c r="D638" s="174"/>
      <c r="E638" s="174"/>
      <c r="F638" s="174"/>
      <c r="G638" s="174"/>
      <c r="H638" s="174"/>
      <c r="I638" s="174"/>
    </row>
    <row r="639" spans="1:9" ht="15.75" x14ac:dyDescent="0.2">
      <c r="A639" s="172"/>
      <c r="B639" s="173"/>
      <c r="C639" s="174"/>
      <c r="D639" s="174"/>
      <c r="E639" s="174"/>
      <c r="F639" s="174"/>
      <c r="G639" s="174"/>
      <c r="H639" s="174"/>
      <c r="I639" s="174"/>
    </row>
    <row r="640" spans="1:9" ht="15.75" x14ac:dyDescent="0.2">
      <c r="A640" s="172"/>
      <c r="B640" s="173"/>
      <c r="C640" s="174"/>
      <c r="D640" s="174"/>
      <c r="E640" s="174"/>
      <c r="F640" s="174"/>
      <c r="G640" s="174"/>
      <c r="H640" s="174"/>
      <c r="I640" s="174"/>
    </row>
    <row r="641" spans="1:9" ht="15.75" x14ac:dyDescent="0.2">
      <c r="A641" s="172"/>
      <c r="B641" s="173"/>
      <c r="C641" s="174"/>
      <c r="D641" s="174"/>
      <c r="E641" s="174"/>
      <c r="F641" s="174"/>
      <c r="G641" s="174"/>
      <c r="H641" s="174"/>
      <c r="I641" s="174"/>
    </row>
    <row r="642" spans="1:9" ht="15.75" x14ac:dyDescent="0.2">
      <c r="A642" s="172"/>
      <c r="B642" s="173"/>
      <c r="C642" s="174"/>
      <c r="D642" s="174"/>
      <c r="E642" s="174"/>
      <c r="F642" s="174"/>
      <c r="G642" s="174"/>
      <c r="H642" s="174"/>
      <c r="I642" s="174"/>
    </row>
    <row r="643" spans="1:9" ht="15.75" x14ac:dyDescent="0.2">
      <c r="A643" s="172"/>
      <c r="B643" s="173"/>
      <c r="C643" s="174"/>
      <c r="D643" s="174"/>
      <c r="E643" s="174"/>
      <c r="F643" s="174"/>
      <c r="G643" s="174"/>
      <c r="H643" s="174"/>
      <c r="I643" s="174"/>
    </row>
    <row r="644" spans="1:9" ht="15.75" x14ac:dyDescent="0.2">
      <c r="A644" s="172"/>
      <c r="B644" s="173"/>
      <c r="C644" s="174"/>
      <c r="D644" s="174"/>
      <c r="E644" s="174"/>
      <c r="F644" s="174"/>
      <c r="G644" s="174"/>
      <c r="H644" s="174"/>
      <c r="I644" s="174"/>
    </row>
    <row r="645" spans="1:9" ht="15.75" x14ac:dyDescent="0.2">
      <c r="A645" s="172"/>
      <c r="B645" s="173"/>
      <c r="C645" s="174"/>
      <c r="D645" s="174"/>
      <c r="E645" s="174"/>
      <c r="F645" s="174"/>
      <c r="G645" s="174"/>
      <c r="H645" s="174"/>
      <c r="I645" s="174"/>
    </row>
    <row r="646" spans="1:9" ht="15.75" x14ac:dyDescent="0.2">
      <c r="A646" s="172"/>
      <c r="B646" s="173"/>
      <c r="C646" s="174"/>
      <c r="D646" s="174"/>
      <c r="E646" s="174"/>
      <c r="F646" s="174"/>
      <c r="G646" s="174"/>
      <c r="H646" s="174"/>
      <c r="I646" s="174"/>
    </row>
    <row r="647" spans="1:9" ht="15.75" x14ac:dyDescent="0.2">
      <c r="A647" s="172"/>
      <c r="B647" s="173"/>
      <c r="C647" s="174"/>
      <c r="D647" s="174"/>
      <c r="E647" s="174"/>
      <c r="F647" s="174"/>
      <c r="G647" s="174"/>
      <c r="H647" s="174"/>
      <c r="I647" s="174"/>
    </row>
    <row r="648" spans="1:9" ht="15.75" x14ac:dyDescent="0.2">
      <c r="A648" s="172"/>
      <c r="B648" s="173"/>
      <c r="C648" s="174"/>
      <c r="D648" s="174"/>
      <c r="E648" s="174"/>
      <c r="F648" s="174"/>
      <c r="G648" s="174"/>
      <c r="H648" s="174"/>
      <c r="I648" s="174"/>
    </row>
    <row r="649" spans="1:9" ht="15.75" x14ac:dyDescent="0.2">
      <c r="A649" s="172"/>
      <c r="B649" s="173"/>
      <c r="C649" s="174"/>
      <c r="D649" s="174"/>
      <c r="E649" s="174"/>
      <c r="F649" s="174"/>
      <c r="G649" s="174"/>
      <c r="H649" s="174"/>
      <c r="I649" s="174"/>
    </row>
    <row r="650" spans="1:9" ht="15.75" x14ac:dyDescent="0.2">
      <c r="A650" s="172"/>
      <c r="B650" s="173"/>
      <c r="C650" s="174"/>
      <c r="D650" s="174"/>
      <c r="E650" s="174"/>
      <c r="F650" s="174"/>
      <c r="G650" s="174"/>
      <c r="H650" s="174"/>
      <c r="I650" s="174"/>
    </row>
    <row r="651" spans="1:9" ht="15.75" x14ac:dyDescent="0.2">
      <c r="A651" s="172"/>
      <c r="B651" s="173"/>
      <c r="C651" s="174"/>
      <c r="D651" s="174"/>
      <c r="E651" s="174"/>
      <c r="F651" s="174"/>
      <c r="G651" s="174"/>
      <c r="H651" s="174"/>
      <c r="I651" s="174"/>
    </row>
    <row r="652" spans="1:9" ht="15.75" x14ac:dyDescent="0.2">
      <c r="A652" s="172"/>
      <c r="B652" s="173"/>
      <c r="C652" s="174"/>
      <c r="D652" s="174"/>
      <c r="E652" s="174"/>
      <c r="F652" s="174"/>
      <c r="G652" s="174"/>
      <c r="H652" s="174"/>
      <c r="I652" s="174"/>
    </row>
    <row r="653" spans="1:9" ht="15.75" x14ac:dyDescent="0.2">
      <c r="A653" s="172"/>
      <c r="B653" s="173"/>
      <c r="C653" s="174"/>
      <c r="D653" s="174"/>
      <c r="E653" s="174"/>
      <c r="F653" s="174"/>
      <c r="G653" s="174"/>
      <c r="H653" s="174"/>
      <c r="I653" s="174"/>
    </row>
    <row r="654" spans="1:9" ht="15.75" x14ac:dyDescent="0.2">
      <c r="A654" s="172"/>
      <c r="B654" s="173"/>
      <c r="C654" s="174"/>
      <c r="D654" s="174"/>
      <c r="E654" s="174"/>
      <c r="F654" s="174"/>
      <c r="G654" s="174"/>
      <c r="H654" s="174"/>
      <c r="I654" s="174"/>
    </row>
    <row r="655" spans="1:9" ht="15.75" x14ac:dyDescent="0.2">
      <c r="A655" s="172"/>
      <c r="B655" s="173"/>
      <c r="C655" s="174"/>
      <c r="D655" s="174"/>
      <c r="E655" s="174"/>
      <c r="F655" s="174"/>
      <c r="G655" s="174"/>
      <c r="H655" s="174"/>
      <c r="I655" s="174"/>
    </row>
    <row r="656" spans="1:9" ht="15.75" x14ac:dyDescent="0.2">
      <c r="A656" s="172"/>
      <c r="B656" s="173"/>
      <c r="C656" s="174"/>
      <c r="D656" s="174"/>
      <c r="E656" s="174"/>
      <c r="F656" s="174"/>
      <c r="G656" s="174"/>
      <c r="H656" s="174"/>
      <c r="I656" s="174"/>
    </row>
    <row r="657" spans="1:9" ht="15.75" x14ac:dyDescent="0.2">
      <c r="A657" s="172"/>
      <c r="B657" s="173"/>
      <c r="C657" s="174"/>
      <c r="D657" s="174"/>
      <c r="E657" s="174"/>
      <c r="F657" s="174"/>
      <c r="G657" s="174"/>
      <c r="H657" s="174"/>
      <c r="I657" s="174"/>
    </row>
    <row r="658" spans="1:9" ht="15.75" x14ac:dyDescent="0.2">
      <c r="A658" s="172"/>
      <c r="B658" s="173"/>
      <c r="C658" s="174"/>
      <c r="D658" s="174"/>
      <c r="E658" s="174"/>
      <c r="F658" s="174"/>
      <c r="G658" s="174"/>
      <c r="H658" s="174"/>
      <c r="I658" s="174"/>
    </row>
    <row r="659" spans="1:9" ht="15.75" x14ac:dyDescent="0.2">
      <c r="A659" s="172"/>
      <c r="B659" s="173"/>
      <c r="C659" s="174"/>
      <c r="D659" s="174"/>
      <c r="E659" s="174"/>
      <c r="F659" s="174"/>
      <c r="G659" s="174"/>
      <c r="H659" s="174"/>
      <c r="I659" s="174"/>
    </row>
    <row r="660" spans="1:9" ht="15.75" x14ac:dyDescent="0.2">
      <c r="A660" s="172"/>
      <c r="B660" s="173"/>
      <c r="C660" s="174"/>
      <c r="D660" s="174"/>
      <c r="E660" s="174"/>
      <c r="F660" s="174"/>
      <c r="G660" s="174"/>
      <c r="H660" s="174"/>
      <c r="I660" s="174"/>
    </row>
    <row r="661" spans="1:9" ht="15.75" x14ac:dyDescent="0.2">
      <c r="A661" s="172"/>
      <c r="B661" s="173"/>
      <c r="C661" s="174"/>
      <c r="D661" s="174"/>
      <c r="E661" s="174"/>
      <c r="F661" s="174"/>
      <c r="G661" s="174"/>
      <c r="H661" s="174"/>
      <c r="I661" s="174"/>
    </row>
    <row r="662" spans="1:9" ht="15.75" x14ac:dyDescent="0.2">
      <c r="A662" s="172"/>
      <c r="B662" s="173"/>
      <c r="C662" s="174"/>
      <c r="D662" s="174"/>
      <c r="E662" s="174"/>
      <c r="F662" s="174"/>
      <c r="G662" s="174"/>
      <c r="H662" s="174"/>
      <c r="I662" s="174"/>
    </row>
    <row r="663" spans="1:9" ht="15.75" x14ac:dyDescent="0.2">
      <c r="A663" s="172"/>
      <c r="B663" s="173"/>
      <c r="C663" s="174"/>
      <c r="D663" s="174"/>
      <c r="E663" s="174"/>
      <c r="F663" s="174"/>
      <c r="G663" s="174"/>
      <c r="H663" s="174"/>
      <c r="I663" s="174"/>
    </row>
    <row r="664" spans="1:9" ht="15.75" x14ac:dyDescent="0.2">
      <c r="A664" s="172"/>
      <c r="B664" s="173"/>
      <c r="C664" s="174"/>
      <c r="D664" s="174"/>
      <c r="E664" s="174"/>
      <c r="F664" s="174"/>
      <c r="G664" s="174"/>
      <c r="H664" s="174"/>
      <c r="I664" s="174"/>
    </row>
    <row r="665" spans="1:9" ht="15.75" x14ac:dyDescent="0.2">
      <c r="A665" s="172"/>
      <c r="B665" s="173"/>
      <c r="C665" s="174"/>
      <c r="D665" s="174"/>
      <c r="E665" s="174"/>
      <c r="F665" s="174"/>
      <c r="G665" s="174"/>
      <c r="H665" s="174"/>
      <c r="I665" s="174"/>
    </row>
    <row r="666" spans="1:9" ht="15.75" x14ac:dyDescent="0.2">
      <c r="A666" s="172"/>
      <c r="B666" s="173"/>
      <c r="C666" s="174"/>
      <c r="D666" s="174"/>
      <c r="E666" s="174"/>
      <c r="F666" s="174"/>
      <c r="G666" s="174"/>
      <c r="H666" s="174"/>
      <c r="I666" s="174"/>
    </row>
    <row r="667" spans="1:9" ht="15.75" x14ac:dyDescent="0.2">
      <c r="A667" s="172"/>
      <c r="B667" s="173"/>
      <c r="C667" s="174"/>
      <c r="D667" s="174"/>
      <c r="E667" s="174"/>
      <c r="F667" s="174"/>
      <c r="G667" s="174"/>
      <c r="H667" s="174"/>
      <c r="I667" s="174"/>
    </row>
    <row r="668" spans="1:9" ht="15.75" x14ac:dyDescent="0.2">
      <c r="A668" s="172"/>
      <c r="B668" s="173"/>
      <c r="C668" s="174"/>
      <c r="D668" s="174"/>
      <c r="E668" s="174"/>
      <c r="F668" s="174"/>
      <c r="G668" s="174"/>
      <c r="H668" s="174"/>
      <c r="I668" s="174"/>
    </row>
    <row r="669" spans="1:9" ht="15.75" x14ac:dyDescent="0.2">
      <c r="A669" s="172"/>
      <c r="B669" s="173"/>
      <c r="C669" s="174"/>
      <c r="D669" s="174"/>
      <c r="E669" s="174"/>
      <c r="F669" s="174"/>
      <c r="G669" s="174"/>
      <c r="H669" s="174"/>
      <c r="I669" s="174"/>
    </row>
    <row r="670" spans="1:9" ht="15.75" x14ac:dyDescent="0.2">
      <c r="A670" s="172"/>
      <c r="B670" s="173"/>
      <c r="C670" s="174"/>
      <c r="D670" s="174"/>
      <c r="E670" s="174"/>
      <c r="F670" s="174"/>
      <c r="G670" s="174"/>
      <c r="H670" s="174"/>
      <c r="I670" s="174"/>
    </row>
    <row r="671" spans="1:9" ht="15.75" x14ac:dyDescent="0.2">
      <c r="A671" s="172"/>
      <c r="B671" s="173"/>
      <c r="C671" s="174"/>
      <c r="D671" s="174"/>
      <c r="E671" s="174"/>
      <c r="F671" s="174"/>
      <c r="G671" s="174"/>
      <c r="H671" s="174"/>
      <c r="I671" s="174"/>
    </row>
    <row r="672" spans="1:9" ht="15.75" x14ac:dyDescent="0.2">
      <c r="A672" s="172"/>
      <c r="B672" s="173"/>
      <c r="C672" s="174"/>
      <c r="D672" s="174"/>
      <c r="E672" s="174"/>
      <c r="F672" s="174"/>
      <c r="G672" s="174"/>
      <c r="H672" s="174"/>
      <c r="I672" s="174"/>
    </row>
    <row r="673" spans="1:9" ht="15.75" x14ac:dyDescent="0.2">
      <c r="A673" s="172"/>
      <c r="B673" s="173"/>
      <c r="C673" s="174"/>
      <c r="D673" s="174"/>
      <c r="E673" s="174"/>
      <c r="F673" s="174"/>
      <c r="G673" s="174"/>
      <c r="H673" s="174"/>
      <c r="I673" s="174"/>
    </row>
    <row r="674" spans="1:9" ht="15.75" x14ac:dyDescent="0.2">
      <c r="A674" s="172"/>
      <c r="B674" s="173"/>
      <c r="C674" s="174"/>
      <c r="D674" s="174"/>
      <c r="E674" s="174"/>
      <c r="F674" s="174"/>
      <c r="G674" s="174"/>
      <c r="H674" s="174"/>
      <c r="I674" s="174"/>
    </row>
    <row r="675" spans="1:9" ht="15.75" x14ac:dyDescent="0.2">
      <c r="A675" s="172"/>
      <c r="B675" s="173"/>
      <c r="C675" s="174"/>
      <c r="D675" s="174"/>
      <c r="E675" s="174"/>
      <c r="F675" s="174"/>
      <c r="G675" s="174"/>
      <c r="H675" s="174"/>
      <c r="I675" s="174"/>
    </row>
    <row r="676" spans="1:9" ht="15.75" x14ac:dyDescent="0.2">
      <c r="A676" s="172"/>
      <c r="B676" s="173"/>
      <c r="C676" s="174"/>
      <c r="D676" s="174"/>
      <c r="E676" s="174"/>
      <c r="F676" s="174"/>
      <c r="G676" s="174"/>
      <c r="H676" s="174"/>
      <c r="I676" s="174"/>
    </row>
    <row r="677" spans="1:9" ht="15.75" x14ac:dyDescent="0.2">
      <c r="A677" s="172"/>
      <c r="B677" s="173"/>
      <c r="C677" s="174"/>
      <c r="D677" s="174"/>
      <c r="E677" s="174"/>
      <c r="F677" s="174"/>
      <c r="G677" s="174"/>
      <c r="H677" s="174"/>
      <c r="I677" s="174"/>
    </row>
    <row r="678" spans="1:9" ht="15.75" x14ac:dyDescent="0.2">
      <c r="A678" s="172"/>
      <c r="B678" s="173"/>
      <c r="C678" s="174"/>
      <c r="D678" s="174"/>
      <c r="E678" s="174"/>
      <c r="F678" s="174"/>
      <c r="G678" s="174"/>
      <c r="H678" s="174"/>
      <c r="I678" s="174"/>
    </row>
    <row r="679" spans="1:9" ht="15.75" x14ac:dyDescent="0.2">
      <c r="A679" s="172"/>
      <c r="B679" s="173"/>
      <c r="C679" s="174"/>
      <c r="D679" s="174"/>
      <c r="E679" s="174"/>
      <c r="F679" s="174"/>
      <c r="G679" s="174"/>
      <c r="H679" s="174"/>
      <c r="I679" s="174"/>
    </row>
    <row r="680" spans="1:9" ht="15.75" x14ac:dyDescent="0.2">
      <c r="A680" s="172"/>
      <c r="B680" s="173"/>
      <c r="C680" s="174"/>
      <c r="D680" s="174"/>
      <c r="E680" s="174"/>
      <c r="F680" s="174"/>
      <c r="G680" s="174"/>
      <c r="H680" s="174"/>
      <c r="I680" s="174"/>
    </row>
    <row r="681" spans="1:9" ht="15.75" x14ac:dyDescent="0.2">
      <c r="A681" s="172"/>
      <c r="B681" s="173"/>
      <c r="C681" s="174"/>
      <c r="D681" s="174"/>
      <c r="E681" s="174"/>
      <c r="F681" s="174"/>
      <c r="G681" s="174"/>
      <c r="H681" s="174"/>
      <c r="I681" s="174"/>
    </row>
    <row r="682" spans="1:9" ht="15.75" x14ac:dyDescent="0.2">
      <c r="A682" s="172"/>
      <c r="B682" s="173"/>
      <c r="C682" s="174"/>
      <c r="D682" s="174"/>
      <c r="E682" s="174"/>
      <c r="F682" s="174"/>
      <c r="G682" s="174"/>
      <c r="H682" s="174"/>
      <c r="I682" s="174"/>
    </row>
    <row r="683" spans="1:9" ht="15.75" x14ac:dyDescent="0.2">
      <c r="A683" s="172"/>
      <c r="B683" s="173"/>
      <c r="C683" s="174"/>
      <c r="D683" s="174"/>
      <c r="E683" s="174"/>
      <c r="F683" s="174"/>
      <c r="G683" s="174"/>
      <c r="H683" s="174"/>
      <c r="I683" s="174"/>
    </row>
    <row r="684" spans="1:9" ht="15.75" x14ac:dyDescent="0.2">
      <c r="A684" s="172"/>
      <c r="B684" s="173"/>
      <c r="C684" s="174"/>
      <c r="D684" s="174"/>
      <c r="E684" s="174"/>
      <c r="F684" s="174"/>
      <c r="G684" s="174"/>
      <c r="H684" s="174"/>
      <c r="I684" s="174"/>
    </row>
    <row r="685" spans="1:9" ht="15.75" x14ac:dyDescent="0.2">
      <c r="A685" s="172"/>
      <c r="B685" s="173"/>
      <c r="C685" s="174"/>
      <c r="D685" s="174"/>
      <c r="E685" s="174"/>
      <c r="F685" s="174"/>
      <c r="G685" s="174"/>
      <c r="H685" s="174"/>
      <c r="I685" s="174"/>
    </row>
    <row r="686" spans="1:9" ht="15.75" x14ac:dyDescent="0.2">
      <c r="A686" s="172"/>
      <c r="B686" s="173"/>
      <c r="C686" s="174"/>
      <c r="D686" s="174"/>
      <c r="E686" s="174"/>
      <c r="F686" s="174"/>
      <c r="G686" s="174"/>
      <c r="H686" s="174"/>
      <c r="I686" s="174"/>
    </row>
    <row r="687" spans="1:9" ht="15.75" x14ac:dyDescent="0.2">
      <c r="A687" s="172"/>
      <c r="B687" s="173"/>
      <c r="C687" s="174"/>
      <c r="D687" s="174"/>
      <c r="E687" s="174"/>
      <c r="F687" s="174"/>
      <c r="G687" s="174"/>
      <c r="H687" s="174"/>
      <c r="I687" s="174"/>
    </row>
    <row r="688" spans="1:9" ht="15.75" x14ac:dyDescent="0.2">
      <c r="A688" s="172"/>
      <c r="B688" s="173"/>
      <c r="C688" s="174"/>
      <c r="D688" s="174"/>
      <c r="E688" s="174"/>
      <c r="F688" s="174"/>
      <c r="G688" s="174"/>
      <c r="H688" s="174"/>
      <c r="I688" s="174"/>
    </row>
    <row r="689" spans="1:9" ht="15.75" x14ac:dyDescent="0.2">
      <c r="A689" s="172"/>
      <c r="B689" s="173"/>
      <c r="C689" s="174"/>
      <c r="D689" s="174"/>
      <c r="E689" s="174"/>
      <c r="F689" s="174"/>
      <c r="G689" s="174"/>
      <c r="H689" s="174"/>
      <c r="I689" s="174"/>
    </row>
    <row r="690" spans="1:9" ht="15.75" x14ac:dyDescent="0.2">
      <c r="A690" s="172"/>
      <c r="B690" s="173"/>
      <c r="C690" s="174"/>
      <c r="D690" s="174"/>
      <c r="E690" s="174"/>
      <c r="F690" s="174"/>
      <c r="G690" s="174"/>
      <c r="H690" s="174"/>
      <c r="I690" s="174"/>
    </row>
    <row r="691" spans="1:9" ht="15.75" x14ac:dyDescent="0.2">
      <c r="A691" s="172"/>
      <c r="B691" s="173"/>
      <c r="C691" s="174"/>
      <c r="D691" s="174"/>
      <c r="E691" s="174"/>
      <c r="F691" s="174"/>
      <c r="G691" s="174"/>
      <c r="H691" s="174"/>
      <c r="I691" s="174"/>
    </row>
    <row r="692" spans="1:9" ht="15.75" x14ac:dyDescent="0.2">
      <c r="A692" s="172"/>
      <c r="B692" s="173"/>
      <c r="C692" s="174"/>
      <c r="D692" s="174"/>
      <c r="E692" s="174"/>
      <c r="F692" s="174"/>
      <c r="G692" s="174"/>
      <c r="H692" s="174"/>
      <c r="I692" s="174"/>
    </row>
    <row r="693" spans="1:9" ht="15.75" x14ac:dyDescent="0.2">
      <c r="A693" s="172"/>
      <c r="B693" s="173"/>
      <c r="C693" s="174"/>
      <c r="D693" s="174"/>
      <c r="E693" s="174"/>
      <c r="F693" s="174"/>
      <c r="G693" s="174"/>
      <c r="H693" s="174"/>
      <c r="I693" s="174"/>
    </row>
    <row r="694" spans="1:9" ht="15.75" x14ac:dyDescent="0.2">
      <c r="A694" s="172"/>
      <c r="B694" s="173"/>
      <c r="C694" s="174"/>
      <c r="D694" s="174"/>
      <c r="E694" s="174"/>
      <c r="F694" s="174"/>
      <c r="G694" s="174"/>
      <c r="H694" s="174"/>
      <c r="I694" s="174"/>
    </row>
    <row r="695" spans="1:9" ht="15.75" x14ac:dyDescent="0.2">
      <c r="A695" s="172"/>
      <c r="B695" s="173"/>
      <c r="C695" s="174"/>
      <c r="D695" s="174"/>
      <c r="E695" s="174"/>
      <c r="F695" s="174"/>
      <c r="G695" s="174"/>
      <c r="H695" s="174"/>
      <c r="I695" s="174"/>
    </row>
    <row r="696" spans="1:9" ht="15.75" x14ac:dyDescent="0.2">
      <c r="A696" s="172"/>
      <c r="B696" s="173"/>
      <c r="C696" s="174"/>
      <c r="D696" s="174"/>
      <c r="E696" s="174"/>
      <c r="F696" s="174"/>
      <c r="G696" s="174"/>
      <c r="H696" s="174"/>
      <c r="I696" s="174"/>
    </row>
    <row r="697" spans="1:9" ht="15.75" x14ac:dyDescent="0.2">
      <c r="A697" s="172"/>
      <c r="B697" s="173"/>
      <c r="C697" s="174"/>
      <c r="D697" s="174"/>
      <c r="E697" s="174"/>
      <c r="F697" s="174"/>
      <c r="G697" s="174"/>
      <c r="H697" s="174"/>
      <c r="I697" s="174"/>
    </row>
    <row r="698" spans="1:9" ht="15.75" x14ac:dyDescent="0.2">
      <c r="A698" s="172"/>
      <c r="B698" s="173"/>
      <c r="C698" s="174"/>
      <c r="D698" s="174"/>
      <c r="E698" s="174"/>
      <c r="F698" s="174"/>
      <c r="G698" s="174"/>
      <c r="H698" s="174"/>
      <c r="I698" s="174"/>
    </row>
    <row r="699" spans="1:9" ht="15.75" x14ac:dyDescent="0.2">
      <c r="A699" s="172"/>
      <c r="B699" s="173"/>
      <c r="C699" s="174"/>
      <c r="D699" s="174"/>
      <c r="E699" s="174"/>
      <c r="F699" s="174"/>
      <c r="G699" s="174"/>
      <c r="H699" s="174"/>
      <c r="I699" s="174"/>
    </row>
    <row r="700" spans="1:9" ht="15.75" x14ac:dyDescent="0.2">
      <c r="A700" s="172"/>
      <c r="B700" s="173"/>
      <c r="C700" s="174"/>
      <c r="D700" s="174"/>
      <c r="E700" s="174"/>
      <c r="F700" s="174"/>
      <c r="G700" s="174"/>
      <c r="H700" s="174"/>
      <c r="I700" s="174"/>
    </row>
    <row r="701" spans="1:9" ht="15.75" x14ac:dyDescent="0.2">
      <c r="A701" s="172"/>
      <c r="B701" s="173"/>
      <c r="C701" s="174"/>
      <c r="D701" s="174"/>
      <c r="E701" s="174"/>
      <c r="F701" s="174"/>
      <c r="G701" s="174"/>
      <c r="H701" s="174"/>
      <c r="I701" s="174"/>
    </row>
    <row r="702" spans="1:9" ht="15.75" x14ac:dyDescent="0.2">
      <c r="A702" s="172"/>
      <c r="B702" s="173"/>
      <c r="C702" s="174"/>
      <c r="D702" s="174"/>
      <c r="E702" s="174"/>
      <c r="F702" s="174"/>
      <c r="G702" s="174"/>
      <c r="H702" s="174"/>
      <c r="I702" s="174"/>
    </row>
    <row r="703" spans="1:9" ht="15.75" x14ac:dyDescent="0.2">
      <c r="A703" s="172"/>
      <c r="B703" s="173"/>
      <c r="C703" s="174"/>
      <c r="D703" s="174"/>
      <c r="E703" s="174"/>
      <c r="F703" s="174"/>
      <c r="G703" s="174"/>
      <c r="H703" s="174"/>
      <c r="I703" s="174"/>
    </row>
    <row r="704" spans="1:9" ht="15.75" x14ac:dyDescent="0.2">
      <c r="A704" s="172"/>
      <c r="B704" s="173"/>
      <c r="C704" s="174"/>
      <c r="D704" s="174"/>
      <c r="E704" s="174"/>
      <c r="F704" s="174"/>
      <c r="G704" s="174"/>
      <c r="H704" s="174"/>
      <c r="I704" s="174"/>
    </row>
    <row r="705" spans="1:9" ht="15.75" x14ac:dyDescent="0.2">
      <c r="A705" s="172"/>
      <c r="B705" s="173"/>
      <c r="C705" s="174"/>
      <c r="D705" s="174"/>
      <c r="E705" s="174"/>
      <c r="F705" s="174"/>
      <c r="G705" s="174"/>
      <c r="H705" s="174"/>
      <c r="I705" s="174"/>
    </row>
    <row r="706" spans="1:9" ht="15.75" x14ac:dyDescent="0.2">
      <c r="A706" s="172"/>
      <c r="B706" s="173"/>
      <c r="C706" s="174"/>
      <c r="D706" s="174"/>
      <c r="E706" s="174"/>
      <c r="F706" s="174"/>
      <c r="G706" s="174"/>
      <c r="H706" s="174"/>
      <c r="I706" s="174"/>
    </row>
    <row r="707" spans="1:9" ht="15.75" x14ac:dyDescent="0.2">
      <c r="A707" s="172"/>
      <c r="B707" s="173"/>
      <c r="C707" s="174"/>
      <c r="D707" s="174"/>
      <c r="E707" s="174"/>
      <c r="F707" s="174"/>
      <c r="G707" s="174"/>
      <c r="H707" s="174"/>
      <c r="I707" s="174"/>
    </row>
    <row r="708" spans="1:9" ht="15.75" x14ac:dyDescent="0.2">
      <c r="A708" s="172"/>
      <c r="B708" s="173"/>
      <c r="C708" s="174"/>
      <c r="D708" s="174"/>
      <c r="E708" s="174"/>
      <c r="F708" s="174"/>
      <c r="G708" s="174"/>
      <c r="H708" s="174"/>
      <c r="I708" s="174"/>
    </row>
    <row r="709" spans="1:9" ht="15.75" x14ac:dyDescent="0.2">
      <c r="A709" s="172"/>
      <c r="B709" s="173"/>
      <c r="C709" s="174"/>
      <c r="D709" s="174"/>
      <c r="E709" s="174"/>
      <c r="F709" s="174"/>
      <c r="G709" s="174"/>
      <c r="H709" s="174"/>
      <c r="I709" s="174"/>
    </row>
    <row r="710" spans="1:9" ht="15.75" x14ac:dyDescent="0.2">
      <c r="A710" s="172"/>
      <c r="B710" s="173"/>
      <c r="C710" s="174"/>
      <c r="D710" s="174"/>
      <c r="E710" s="174"/>
      <c r="F710" s="174"/>
      <c r="G710" s="174"/>
      <c r="H710" s="174"/>
      <c r="I710" s="174"/>
    </row>
    <row r="711" spans="1:9" ht="15.75" x14ac:dyDescent="0.2">
      <c r="A711" s="172"/>
      <c r="B711" s="173"/>
      <c r="C711" s="174"/>
      <c r="D711" s="174"/>
      <c r="E711" s="174"/>
      <c r="F711" s="174"/>
      <c r="G711" s="174"/>
      <c r="H711" s="174"/>
      <c r="I711" s="174"/>
    </row>
    <row r="712" spans="1:9" ht="15.75" x14ac:dyDescent="0.2">
      <c r="A712" s="172"/>
      <c r="B712" s="173"/>
      <c r="C712" s="174"/>
      <c r="D712" s="174"/>
      <c r="E712" s="174"/>
      <c r="F712" s="174"/>
      <c r="G712" s="174"/>
      <c r="H712" s="174"/>
      <c r="I712" s="174"/>
    </row>
    <row r="713" spans="1:9" ht="15.75" x14ac:dyDescent="0.2">
      <c r="A713" s="172"/>
      <c r="B713" s="173"/>
      <c r="C713" s="174"/>
      <c r="D713" s="174"/>
      <c r="E713" s="174"/>
      <c r="F713" s="174"/>
      <c r="G713" s="174"/>
      <c r="H713" s="174"/>
      <c r="I713" s="174"/>
    </row>
    <row r="714" spans="1:9" ht="15.75" x14ac:dyDescent="0.2">
      <c r="A714" s="172"/>
      <c r="B714" s="173"/>
      <c r="C714" s="174"/>
      <c r="D714" s="174"/>
      <c r="E714" s="174"/>
      <c r="F714" s="174"/>
      <c r="G714" s="174"/>
      <c r="H714" s="174"/>
      <c r="I714" s="174"/>
    </row>
    <row r="715" spans="1:9" ht="15.75" x14ac:dyDescent="0.2">
      <c r="A715" s="172"/>
      <c r="B715" s="173"/>
      <c r="C715" s="174"/>
      <c r="D715" s="174"/>
      <c r="E715" s="174"/>
      <c r="F715" s="174"/>
      <c r="G715" s="174"/>
      <c r="H715" s="174"/>
      <c r="I715" s="174"/>
    </row>
    <row r="716" spans="1:9" ht="15.75" x14ac:dyDescent="0.2">
      <c r="A716" s="172"/>
      <c r="B716" s="173"/>
      <c r="C716" s="174"/>
      <c r="D716" s="174"/>
      <c r="E716" s="174"/>
      <c r="F716" s="174"/>
      <c r="G716" s="174"/>
      <c r="H716" s="174"/>
      <c r="I716" s="174"/>
    </row>
    <row r="717" spans="1:9" ht="15.75" x14ac:dyDescent="0.2">
      <c r="A717" s="172"/>
      <c r="B717" s="173"/>
      <c r="C717" s="174"/>
      <c r="D717" s="174"/>
      <c r="E717" s="174"/>
      <c r="F717" s="174"/>
      <c r="G717" s="174"/>
      <c r="H717" s="174"/>
      <c r="I717" s="174"/>
    </row>
    <row r="718" spans="1:9" ht="15.75" x14ac:dyDescent="0.2">
      <c r="A718" s="172"/>
      <c r="B718" s="173"/>
      <c r="C718" s="174"/>
      <c r="D718" s="174"/>
      <c r="E718" s="174"/>
      <c r="F718" s="174"/>
      <c r="G718" s="174"/>
      <c r="H718" s="174"/>
      <c r="I718" s="174"/>
    </row>
    <row r="719" spans="1:9" ht="15.75" x14ac:dyDescent="0.2">
      <c r="A719" s="172"/>
      <c r="B719" s="173"/>
      <c r="C719" s="174"/>
      <c r="D719" s="174"/>
      <c r="E719" s="174"/>
      <c r="F719" s="174"/>
      <c r="G719" s="174"/>
      <c r="H719" s="174"/>
      <c r="I719" s="174"/>
    </row>
    <row r="720" spans="1:9" ht="15.75" x14ac:dyDescent="0.2">
      <c r="A720" s="172"/>
      <c r="B720" s="173"/>
      <c r="C720" s="174"/>
      <c r="D720" s="174"/>
      <c r="E720" s="174"/>
      <c r="F720" s="174"/>
      <c r="G720" s="174"/>
      <c r="H720" s="174"/>
      <c r="I720" s="174"/>
    </row>
    <row r="721" spans="1:9" ht="15.75" x14ac:dyDescent="0.2">
      <c r="A721" s="172"/>
      <c r="B721" s="173"/>
      <c r="C721" s="174"/>
      <c r="D721" s="174"/>
      <c r="E721" s="174"/>
      <c r="F721" s="174"/>
      <c r="G721" s="174"/>
      <c r="H721" s="174"/>
      <c r="I721" s="174"/>
    </row>
    <row r="722" spans="1:9" ht="15.75" x14ac:dyDescent="0.2">
      <c r="A722" s="172"/>
      <c r="B722" s="173"/>
      <c r="C722" s="174"/>
      <c r="D722" s="174"/>
      <c r="E722" s="174"/>
      <c r="F722" s="174"/>
      <c r="G722" s="174"/>
      <c r="H722" s="174"/>
      <c r="I722" s="174"/>
    </row>
    <row r="723" spans="1:9" ht="15.75" x14ac:dyDescent="0.2">
      <c r="A723" s="172"/>
      <c r="B723" s="173"/>
      <c r="C723" s="174"/>
      <c r="D723" s="174"/>
      <c r="E723" s="174"/>
      <c r="F723" s="174"/>
      <c r="G723" s="174"/>
      <c r="H723" s="174"/>
      <c r="I723" s="174"/>
    </row>
    <row r="724" spans="1:9" ht="15.75" x14ac:dyDescent="0.2">
      <c r="A724" s="172"/>
      <c r="B724" s="173"/>
      <c r="C724" s="174"/>
      <c r="D724" s="174"/>
      <c r="E724" s="174"/>
      <c r="F724" s="174"/>
      <c r="G724" s="174"/>
      <c r="H724" s="174"/>
      <c r="I724" s="174"/>
    </row>
    <row r="725" spans="1:9" ht="15.75" x14ac:dyDescent="0.2">
      <c r="A725" s="172"/>
      <c r="B725" s="173"/>
      <c r="C725" s="174"/>
      <c r="D725" s="174"/>
      <c r="E725" s="174"/>
      <c r="F725" s="174"/>
      <c r="G725" s="174"/>
      <c r="H725" s="174"/>
      <c r="I725" s="174"/>
    </row>
    <row r="726" spans="1:9" ht="15.75" x14ac:dyDescent="0.2">
      <c r="A726" s="172"/>
      <c r="B726" s="173"/>
      <c r="C726" s="174"/>
      <c r="D726" s="174"/>
      <c r="E726" s="174"/>
      <c r="F726" s="174"/>
      <c r="G726" s="174"/>
      <c r="H726" s="174"/>
      <c r="I726" s="174"/>
    </row>
    <row r="727" spans="1:9" ht="15.75" x14ac:dyDescent="0.2">
      <c r="A727" s="172"/>
      <c r="B727" s="173"/>
      <c r="C727" s="174"/>
      <c r="D727" s="174"/>
      <c r="E727" s="174"/>
      <c r="F727" s="174"/>
      <c r="G727" s="174"/>
      <c r="H727" s="174"/>
      <c r="I727" s="174"/>
    </row>
    <row r="728" spans="1:9" ht="15.75" x14ac:dyDescent="0.2">
      <c r="A728" s="172"/>
      <c r="B728" s="173"/>
      <c r="C728" s="174"/>
      <c r="D728" s="174"/>
      <c r="E728" s="174"/>
      <c r="F728" s="174"/>
      <c r="G728" s="174"/>
      <c r="H728" s="174"/>
      <c r="I728" s="174"/>
    </row>
    <row r="729" spans="1:9" ht="15.75" x14ac:dyDescent="0.2">
      <c r="A729" s="172"/>
      <c r="B729" s="173"/>
      <c r="C729" s="174"/>
      <c r="D729" s="174"/>
      <c r="E729" s="174"/>
      <c r="F729" s="174"/>
      <c r="G729" s="174"/>
      <c r="H729" s="174"/>
      <c r="I729" s="174"/>
    </row>
    <row r="730" spans="1:9" ht="15.75" x14ac:dyDescent="0.2">
      <c r="A730" s="172"/>
      <c r="B730" s="173"/>
      <c r="C730" s="174"/>
      <c r="D730" s="174"/>
      <c r="E730" s="174"/>
      <c r="F730" s="174"/>
      <c r="G730" s="174"/>
      <c r="H730" s="174"/>
      <c r="I730" s="174"/>
    </row>
    <row r="731" spans="1:9" ht="15.75" x14ac:dyDescent="0.2">
      <c r="A731" s="172"/>
      <c r="B731" s="173"/>
      <c r="C731" s="174"/>
      <c r="D731" s="174"/>
      <c r="E731" s="174"/>
      <c r="F731" s="174"/>
      <c r="G731" s="174"/>
      <c r="H731" s="174"/>
      <c r="I731" s="174"/>
    </row>
    <row r="732" spans="1:9" ht="15.75" x14ac:dyDescent="0.2">
      <c r="A732" s="172"/>
      <c r="B732" s="173"/>
      <c r="C732" s="174"/>
      <c r="D732" s="174"/>
      <c r="E732" s="174"/>
      <c r="F732" s="174"/>
      <c r="G732" s="174"/>
      <c r="H732" s="174"/>
      <c r="I732" s="174"/>
    </row>
    <row r="733" spans="1:9" ht="15.75" x14ac:dyDescent="0.2">
      <c r="A733" s="172"/>
      <c r="B733" s="173"/>
      <c r="C733" s="174"/>
      <c r="D733" s="174"/>
      <c r="E733" s="174"/>
      <c r="F733" s="174"/>
      <c r="G733" s="174"/>
      <c r="H733" s="174"/>
      <c r="I733" s="174"/>
    </row>
    <row r="734" spans="1:9" ht="15.75" x14ac:dyDescent="0.2">
      <c r="A734" s="172"/>
      <c r="B734" s="173"/>
      <c r="C734" s="174"/>
      <c r="D734" s="174"/>
      <c r="E734" s="174"/>
      <c r="F734" s="174"/>
      <c r="G734" s="174"/>
      <c r="H734" s="174"/>
      <c r="I734" s="174"/>
    </row>
    <row r="735" spans="1:9" ht="15.75" x14ac:dyDescent="0.2">
      <c r="A735" s="172"/>
      <c r="B735" s="173"/>
      <c r="C735" s="174"/>
      <c r="D735" s="174"/>
      <c r="E735" s="174"/>
      <c r="F735" s="174"/>
      <c r="G735" s="174"/>
      <c r="H735" s="174"/>
      <c r="I735" s="174"/>
    </row>
    <row r="736" spans="1:9" ht="15.75" x14ac:dyDescent="0.2">
      <c r="A736" s="172"/>
      <c r="B736" s="173"/>
      <c r="C736" s="174"/>
      <c r="D736" s="174"/>
      <c r="E736" s="174"/>
      <c r="F736" s="174"/>
      <c r="G736" s="174"/>
      <c r="H736" s="174"/>
      <c r="I736" s="174"/>
    </row>
    <row r="737" spans="1:9" ht="15.75" x14ac:dyDescent="0.2">
      <c r="A737" s="172"/>
      <c r="B737" s="173"/>
      <c r="C737" s="174"/>
      <c r="D737" s="174"/>
      <c r="E737" s="174"/>
      <c r="F737" s="174"/>
      <c r="G737" s="174"/>
      <c r="H737" s="174"/>
      <c r="I737" s="174"/>
    </row>
    <row r="738" spans="1:9" ht="15.75" x14ac:dyDescent="0.2">
      <c r="A738" s="172"/>
      <c r="B738" s="173"/>
      <c r="C738" s="174"/>
      <c r="D738" s="174"/>
      <c r="E738" s="174"/>
      <c r="F738" s="174"/>
      <c r="G738" s="174"/>
      <c r="H738" s="174"/>
      <c r="I738" s="174"/>
    </row>
    <row r="739" spans="1:9" ht="15.75" x14ac:dyDescent="0.2">
      <c r="A739" s="172"/>
      <c r="B739" s="173"/>
      <c r="C739" s="174"/>
      <c r="D739" s="174"/>
      <c r="E739" s="174"/>
      <c r="F739" s="174"/>
      <c r="G739" s="174"/>
      <c r="H739" s="174"/>
      <c r="I739" s="174"/>
    </row>
    <row r="740" spans="1:9" ht="15.75" x14ac:dyDescent="0.2">
      <c r="A740" s="172"/>
      <c r="B740" s="173"/>
      <c r="C740" s="174"/>
      <c r="D740" s="174"/>
      <c r="E740" s="174"/>
      <c r="F740" s="174"/>
      <c r="G740" s="174"/>
      <c r="H740" s="174"/>
      <c r="I740" s="174"/>
    </row>
    <row r="741" spans="1:9" ht="15.75" x14ac:dyDescent="0.2">
      <c r="A741" s="172"/>
      <c r="B741" s="173"/>
      <c r="C741" s="174"/>
      <c r="D741" s="174"/>
      <c r="E741" s="174"/>
      <c r="F741" s="174"/>
      <c r="G741" s="174"/>
      <c r="H741" s="174"/>
      <c r="I741" s="174"/>
    </row>
    <row r="742" spans="1:9" ht="15.75" x14ac:dyDescent="0.2">
      <c r="A742" s="172"/>
      <c r="B742" s="173"/>
      <c r="C742" s="174"/>
      <c r="D742" s="174"/>
      <c r="E742" s="174"/>
      <c r="F742" s="174"/>
      <c r="G742" s="174"/>
      <c r="H742" s="174"/>
      <c r="I742" s="174"/>
    </row>
    <row r="743" spans="1:9" ht="15.75" x14ac:dyDescent="0.2">
      <c r="A743" s="172"/>
      <c r="B743" s="173"/>
      <c r="C743" s="174"/>
      <c r="D743" s="174"/>
      <c r="E743" s="174"/>
      <c r="F743" s="174"/>
      <c r="G743" s="174"/>
      <c r="H743" s="174"/>
      <c r="I743" s="174"/>
    </row>
    <row r="744" spans="1:9" ht="15.75" x14ac:dyDescent="0.2">
      <c r="A744" s="172"/>
      <c r="B744" s="173"/>
      <c r="C744" s="174"/>
      <c r="D744" s="174"/>
      <c r="E744" s="174"/>
      <c r="F744" s="174"/>
      <c r="G744" s="174"/>
      <c r="H744" s="174"/>
      <c r="I744" s="174"/>
    </row>
    <row r="745" spans="1:9" ht="15.75" x14ac:dyDescent="0.2">
      <c r="A745" s="172"/>
      <c r="B745" s="173"/>
      <c r="C745" s="174"/>
      <c r="D745" s="174"/>
      <c r="E745" s="174"/>
      <c r="F745" s="174"/>
      <c r="G745" s="174"/>
      <c r="H745" s="174"/>
      <c r="I745" s="174"/>
    </row>
    <row r="746" spans="1:9" ht="15.75" x14ac:dyDescent="0.2">
      <c r="A746" s="172"/>
      <c r="B746" s="173"/>
      <c r="C746" s="174"/>
      <c r="D746" s="174"/>
      <c r="E746" s="174"/>
      <c r="F746" s="174"/>
      <c r="G746" s="174"/>
      <c r="H746" s="174"/>
      <c r="I746" s="174"/>
    </row>
    <row r="747" spans="1:9" ht="15.75" x14ac:dyDescent="0.2">
      <c r="A747" s="172"/>
      <c r="B747" s="173"/>
      <c r="C747" s="174"/>
      <c r="D747" s="174"/>
      <c r="E747" s="174"/>
      <c r="F747" s="174"/>
      <c r="G747" s="174"/>
      <c r="H747" s="174"/>
      <c r="I747" s="174"/>
    </row>
    <row r="748" spans="1:9" ht="15.75" x14ac:dyDescent="0.2">
      <c r="A748" s="172"/>
      <c r="B748" s="173"/>
      <c r="C748" s="174"/>
      <c r="D748" s="174"/>
      <c r="E748" s="174"/>
      <c r="F748" s="174"/>
      <c r="G748" s="174"/>
      <c r="H748" s="174"/>
      <c r="I748" s="174"/>
    </row>
    <row r="749" spans="1:9" ht="15.75" x14ac:dyDescent="0.2">
      <c r="A749" s="172"/>
      <c r="B749" s="173"/>
      <c r="C749" s="174"/>
      <c r="D749" s="174"/>
      <c r="E749" s="174"/>
      <c r="F749" s="174"/>
      <c r="G749" s="174"/>
      <c r="H749" s="174"/>
      <c r="I749" s="174"/>
    </row>
    <row r="750" spans="1:9" ht="15.75" x14ac:dyDescent="0.2">
      <c r="A750" s="172"/>
      <c r="B750" s="173"/>
      <c r="C750" s="174"/>
      <c r="D750" s="174"/>
      <c r="E750" s="174"/>
      <c r="F750" s="174"/>
      <c r="G750" s="174"/>
      <c r="H750" s="174"/>
      <c r="I750" s="174"/>
    </row>
    <row r="751" spans="1:9" ht="15.75" x14ac:dyDescent="0.2">
      <c r="A751" s="172"/>
      <c r="B751" s="173"/>
      <c r="C751" s="174"/>
      <c r="D751" s="174"/>
      <c r="E751" s="174"/>
      <c r="F751" s="174"/>
      <c r="G751" s="174"/>
      <c r="H751" s="174"/>
      <c r="I751" s="174"/>
    </row>
    <row r="752" spans="1:9" ht="15.75" x14ac:dyDescent="0.2">
      <c r="A752" s="172"/>
      <c r="B752" s="173"/>
      <c r="C752" s="174"/>
      <c r="D752" s="174"/>
      <c r="E752" s="174"/>
      <c r="F752" s="174"/>
      <c r="G752" s="174"/>
      <c r="H752" s="174"/>
      <c r="I752" s="174"/>
    </row>
    <row r="753" spans="1:9" ht="15.75" x14ac:dyDescent="0.2">
      <c r="A753" s="172"/>
      <c r="B753" s="173"/>
      <c r="C753" s="174"/>
      <c r="D753" s="174"/>
      <c r="E753" s="174"/>
      <c r="F753" s="174"/>
      <c r="G753" s="174"/>
      <c r="H753" s="174"/>
      <c r="I753" s="174"/>
    </row>
    <row r="754" spans="1:9" ht="15.75" x14ac:dyDescent="0.2">
      <c r="A754" s="172"/>
      <c r="B754" s="173"/>
      <c r="C754" s="174"/>
      <c r="D754" s="174"/>
      <c r="E754" s="174"/>
      <c r="F754" s="174"/>
      <c r="G754" s="174"/>
      <c r="H754" s="174"/>
      <c r="I754" s="174"/>
    </row>
    <row r="755" spans="1:9" ht="15.75" x14ac:dyDescent="0.2">
      <c r="A755" s="172"/>
      <c r="B755" s="173"/>
      <c r="C755" s="174"/>
      <c r="D755" s="174"/>
      <c r="E755" s="174"/>
      <c r="F755" s="174"/>
      <c r="G755" s="174"/>
      <c r="H755" s="174"/>
      <c r="I755" s="174"/>
    </row>
    <row r="756" spans="1:9" ht="15.75" x14ac:dyDescent="0.2">
      <c r="A756" s="172"/>
      <c r="B756" s="173"/>
      <c r="C756" s="174"/>
      <c r="D756" s="174"/>
      <c r="E756" s="174"/>
      <c r="F756" s="174"/>
      <c r="G756" s="174"/>
      <c r="H756" s="174"/>
      <c r="I756" s="174"/>
    </row>
    <row r="757" spans="1:9" ht="15.75" x14ac:dyDescent="0.2">
      <c r="A757" s="172"/>
      <c r="B757" s="173"/>
      <c r="C757" s="174"/>
      <c r="D757" s="174"/>
      <c r="E757" s="174"/>
      <c r="F757" s="174"/>
      <c r="G757" s="174"/>
      <c r="H757" s="174"/>
      <c r="I757" s="174"/>
    </row>
    <row r="758" spans="1:9" ht="15.75" x14ac:dyDescent="0.2">
      <c r="A758" s="172"/>
      <c r="B758" s="173"/>
      <c r="C758" s="174"/>
      <c r="D758" s="174"/>
      <c r="E758" s="174"/>
      <c r="F758" s="174"/>
      <c r="G758" s="174"/>
      <c r="H758" s="174"/>
      <c r="I758" s="174"/>
    </row>
    <row r="759" spans="1:9" ht="15.75" x14ac:dyDescent="0.2">
      <c r="A759" s="172"/>
      <c r="B759" s="173"/>
      <c r="C759" s="174"/>
      <c r="D759" s="174"/>
      <c r="E759" s="174"/>
      <c r="F759" s="174"/>
      <c r="G759" s="174"/>
      <c r="H759" s="174"/>
      <c r="I759" s="174"/>
    </row>
    <row r="760" spans="1:9" ht="15.75" x14ac:dyDescent="0.2">
      <c r="A760" s="172"/>
      <c r="B760" s="173"/>
      <c r="C760" s="174"/>
      <c r="D760" s="174"/>
      <c r="E760" s="174"/>
      <c r="F760" s="174"/>
      <c r="G760" s="174"/>
      <c r="H760" s="174"/>
      <c r="I760" s="174"/>
    </row>
    <row r="761" spans="1:9" ht="15.75" x14ac:dyDescent="0.2">
      <c r="A761" s="172"/>
      <c r="B761" s="173"/>
      <c r="C761" s="174"/>
      <c r="D761" s="174"/>
      <c r="E761" s="174"/>
      <c r="F761" s="174"/>
      <c r="G761" s="174"/>
      <c r="H761" s="174"/>
      <c r="I761" s="174"/>
    </row>
    <row r="762" spans="1:9" ht="15.75" x14ac:dyDescent="0.2">
      <c r="A762" s="172"/>
      <c r="B762" s="173"/>
      <c r="C762" s="174"/>
      <c r="D762" s="174"/>
      <c r="E762" s="174"/>
      <c r="F762" s="174"/>
      <c r="G762" s="174"/>
      <c r="H762" s="174"/>
      <c r="I762" s="174"/>
    </row>
    <row r="763" spans="1:9" ht="15.75" x14ac:dyDescent="0.2">
      <c r="A763" s="172"/>
      <c r="B763" s="173"/>
      <c r="C763" s="174"/>
      <c r="D763" s="174"/>
      <c r="E763" s="174"/>
      <c r="F763" s="174"/>
      <c r="G763" s="174"/>
      <c r="H763" s="174"/>
      <c r="I763" s="174"/>
    </row>
    <row r="764" spans="1:9" ht="15.75" x14ac:dyDescent="0.2">
      <c r="A764" s="172"/>
      <c r="B764" s="173"/>
      <c r="C764" s="174"/>
      <c r="D764" s="174"/>
      <c r="E764" s="174"/>
      <c r="F764" s="174"/>
      <c r="G764" s="174"/>
      <c r="H764" s="174"/>
      <c r="I764" s="174"/>
    </row>
    <row r="765" spans="1:9" ht="15.75" x14ac:dyDescent="0.2">
      <c r="A765" s="172"/>
      <c r="B765" s="173"/>
      <c r="C765" s="174"/>
      <c r="D765" s="174"/>
      <c r="E765" s="174"/>
      <c r="F765" s="174"/>
      <c r="G765" s="174"/>
      <c r="H765" s="174"/>
      <c r="I765" s="174"/>
    </row>
    <row r="766" spans="1:9" ht="15.75" x14ac:dyDescent="0.2">
      <c r="A766" s="172"/>
      <c r="B766" s="173"/>
      <c r="C766" s="174"/>
      <c r="D766" s="174"/>
      <c r="E766" s="174"/>
      <c r="F766" s="174"/>
      <c r="G766" s="174"/>
      <c r="H766" s="174"/>
      <c r="I766" s="174"/>
    </row>
    <row r="767" spans="1:9" ht="15.75" x14ac:dyDescent="0.2">
      <c r="A767" s="172"/>
      <c r="B767" s="173"/>
      <c r="C767" s="174"/>
      <c r="D767" s="174"/>
      <c r="E767" s="174"/>
      <c r="F767" s="174"/>
      <c r="G767" s="174"/>
      <c r="H767" s="174"/>
      <c r="I767" s="174"/>
    </row>
    <row r="768" spans="1:9" ht="15.75" x14ac:dyDescent="0.2">
      <c r="A768" s="172"/>
      <c r="B768" s="173"/>
      <c r="C768" s="174"/>
      <c r="D768" s="174"/>
      <c r="E768" s="174"/>
      <c r="F768" s="174"/>
      <c r="G768" s="174"/>
      <c r="H768" s="174"/>
      <c r="I768" s="174"/>
    </row>
    <row r="769" spans="1:9" ht="15.75" x14ac:dyDescent="0.2">
      <c r="A769" s="172"/>
      <c r="B769" s="173"/>
      <c r="C769" s="174"/>
      <c r="D769" s="174"/>
      <c r="E769" s="174"/>
      <c r="F769" s="174"/>
      <c r="G769" s="174"/>
      <c r="H769" s="174"/>
      <c r="I769" s="174"/>
    </row>
    <row r="770" spans="1:9" ht="15.75" x14ac:dyDescent="0.2">
      <c r="A770" s="172"/>
      <c r="B770" s="173"/>
      <c r="C770" s="174"/>
      <c r="D770" s="174"/>
      <c r="E770" s="174"/>
      <c r="F770" s="174"/>
      <c r="G770" s="174"/>
      <c r="H770" s="174"/>
      <c r="I770" s="174"/>
    </row>
    <row r="771" spans="1:9" ht="15.75" x14ac:dyDescent="0.2">
      <c r="A771" s="172"/>
      <c r="B771" s="173"/>
      <c r="C771" s="174"/>
      <c r="D771" s="174"/>
      <c r="E771" s="174"/>
      <c r="F771" s="174"/>
      <c r="G771" s="174"/>
      <c r="H771" s="174"/>
      <c r="I771" s="174"/>
    </row>
    <row r="772" spans="1:9" ht="15.75" x14ac:dyDescent="0.2">
      <c r="A772" s="172"/>
      <c r="B772" s="173"/>
      <c r="C772" s="174"/>
      <c r="D772" s="174"/>
      <c r="E772" s="174"/>
      <c r="F772" s="174"/>
      <c r="G772" s="174"/>
      <c r="H772" s="174"/>
      <c r="I772" s="174"/>
    </row>
    <row r="773" spans="1:9" ht="15.75" x14ac:dyDescent="0.2">
      <c r="A773" s="172"/>
      <c r="B773" s="173"/>
      <c r="C773" s="174"/>
      <c r="D773" s="174"/>
      <c r="E773" s="174"/>
      <c r="F773" s="174"/>
      <c r="G773" s="174"/>
      <c r="H773" s="174"/>
      <c r="I773" s="174"/>
    </row>
    <row r="774" spans="1:9" ht="15.75" x14ac:dyDescent="0.2">
      <c r="A774" s="172"/>
      <c r="B774" s="173"/>
      <c r="C774" s="174"/>
      <c r="D774" s="174"/>
      <c r="E774" s="174"/>
      <c r="F774" s="174"/>
      <c r="G774" s="174"/>
      <c r="H774" s="174"/>
      <c r="I774" s="174"/>
    </row>
    <row r="775" spans="1:9" ht="15.75" x14ac:dyDescent="0.2">
      <c r="A775" s="172"/>
      <c r="B775" s="173"/>
      <c r="C775" s="174"/>
      <c r="D775" s="174"/>
      <c r="E775" s="174"/>
      <c r="F775" s="174"/>
      <c r="G775" s="174"/>
      <c r="H775" s="174"/>
      <c r="I775" s="174"/>
    </row>
    <row r="776" spans="1:9" ht="15.75" x14ac:dyDescent="0.2">
      <c r="A776" s="172"/>
      <c r="B776" s="173"/>
      <c r="C776" s="174"/>
      <c r="D776" s="174"/>
      <c r="E776" s="174"/>
      <c r="F776" s="174"/>
      <c r="G776" s="174"/>
      <c r="H776" s="174"/>
      <c r="I776" s="174"/>
    </row>
    <row r="777" spans="1:9" ht="15.75" x14ac:dyDescent="0.2">
      <c r="A777" s="172"/>
      <c r="B777" s="173"/>
      <c r="C777" s="174"/>
      <c r="D777" s="174"/>
      <c r="E777" s="174"/>
      <c r="F777" s="174"/>
      <c r="G777" s="174"/>
      <c r="H777" s="174"/>
      <c r="I777" s="174"/>
    </row>
    <row r="778" spans="1:9" ht="15.75" x14ac:dyDescent="0.2">
      <c r="A778" s="172"/>
      <c r="B778" s="173"/>
      <c r="C778" s="174"/>
      <c r="D778" s="174"/>
      <c r="E778" s="174"/>
      <c r="F778" s="174"/>
      <c r="G778" s="174"/>
      <c r="H778" s="174"/>
      <c r="I778" s="174"/>
    </row>
    <row r="779" spans="1:9" ht="15.75" x14ac:dyDescent="0.2">
      <c r="A779" s="172"/>
      <c r="B779" s="173"/>
      <c r="C779" s="174"/>
      <c r="D779" s="174"/>
      <c r="E779" s="174"/>
      <c r="F779" s="174"/>
      <c r="G779" s="174"/>
      <c r="H779" s="174"/>
      <c r="I779" s="174"/>
    </row>
    <row r="780" spans="1:9" ht="15.75" x14ac:dyDescent="0.2">
      <c r="A780" s="172"/>
      <c r="B780" s="173"/>
      <c r="C780" s="174"/>
      <c r="D780" s="174"/>
      <c r="E780" s="174"/>
      <c r="F780" s="174"/>
      <c r="G780" s="174"/>
      <c r="H780" s="174"/>
      <c r="I780" s="174"/>
    </row>
    <row r="781" spans="1:9" ht="15.75" x14ac:dyDescent="0.2">
      <c r="A781" s="172"/>
      <c r="B781" s="173"/>
      <c r="C781" s="174"/>
      <c r="D781" s="174"/>
      <c r="E781" s="174"/>
      <c r="F781" s="174"/>
      <c r="G781" s="174"/>
      <c r="H781" s="174"/>
      <c r="I781" s="174"/>
    </row>
    <row r="782" spans="1:9" ht="15.75" x14ac:dyDescent="0.2">
      <c r="A782" s="172"/>
      <c r="B782" s="173"/>
      <c r="C782" s="174"/>
      <c r="D782" s="174"/>
      <c r="E782" s="174"/>
      <c r="F782" s="174"/>
      <c r="G782" s="174"/>
      <c r="H782" s="174"/>
      <c r="I782" s="174"/>
    </row>
    <row r="783" spans="1:9" ht="15.75" x14ac:dyDescent="0.2">
      <c r="A783" s="172"/>
      <c r="B783" s="173"/>
      <c r="C783" s="174"/>
      <c r="D783" s="174"/>
      <c r="E783" s="174"/>
      <c r="F783" s="174"/>
      <c r="G783" s="174"/>
      <c r="H783" s="174"/>
      <c r="I783" s="174"/>
    </row>
    <row r="784" spans="1:9" ht="15.75" x14ac:dyDescent="0.2">
      <c r="A784" s="172"/>
      <c r="B784" s="173"/>
      <c r="C784" s="174"/>
      <c r="D784" s="174"/>
      <c r="E784" s="174"/>
      <c r="F784" s="174"/>
      <c r="G784" s="174"/>
      <c r="H784" s="174"/>
      <c r="I784" s="174"/>
    </row>
    <row r="785" spans="1:9" ht="15.75" x14ac:dyDescent="0.2">
      <c r="A785" s="172"/>
      <c r="B785" s="173"/>
      <c r="C785" s="174"/>
      <c r="D785" s="174"/>
      <c r="E785" s="174"/>
      <c r="F785" s="174"/>
      <c r="G785" s="174"/>
      <c r="H785" s="174"/>
      <c r="I785" s="174"/>
    </row>
    <row r="786" spans="1:9" ht="15.75" x14ac:dyDescent="0.2">
      <c r="A786" s="172"/>
      <c r="B786" s="173"/>
      <c r="C786" s="174"/>
      <c r="D786" s="174"/>
      <c r="E786" s="174"/>
      <c r="F786" s="174"/>
      <c r="G786" s="174"/>
      <c r="H786" s="174"/>
      <c r="I786" s="174"/>
    </row>
    <row r="787" spans="1:9" ht="15.75" x14ac:dyDescent="0.2">
      <c r="A787" s="172"/>
      <c r="B787" s="173"/>
      <c r="C787" s="174"/>
      <c r="D787" s="174"/>
      <c r="E787" s="174"/>
      <c r="F787" s="174"/>
      <c r="G787" s="174"/>
      <c r="H787" s="174"/>
      <c r="I787" s="174"/>
    </row>
    <row r="788" spans="1:9" ht="15.75" x14ac:dyDescent="0.2">
      <c r="A788" s="172"/>
      <c r="B788" s="173"/>
      <c r="C788" s="174"/>
      <c r="D788" s="174"/>
      <c r="E788" s="174"/>
      <c r="F788" s="174"/>
      <c r="G788" s="174"/>
      <c r="H788" s="174"/>
      <c r="I788" s="174"/>
    </row>
    <row r="789" spans="1:9" ht="15.75" x14ac:dyDescent="0.2">
      <c r="A789" s="172"/>
      <c r="B789" s="173"/>
      <c r="C789" s="174"/>
      <c r="D789" s="174"/>
      <c r="E789" s="174"/>
      <c r="F789" s="174"/>
      <c r="G789" s="174"/>
      <c r="H789" s="174"/>
      <c r="I789" s="174"/>
    </row>
    <row r="790" spans="1:9" ht="15.75" x14ac:dyDescent="0.2">
      <c r="A790" s="172"/>
      <c r="B790" s="173"/>
      <c r="C790" s="174"/>
      <c r="D790" s="174"/>
      <c r="E790" s="174"/>
      <c r="F790" s="174"/>
      <c r="G790" s="174"/>
      <c r="H790" s="174"/>
      <c r="I790" s="174"/>
    </row>
    <row r="791" spans="1:9" ht="15.75" x14ac:dyDescent="0.2">
      <c r="A791" s="172"/>
      <c r="B791" s="173"/>
      <c r="C791" s="174"/>
      <c r="D791" s="174"/>
      <c r="E791" s="174"/>
      <c r="F791" s="174"/>
      <c r="G791" s="174"/>
      <c r="H791" s="174"/>
      <c r="I791" s="174"/>
    </row>
    <row r="792" spans="1:9" ht="15.75" x14ac:dyDescent="0.2">
      <c r="A792" s="172"/>
      <c r="B792" s="173"/>
      <c r="C792" s="174"/>
      <c r="D792" s="174"/>
      <c r="E792" s="174"/>
      <c r="F792" s="174"/>
      <c r="G792" s="174"/>
      <c r="H792" s="174"/>
      <c r="I792" s="174"/>
    </row>
    <row r="793" spans="1:9" ht="15.75" x14ac:dyDescent="0.2">
      <c r="A793" s="172"/>
      <c r="B793" s="173"/>
      <c r="C793" s="174"/>
      <c r="D793" s="174"/>
      <c r="E793" s="174"/>
      <c r="F793" s="174"/>
      <c r="G793" s="174"/>
      <c r="H793" s="174"/>
      <c r="I793" s="174"/>
    </row>
    <row r="794" spans="1:9" ht="15.75" x14ac:dyDescent="0.2">
      <c r="A794" s="172"/>
      <c r="B794" s="173"/>
      <c r="C794" s="174"/>
      <c r="D794" s="174"/>
      <c r="E794" s="174"/>
      <c r="F794" s="174"/>
      <c r="G794" s="174"/>
      <c r="H794" s="174"/>
      <c r="I794" s="174"/>
    </row>
    <row r="795" spans="1:9" ht="15.75" x14ac:dyDescent="0.2">
      <c r="A795" s="172"/>
      <c r="B795" s="173"/>
      <c r="C795" s="174"/>
      <c r="D795" s="174"/>
      <c r="E795" s="174"/>
      <c r="F795" s="174"/>
      <c r="G795" s="174"/>
      <c r="H795" s="174"/>
      <c r="I795" s="174"/>
    </row>
    <row r="796" spans="1:9" ht="15.75" x14ac:dyDescent="0.2">
      <c r="A796" s="172"/>
      <c r="B796" s="173"/>
      <c r="C796" s="174"/>
      <c r="D796" s="174"/>
      <c r="E796" s="174"/>
      <c r="F796" s="174"/>
      <c r="G796" s="174"/>
      <c r="H796" s="174"/>
      <c r="I796" s="174"/>
    </row>
  </sheetData>
  <mergeCells count="7">
    <mergeCell ref="C106:D106"/>
    <mergeCell ref="H187:I187"/>
    <mergeCell ref="H188:I188"/>
    <mergeCell ref="A1:I1"/>
    <mergeCell ref="A2:I2"/>
    <mergeCell ref="A3:I3"/>
    <mergeCell ref="C4:E4"/>
  </mergeCells>
  <pageMargins left="0.70866141732283472" right="0.51181102362204722" top="0.74803149606299213" bottom="0.74803149606299213" header="0.31496062992125984" footer="0.31496062992125984"/>
  <pageSetup paperSize="9" scale="95"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531"/>
  <sheetViews>
    <sheetView topLeftCell="A127" workbookViewId="0">
      <selection activeCell="A416" sqref="A416:A418"/>
    </sheetView>
  </sheetViews>
  <sheetFormatPr defaultRowHeight="15" x14ac:dyDescent="0.2"/>
  <cols>
    <col min="1" max="1" width="10.0859375" customWidth="1"/>
    <col min="2" max="2" width="7.53125" customWidth="1"/>
    <col min="3" max="3" width="34.03125" customWidth="1"/>
    <col min="4" max="4" width="11.703125" customWidth="1"/>
    <col min="5" max="5" width="9.81640625" customWidth="1"/>
    <col min="6" max="6" width="13.85546875" customWidth="1"/>
  </cols>
  <sheetData>
    <row r="1" spans="1:6" x14ac:dyDescent="0.2">
      <c r="A1" s="130"/>
      <c r="B1" s="131"/>
      <c r="C1" s="132" t="s">
        <v>509</v>
      </c>
      <c r="D1" s="130"/>
      <c r="E1" s="133"/>
      <c r="F1" s="130"/>
    </row>
    <row r="2" spans="1:6" x14ac:dyDescent="0.2">
      <c r="A2" s="130"/>
      <c r="B2" s="131"/>
      <c r="C2" s="134" t="s">
        <v>510</v>
      </c>
      <c r="D2" s="130"/>
      <c r="E2" s="133"/>
      <c r="F2" s="130"/>
    </row>
    <row r="3" spans="1:6" x14ac:dyDescent="0.2">
      <c r="A3" s="135" t="s">
        <v>286</v>
      </c>
      <c r="B3" s="136" t="s">
        <v>8</v>
      </c>
      <c r="C3" s="137" t="s">
        <v>639</v>
      </c>
      <c r="D3" s="130"/>
      <c r="E3" s="132" t="s">
        <v>640</v>
      </c>
      <c r="F3" s="130"/>
    </row>
    <row r="4" spans="1:6" x14ac:dyDescent="0.2">
      <c r="A4" s="138" t="s">
        <v>24</v>
      </c>
      <c r="B4" s="138" t="s">
        <v>24</v>
      </c>
      <c r="C4" s="138" t="s">
        <v>24</v>
      </c>
      <c r="D4" s="138" t="s">
        <v>24</v>
      </c>
      <c r="E4" s="138" t="s">
        <v>24</v>
      </c>
      <c r="F4" s="138" t="s">
        <v>24</v>
      </c>
    </row>
    <row r="5" spans="1:6" x14ac:dyDescent="0.2">
      <c r="A5" s="135" t="s">
        <v>511</v>
      </c>
      <c r="B5" s="136" t="s">
        <v>8</v>
      </c>
      <c r="C5" s="139" t="s">
        <v>512</v>
      </c>
      <c r="D5" s="139" t="s">
        <v>513</v>
      </c>
      <c r="E5" s="139" t="s">
        <v>514</v>
      </c>
      <c r="F5" s="139" t="s">
        <v>515</v>
      </c>
    </row>
    <row r="6" spans="1:6" x14ac:dyDescent="0.2">
      <c r="A6" s="138" t="s">
        <v>24</v>
      </c>
      <c r="B6" s="138" t="s">
        <v>24</v>
      </c>
      <c r="C6" s="138" t="s">
        <v>24</v>
      </c>
      <c r="D6" s="138" t="s">
        <v>24</v>
      </c>
      <c r="E6" s="138" t="s">
        <v>24</v>
      </c>
      <c r="F6" s="138" t="s">
        <v>24</v>
      </c>
    </row>
    <row r="7" spans="1:6" x14ac:dyDescent="0.2">
      <c r="A7" s="130"/>
      <c r="B7" s="136" t="s">
        <v>30</v>
      </c>
      <c r="C7" s="140" t="s">
        <v>516</v>
      </c>
      <c r="D7" s="130"/>
      <c r="E7" s="133"/>
      <c r="F7" s="130"/>
    </row>
    <row r="8" spans="1:6" x14ac:dyDescent="0.2">
      <c r="A8" s="130"/>
      <c r="B8" s="131"/>
      <c r="C8" s="138" t="s">
        <v>24</v>
      </c>
      <c r="D8" s="130"/>
      <c r="E8" s="133"/>
      <c r="F8" s="130"/>
    </row>
    <row r="9" spans="1:6" x14ac:dyDescent="0.2">
      <c r="A9" s="141">
        <v>0.96</v>
      </c>
      <c r="B9" s="136" t="s">
        <v>198</v>
      </c>
      <c r="C9" s="140" t="s">
        <v>197</v>
      </c>
      <c r="D9" s="141">
        <v>5960</v>
      </c>
      <c r="E9" s="140" t="s">
        <v>198</v>
      </c>
      <c r="F9" s="141">
        <v>5721.6</v>
      </c>
    </row>
    <row r="10" spans="1:6" x14ac:dyDescent="0.2">
      <c r="A10" s="141">
        <v>1</v>
      </c>
      <c r="B10" s="136" t="s">
        <v>19</v>
      </c>
      <c r="C10" s="140" t="s">
        <v>517</v>
      </c>
      <c r="D10" s="141">
        <v>1942.72</v>
      </c>
      <c r="E10" s="140" t="s">
        <v>19</v>
      </c>
      <c r="F10" s="141">
        <v>1942.72</v>
      </c>
    </row>
    <row r="11" spans="1:6" x14ac:dyDescent="0.2">
      <c r="A11" s="141">
        <v>1</v>
      </c>
      <c r="B11" s="136" t="s">
        <v>19</v>
      </c>
      <c r="C11" s="140" t="s">
        <v>518</v>
      </c>
      <c r="D11" s="141">
        <v>105</v>
      </c>
      <c r="E11" s="140" t="s">
        <v>19</v>
      </c>
      <c r="F11" s="141">
        <v>105</v>
      </c>
    </row>
    <row r="12" spans="1:6" x14ac:dyDescent="0.2">
      <c r="A12" s="130"/>
      <c r="B12" s="136" t="s">
        <v>22</v>
      </c>
      <c r="C12" s="140" t="s">
        <v>23</v>
      </c>
      <c r="D12" s="140" t="s">
        <v>8</v>
      </c>
      <c r="E12" s="140" t="s">
        <v>22</v>
      </c>
      <c r="F12" s="141">
        <v>0</v>
      </c>
    </row>
    <row r="13" spans="1:6" x14ac:dyDescent="0.2">
      <c r="A13" s="130"/>
      <c r="B13" s="131"/>
      <c r="C13" s="130"/>
      <c r="D13" s="130"/>
      <c r="E13" s="133"/>
      <c r="F13" s="138" t="s">
        <v>24</v>
      </c>
    </row>
    <row r="14" spans="1:6" x14ac:dyDescent="0.2">
      <c r="A14" s="130"/>
      <c r="B14" s="131"/>
      <c r="C14" s="140" t="s">
        <v>519</v>
      </c>
      <c r="D14" s="130"/>
      <c r="E14" s="133"/>
      <c r="F14" s="137">
        <v>7769.32</v>
      </c>
    </row>
    <row r="15" spans="1:6" x14ac:dyDescent="0.2">
      <c r="A15" s="130"/>
      <c r="B15" s="131"/>
      <c r="C15" s="130"/>
      <c r="D15" s="130"/>
      <c r="E15" s="133"/>
      <c r="F15" s="138" t="s">
        <v>24</v>
      </c>
    </row>
    <row r="16" spans="1:6" x14ac:dyDescent="0.2">
      <c r="A16" s="130"/>
      <c r="B16" s="136" t="s">
        <v>30</v>
      </c>
      <c r="C16" s="140" t="s">
        <v>51</v>
      </c>
      <c r="D16" s="130"/>
      <c r="E16" s="133"/>
      <c r="F16" s="130"/>
    </row>
    <row r="17" spans="1:6" x14ac:dyDescent="0.2">
      <c r="A17" s="130"/>
      <c r="B17" s="131"/>
      <c r="C17" s="138" t="s">
        <v>24</v>
      </c>
      <c r="D17" s="130"/>
      <c r="E17" s="133"/>
      <c r="F17" s="130"/>
    </row>
    <row r="18" spans="1:6" x14ac:dyDescent="0.2">
      <c r="A18" s="141">
        <v>0.72</v>
      </c>
      <c r="B18" s="136" t="s">
        <v>198</v>
      </c>
      <c r="C18" s="140" t="s">
        <v>197</v>
      </c>
      <c r="D18" s="141">
        <v>5960</v>
      </c>
      <c r="E18" s="140" t="s">
        <v>198</v>
      </c>
      <c r="F18" s="141">
        <v>4291.2</v>
      </c>
    </row>
    <row r="19" spans="1:6" x14ac:dyDescent="0.2">
      <c r="A19" s="141">
        <v>1</v>
      </c>
      <c r="B19" s="136" t="s">
        <v>19</v>
      </c>
      <c r="C19" s="140" t="s">
        <v>517</v>
      </c>
      <c r="D19" s="141">
        <v>1942.72</v>
      </c>
      <c r="E19" s="140" t="s">
        <v>19</v>
      </c>
      <c r="F19" s="141">
        <v>1942.72</v>
      </c>
    </row>
    <row r="20" spans="1:6" x14ac:dyDescent="0.2">
      <c r="A20" s="141">
        <v>1</v>
      </c>
      <c r="B20" s="136" t="s">
        <v>19</v>
      </c>
      <c r="C20" s="140" t="s">
        <v>518</v>
      </c>
      <c r="D20" s="141">
        <v>105</v>
      </c>
      <c r="E20" s="140" t="s">
        <v>19</v>
      </c>
      <c r="F20" s="141">
        <v>105</v>
      </c>
    </row>
    <row r="21" spans="1:6" x14ac:dyDescent="0.2">
      <c r="A21" s="130"/>
      <c r="B21" s="136" t="s">
        <v>22</v>
      </c>
      <c r="C21" s="140" t="s">
        <v>23</v>
      </c>
      <c r="D21" s="140" t="s">
        <v>8</v>
      </c>
      <c r="E21" s="140" t="s">
        <v>22</v>
      </c>
      <c r="F21" s="141">
        <v>0</v>
      </c>
    </row>
    <row r="22" spans="1:6" x14ac:dyDescent="0.2">
      <c r="A22" s="130"/>
      <c r="B22" s="131"/>
      <c r="C22" s="130"/>
      <c r="D22" s="130"/>
      <c r="E22" s="133"/>
      <c r="F22" s="138" t="s">
        <v>24</v>
      </c>
    </row>
    <row r="23" spans="1:6" x14ac:dyDescent="0.2">
      <c r="A23" s="130"/>
      <c r="B23" s="131"/>
      <c r="C23" s="140" t="s">
        <v>519</v>
      </c>
      <c r="D23" s="130"/>
      <c r="E23" s="133"/>
      <c r="F23" s="137">
        <v>6338.92</v>
      </c>
    </row>
    <row r="24" spans="1:6" x14ac:dyDescent="0.2">
      <c r="A24" s="130"/>
      <c r="B24" s="131"/>
      <c r="C24" s="130"/>
      <c r="D24" s="130"/>
      <c r="E24" s="133"/>
      <c r="F24" s="138" t="s">
        <v>24</v>
      </c>
    </row>
    <row r="25" spans="1:6" x14ac:dyDescent="0.2">
      <c r="A25" s="130"/>
      <c r="B25" s="136" t="s">
        <v>30</v>
      </c>
      <c r="C25" s="140" t="s">
        <v>520</v>
      </c>
      <c r="D25" s="130"/>
      <c r="E25" s="133"/>
      <c r="F25" s="130"/>
    </row>
    <row r="26" spans="1:6" x14ac:dyDescent="0.2">
      <c r="A26" s="130"/>
      <c r="B26" s="131"/>
      <c r="C26" s="138" t="s">
        <v>24</v>
      </c>
      <c r="D26" s="130"/>
      <c r="E26" s="133"/>
      <c r="F26" s="130"/>
    </row>
    <row r="27" spans="1:6" x14ac:dyDescent="0.2">
      <c r="A27" s="141">
        <v>0.48</v>
      </c>
      <c r="B27" s="136" t="s">
        <v>198</v>
      </c>
      <c r="C27" s="140" t="s">
        <v>197</v>
      </c>
      <c r="D27" s="141">
        <v>5960</v>
      </c>
      <c r="E27" s="140" t="s">
        <v>198</v>
      </c>
      <c r="F27" s="141">
        <v>2860.8</v>
      </c>
    </row>
    <row r="28" spans="1:6" x14ac:dyDescent="0.2">
      <c r="A28" s="141">
        <v>1</v>
      </c>
      <c r="B28" s="136" t="s">
        <v>19</v>
      </c>
      <c r="C28" s="140" t="s">
        <v>517</v>
      </c>
      <c r="D28" s="141">
        <v>1942.72</v>
      </c>
      <c r="E28" s="140" t="s">
        <v>19</v>
      </c>
      <c r="F28" s="141">
        <v>1942.72</v>
      </c>
    </row>
    <row r="29" spans="1:6" x14ac:dyDescent="0.2">
      <c r="A29" s="141">
        <v>1</v>
      </c>
      <c r="B29" s="136" t="s">
        <v>19</v>
      </c>
      <c r="C29" s="140" t="s">
        <v>518</v>
      </c>
      <c r="D29" s="141">
        <v>105</v>
      </c>
      <c r="E29" s="140" t="s">
        <v>19</v>
      </c>
      <c r="F29" s="141">
        <v>105</v>
      </c>
    </row>
    <row r="30" spans="1:6" x14ac:dyDescent="0.2">
      <c r="A30" s="130"/>
      <c r="B30" s="136" t="s">
        <v>22</v>
      </c>
      <c r="C30" s="140" t="s">
        <v>23</v>
      </c>
      <c r="D30" s="140" t="s">
        <v>8</v>
      </c>
      <c r="E30" s="140" t="s">
        <v>22</v>
      </c>
      <c r="F30" s="141">
        <v>0</v>
      </c>
    </row>
    <row r="31" spans="1:6" x14ac:dyDescent="0.2">
      <c r="A31" s="130"/>
      <c r="B31" s="131"/>
      <c r="C31" s="130"/>
      <c r="D31" s="130"/>
      <c r="E31" s="133"/>
      <c r="F31" s="138" t="s">
        <v>24</v>
      </c>
    </row>
    <row r="32" spans="1:6" x14ac:dyDescent="0.2">
      <c r="A32" s="130"/>
      <c r="B32" s="131"/>
      <c r="C32" s="140" t="s">
        <v>519</v>
      </c>
      <c r="D32" s="130"/>
      <c r="E32" s="133"/>
      <c r="F32" s="137">
        <v>4908.5200000000004</v>
      </c>
    </row>
    <row r="33" spans="1:6" x14ac:dyDescent="0.2">
      <c r="A33" s="130"/>
      <c r="B33" s="131"/>
      <c r="C33" s="130"/>
      <c r="D33" s="130"/>
      <c r="E33" s="133"/>
      <c r="F33" s="138" t="s">
        <v>24</v>
      </c>
    </row>
    <row r="34" spans="1:6" x14ac:dyDescent="0.2">
      <c r="A34" s="130"/>
      <c r="B34" s="136" t="s">
        <v>30</v>
      </c>
      <c r="C34" s="140" t="s">
        <v>521</v>
      </c>
      <c r="D34" s="130"/>
      <c r="E34" s="133"/>
      <c r="F34" s="130"/>
    </row>
    <row r="35" spans="1:6" x14ac:dyDescent="0.2">
      <c r="A35" s="141">
        <v>0.36</v>
      </c>
      <c r="B35" s="136" t="s">
        <v>198</v>
      </c>
      <c r="C35" s="140" t="s">
        <v>197</v>
      </c>
      <c r="D35" s="141">
        <v>5960</v>
      </c>
      <c r="E35" s="140" t="s">
        <v>198</v>
      </c>
      <c r="F35" s="141">
        <v>2145.6</v>
      </c>
    </row>
    <row r="36" spans="1:6" x14ac:dyDescent="0.2">
      <c r="A36" s="141">
        <v>1</v>
      </c>
      <c r="B36" s="136" t="s">
        <v>19</v>
      </c>
      <c r="C36" s="140" t="s">
        <v>517</v>
      </c>
      <c r="D36" s="141">
        <v>1942.72</v>
      </c>
      <c r="E36" s="140" t="s">
        <v>19</v>
      </c>
      <c r="F36" s="141">
        <v>1942.72</v>
      </c>
    </row>
    <row r="37" spans="1:6" x14ac:dyDescent="0.2">
      <c r="A37" s="141">
        <v>1</v>
      </c>
      <c r="B37" s="136" t="s">
        <v>19</v>
      </c>
      <c r="C37" s="140" t="s">
        <v>518</v>
      </c>
      <c r="D37" s="141">
        <v>105</v>
      </c>
      <c r="E37" s="140" t="s">
        <v>19</v>
      </c>
      <c r="F37" s="141">
        <v>105</v>
      </c>
    </row>
    <row r="38" spans="1:6" x14ac:dyDescent="0.2">
      <c r="A38" s="130"/>
      <c r="B38" s="136" t="s">
        <v>22</v>
      </c>
      <c r="C38" s="140" t="s">
        <v>23</v>
      </c>
      <c r="D38" s="140" t="s">
        <v>8</v>
      </c>
      <c r="E38" s="140" t="s">
        <v>22</v>
      </c>
      <c r="F38" s="141">
        <v>0</v>
      </c>
    </row>
    <row r="39" spans="1:6" x14ac:dyDescent="0.2">
      <c r="A39" s="130"/>
      <c r="B39" s="131"/>
      <c r="C39" s="130"/>
      <c r="D39" s="130"/>
      <c r="E39" s="133"/>
      <c r="F39" s="138" t="s">
        <v>24</v>
      </c>
    </row>
    <row r="40" spans="1:6" x14ac:dyDescent="0.2">
      <c r="A40" s="130"/>
      <c r="B40" s="131"/>
      <c r="C40" s="140" t="s">
        <v>519</v>
      </c>
      <c r="D40" s="130"/>
      <c r="E40" s="133"/>
      <c r="F40" s="137">
        <v>4193.32</v>
      </c>
    </row>
    <row r="41" spans="1:6" x14ac:dyDescent="0.2">
      <c r="A41" s="130"/>
      <c r="B41" s="131"/>
      <c r="C41" s="130"/>
      <c r="D41" s="130"/>
      <c r="E41" s="133"/>
      <c r="F41" s="138" t="s">
        <v>24</v>
      </c>
    </row>
    <row r="42" spans="1:6" x14ac:dyDescent="0.2">
      <c r="A42" s="130"/>
      <c r="B42" s="136" t="s">
        <v>30</v>
      </c>
      <c r="C42" s="140" t="s">
        <v>40</v>
      </c>
      <c r="D42" s="130"/>
      <c r="E42" s="133"/>
      <c r="F42" s="130"/>
    </row>
    <row r="43" spans="1:6" x14ac:dyDescent="0.2">
      <c r="A43" s="130"/>
      <c r="B43" s="131"/>
      <c r="C43" s="138" t="s">
        <v>24</v>
      </c>
      <c r="D43" s="130"/>
      <c r="E43" s="133"/>
      <c r="F43" s="130"/>
    </row>
    <row r="44" spans="1:6" x14ac:dyDescent="0.2">
      <c r="A44" s="142">
        <v>0.28799999999999998</v>
      </c>
      <c r="B44" s="136" t="s">
        <v>198</v>
      </c>
      <c r="C44" s="140" t="s">
        <v>197</v>
      </c>
      <c r="D44" s="141">
        <v>5960</v>
      </c>
      <c r="E44" s="140" t="s">
        <v>198</v>
      </c>
      <c r="F44" s="141">
        <v>1716.48</v>
      </c>
    </row>
    <row r="45" spans="1:6" x14ac:dyDescent="0.2">
      <c r="A45" s="141">
        <v>1</v>
      </c>
      <c r="B45" s="136" t="s">
        <v>19</v>
      </c>
      <c r="C45" s="140" t="s">
        <v>517</v>
      </c>
      <c r="D45" s="141">
        <v>1942.72</v>
      </c>
      <c r="E45" s="140" t="s">
        <v>19</v>
      </c>
      <c r="F45" s="141">
        <v>1942.72</v>
      </c>
    </row>
    <row r="46" spans="1:6" x14ac:dyDescent="0.2">
      <c r="A46" s="141">
        <v>1</v>
      </c>
      <c r="B46" s="136" t="s">
        <v>19</v>
      </c>
      <c r="C46" s="140" t="s">
        <v>518</v>
      </c>
      <c r="D46" s="141">
        <v>105</v>
      </c>
      <c r="E46" s="140" t="s">
        <v>19</v>
      </c>
      <c r="F46" s="141">
        <v>105</v>
      </c>
    </row>
    <row r="47" spans="1:6" x14ac:dyDescent="0.2">
      <c r="A47" s="130"/>
      <c r="B47" s="136" t="s">
        <v>22</v>
      </c>
      <c r="C47" s="140" t="s">
        <v>23</v>
      </c>
      <c r="D47" s="140" t="s">
        <v>8</v>
      </c>
      <c r="E47" s="140" t="s">
        <v>22</v>
      </c>
      <c r="F47" s="141">
        <v>0</v>
      </c>
    </row>
    <row r="48" spans="1:6" x14ac:dyDescent="0.2">
      <c r="A48" s="130"/>
      <c r="B48" s="131"/>
      <c r="C48" s="130"/>
      <c r="D48" s="130"/>
      <c r="E48" s="133"/>
      <c r="F48" s="138" t="s">
        <v>24</v>
      </c>
    </row>
    <row r="49" spans="1:6" x14ac:dyDescent="0.2">
      <c r="A49" s="130"/>
      <c r="B49" s="131"/>
      <c r="C49" s="140" t="s">
        <v>519</v>
      </c>
      <c r="D49" s="130"/>
      <c r="E49" s="133"/>
      <c r="F49" s="137">
        <v>3764.2</v>
      </c>
    </row>
    <row r="50" spans="1:6" x14ac:dyDescent="0.2">
      <c r="A50" s="130"/>
      <c r="B50" s="131"/>
      <c r="C50" s="130"/>
      <c r="D50" s="130"/>
      <c r="E50" s="133"/>
      <c r="F50" s="138" t="s">
        <v>24</v>
      </c>
    </row>
    <row r="51" spans="1:6" ht="24.75" customHeight="1" x14ac:dyDescent="0.2">
      <c r="A51" s="130"/>
      <c r="B51" s="136" t="s">
        <v>30</v>
      </c>
      <c r="C51" s="140" t="s">
        <v>522</v>
      </c>
      <c r="D51" s="130"/>
      <c r="E51" s="133"/>
      <c r="F51" s="130"/>
    </row>
    <row r="52" spans="1:6" x14ac:dyDescent="0.2">
      <c r="A52" s="141">
        <v>0.24</v>
      </c>
      <c r="B52" s="136" t="s">
        <v>198</v>
      </c>
      <c r="C52" s="140" t="s">
        <v>197</v>
      </c>
      <c r="D52" s="141">
        <v>5960</v>
      </c>
      <c r="E52" s="140" t="s">
        <v>198</v>
      </c>
      <c r="F52" s="141">
        <v>1430.4</v>
      </c>
    </row>
    <row r="53" spans="1:6" x14ac:dyDescent="0.2">
      <c r="A53" s="141">
        <v>1</v>
      </c>
      <c r="B53" s="136" t="s">
        <v>19</v>
      </c>
      <c r="C53" s="140" t="s">
        <v>517</v>
      </c>
      <c r="D53" s="141">
        <v>1942.72</v>
      </c>
      <c r="E53" s="140" t="s">
        <v>19</v>
      </c>
      <c r="F53" s="141">
        <v>1942.72</v>
      </c>
    </row>
    <row r="54" spans="1:6" x14ac:dyDescent="0.2">
      <c r="A54" s="141">
        <v>1</v>
      </c>
      <c r="B54" s="136" t="s">
        <v>19</v>
      </c>
      <c r="C54" s="140" t="s">
        <v>518</v>
      </c>
      <c r="D54" s="141">
        <v>105</v>
      </c>
      <c r="E54" s="140" t="s">
        <v>19</v>
      </c>
      <c r="F54" s="141">
        <v>105</v>
      </c>
    </row>
    <row r="55" spans="1:6" x14ac:dyDescent="0.2">
      <c r="A55" s="130"/>
      <c r="B55" s="136" t="s">
        <v>22</v>
      </c>
      <c r="C55" s="140" t="s">
        <v>23</v>
      </c>
      <c r="D55" s="140" t="s">
        <v>8</v>
      </c>
      <c r="E55" s="140" t="s">
        <v>22</v>
      </c>
      <c r="F55" s="141">
        <v>0</v>
      </c>
    </row>
    <row r="56" spans="1:6" x14ac:dyDescent="0.2">
      <c r="A56" s="130"/>
      <c r="B56" s="131"/>
      <c r="C56" s="130"/>
      <c r="D56" s="130"/>
      <c r="E56" s="133"/>
      <c r="F56" s="138" t="s">
        <v>24</v>
      </c>
    </row>
    <row r="57" spans="1:6" x14ac:dyDescent="0.2">
      <c r="A57" s="130"/>
      <c r="B57" s="131"/>
      <c r="C57" s="140" t="s">
        <v>519</v>
      </c>
      <c r="D57" s="130"/>
      <c r="E57" s="133"/>
      <c r="F57" s="137">
        <v>3478.12</v>
      </c>
    </row>
    <row r="58" spans="1:6" x14ac:dyDescent="0.2">
      <c r="A58" s="140" t="s">
        <v>8</v>
      </c>
      <c r="B58" s="131"/>
      <c r="C58" s="130"/>
      <c r="D58" s="130"/>
      <c r="E58" s="133"/>
      <c r="F58" s="130"/>
    </row>
    <row r="59" spans="1:6" x14ac:dyDescent="0.2">
      <c r="A59" s="130"/>
      <c r="B59" s="136" t="s">
        <v>30</v>
      </c>
      <c r="C59" s="140" t="s">
        <v>523</v>
      </c>
      <c r="D59" s="130"/>
      <c r="E59" s="133"/>
      <c r="F59" s="130"/>
    </row>
    <row r="60" spans="1:6" x14ac:dyDescent="0.2">
      <c r="A60" s="142">
        <v>0.20599999999999999</v>
      </c>
      <c r="B60" s="136" t="s">
        <v>198</v>
      </c>
      <c r="C60" s="140" t="s">
        <v>197</v>
      </c>
      <c r="D60" s="141">
        <v>5960</v>
      </c>
      <c r="E60" s="140" t="s">
        <v>198</v>
      </c>
      <c r="F60" s="141">
        <v>1227.76</v>
      </c>
    </row>
    <row r="61" spans="1:6" x14ac:dyDescent="0.2">
      <c r="A61" s="141">
        <v>1</v>
      </c>
      <c r="B61" s="136" t="s">
        <v>19</v>
      </c>
      <c r="C61" s="140" t="s">
        <v>517</v>
      </c>
      <c r="D61" s="141">
        <v>1942.72</v>
      </c>
      <c r="E61" s="140" t="s">
        <v>19</v>
      </c>
      <c r="F61" s="141">
        <v>1942.72</v>
      </c>
    </row>
    <row r="62" spans="1:6" x14ac:dyDescent="0.2">
      <c r="A62" s="141">
        <v>1</v>
      </c>
      <c r="B62" s="136" t="s">
        <v>19</v>
      </c>
      <c r="C62" s="140" t="s">
        <v>518</v>
      </c>
      <c r="D62" s="141">
        <v>105</v>
      </c>
      <c r="E62" s="140" t="s">
        <v>19</v>
      </c>
      <c r="F62" s="141">
        <v>105</v>
      </c>
    </row>
    <row r="63" spans="1:6" x14ac:dyDescent="0.2">
      <c r="A63" s="130"/>
      <c r="B63" s="136" t="s">
        <v>22</v>
      </c>
      <c r="C63" s="140" t="s">
        <v>23</v>
      </c>
      <c r="D63" s="140" t="s">
        <v>8</v>
      </c>
      <c r="E63" s="140" t="s">
        <v>22</v>
      </c>
      <c r="F63" s="141">
        <v>0</v>
      </c>
    </row>
    <row r="64" spans="1:6" x14ac:dyDescent="0.2">
      <c r="A64" s="130"/>
      <c r="B64" s="131"/>
      <c r="C64" s="130"/>
      <c r="D64" s="130"/>
      <c r="E64" s="133"/>
      <c r="F64" s="138" t="s">
        <v>24</v>
      </c>
    </row>
    <row r="65" spans="1:7" x14ac:dyDescent="0.2">
      <c r="A65" s="130"/>
      <c r="B65" s="131"/>
      <c r="C65" s="140" t="s">
        <v>519</v>
      </c>
      <c r="D65" s="130"/>
      <c r="E65" s="133"/>
      <c r="F65" s="137">
        <v>3275.48</v>
      </c>
    </row>
    <row r="66" spans="1:7" x14ac:dyDescent="0.2">
      <c r="A66" s="130"/>
      <c r="B66" s="131"/>
      <c r="C66" s="130"/>
      <c r="D66" s="130"/>
      <c r="E66" s="133"/>
      <c r="F66" s="138" t="s">
        <v>24</v>
      </c>
    </row>
    <row r="67" spans="1:7" x14ac:dyDescent="0.2">
      <c r="A67" s="130"/>
      <c r="B67" s="136" t="s">
        <v>30</v>
      </c>
      <c r="C67" s="140" t="s">
        <v>524</v>
      </c>
      <c r="D67" s="130"/>
      <c r="E67" s="133"/>
      <c r="F67" s="130"/>
    </row>
    <row r="68" spans="1:7" x14ac:dyDescent="0.2">
      <c r="A68" s="130"/>
      <c r="B68" s="131"/>
      <c r="C68" s="138" t="s">
        <v>24</v>
      </c>
      <c r="D68" s="130"/>
      <c r="E68" s="133"/>
      <c r="F68" s="130"/>
    </row>
    <row r="69" spans="1:7" x14ac:dyDescent="0.2">
      <c r="A69" s="141">
        <v>0.18</v>
      </c>
      <c r="B69" s="136" t="s">
        <v>198</v>
      </c>
      <c r="C69" s="140" t="s">
        <v>197</v>
      </c>
      <c r="D69" s="141">
        <v>5960</v>
      </c>
      <c r="E69" s="140" t="s">
        <v>198</v>
      </c>
      <c r="F69" s="141">
        <v>1072.8</v>
      </c>
    </row>
    <row r="70" spans="1:7" x14ac:dyDescent="0.2">
      <c r="A70" s="141">
        <v>1</v>
      </c>
      <c r="B70" s="136" t="s">
        <v>19</v>
      </c>
      <c r="C70" s="140" t="s">
        <v>517</v>
      </c>
      <c r="D70" s="141">
        <v>1942.72</v>
      </c>
      <c r="E70" s="140" t="s">
        <v>19</v>
      </c>
      <c r="F70" s="141">
        <v>1942.72</v>
      </c>
    </row>
    <row r="71" spans="1:7" x14ac:dyDescent="0.2">
      <c r="A71" s="141">
        <v>1</v>
      </c>
      <c r="B71" s="136" t="s">
        <v>19</v>
      </c>
      <c r="C71" s="140" t="s">
        <v>518</v>
      </c>
      <c r="D71" s="141">
        <v>105</v>
      </c>
      <c r="E71" s="140" t="s">
        <v>19</v>
      </c>
      <c r="F71" s="141">
        <v>105</v>
      </c>
    </row>
    <row r="72" spans="1:7" x14ac:dyDescent="0.2">
      <c r="A72" s="130"/>
      <c r="B72" s="136" t="s">
        <v>22</v>
      </c>
      <c r="C72" s="140" t="s">
        <v>23</v>
      </c>
      <c r="D72" s="140" t="s">
        <v>8</v>
      </c>
      <c r="E72" s="140" t="s">
        <v>22</v>
      </c>
      <c r="F72" s="141">
        <v>0</v>
      </c>
    </row>
    <row r="73" spans="1:7" x14ac:dyDescent="0.2">
      <c r="A73" s="130"/>
      <c r="B73" s="131"/>
      <c r="C73" s="130"/>
      <c r="D73" s="130"/>
      <c r="E73" s="133"/>
      <c r="F73" s="138" t="s">
        <v>24</v>
      </c>
    </row>
    <row r="74" spans="1:7" x14ac:dyDescent="0.2">
      <c r="A74" s="130"/>
      <c r="B74" s="131"/>
      <c r="C74" s="140" t="s">
        <v>519</v>
      </c>
      <c r="D74" s="130"/>
      <c r="E74" s="133"/>
      <c r="F74" s="137">
        <v>3120.52</v>
      </c>
    </row>
    <row r="75" spans="1:7" x14ac:dyDescent="0.2">
      <c r="A75" s="130"/>
      <c r="B75" s="131"/>
      <c r="C75" s="130"/>
      <c r="D75" s="130"/>
      <c r="E75" s="133"/>
      <c r="F75" s="138" t="s">
        <v>24</v>
      </c>
    </row>
    <row r="76" spans="1:7" ht="39" x14ac:dyDescent="0.2">
      <c r="A76" s="143">
        <v>1.4</v>
      </c>
      <c r="B76" s="136" t="s">
        <v>8</v>
      </c>
      <c r="C76" s="144" t="s">
        <v>18</v>
      </c>
      <c r="D76" s="130"/>
      <c r="E76" s="133"/>
      <c r="F76" s="130"/>
      <c r="G76" s="119"/>
    </row>
    <row r="77" spans="1:7" x14ac:dyDescent="0.2">
      <c r="A77" s="130"/>
      <c r="B77" s="131"/>
      <c r="C77" s="130"/>
      <c r="D77" s="130"/>
      <c r="E77" s="133"/>
      <c r="F77" s="130"/>
      <c r="G77" s="119"/>
    </row>
    <row r="78" spans="1:7" x14ac:dyDescent="0.2">
      <c r="A78" s="141">
        <v>10</v>
      </c>
      <c r="B78" s="136" t="s">
        <v>19</v>
      </c>
      <c r="C78" s="140" t="s">
        <v>20</v>
      </c>
      <c r="D78" s="141">
        <v>101.43</v>
      </c>
      <c r="E78" s="140" t="s">
        <v>19</v>
      </c>
      <c r="F78" s="141">
        <v>1014.3</v>
      </c>
      <c r="G78" s="119"/>
    </row>
    <row r="79" spans="1:7" x14ac:dyDescent="0.2">
      <c r="A79" s="141">
        <v>10</v>
      </c>
      <c r="B79" s="136" t="s">
        <v>19</v>
      </c>
      <c r="C79" s="140" t="s">
        <v>21</v>
      </c>
      <c r="D79" s="141">
        <v>11.76</v>
      </c>
      <c r="E79" s="140" t="s">
        <v>19</v>
      </c>
      <c r="F79" s="141">
        <v>117.6</v>
      </c>
      <c r="G79" s="119"/>
    </row>
    <row r="80" spans="1:7" x14ac:dyDescent="0.2">
      <c r="A80" s="130"/>
      <c r="B80" s="136" t="s">
        <v>22</v>
      </c>
      <c r="C80" s="140" t="s">
        <v>23</v>
      </c>
      <c r="D80" s="130"/>
      <c r="E80" s="140" t="s">
        <v>22</v>
      </c>
      <c r="F80" s="141">
        <v>0</v>
      </c>
      <c r="G80" s="119"/>
    </row>
    <row r="81" spans="1:7" x14ac:dyDescent="0.2">
      <c r="A81" s="130"/>
      <c r="B81" s="131"/>
      <c r="C81" s="130"/>
      <c r="D81" s="130"/>
      <c r="E81" s="133"/>
      <c r="F81" s="138" t="s">
        <v>24</v>
      </c>
      <c r="G81" s="119"/>
    </row>
    <row r="82" spans="1:7" x14ac:dyDescent="0.2">
      <c r="A82" s="130"/>
      <c r="B82" s="131"/>
      <c r="C82" s="140" t="s">
        <v>25</v>
      </c>
      <c r="D82" s="130"/>
      <c r="E82" s="133"/>
      <c r="F82" s="141">
        <v>1131.9000000000001</v>
      </c>
      <c r="G82" s="119"/>
    </row>
    <row r="83" spans="1:7" x14ac:dyDescent="0.2">
      <c r="A83" s="130"/>
      <c r="B83" s="131"/>
      <c r="C83" s="130"/>
      <c r="D83" s="130"/>
      <c r="E83" s="133"/>
      <c r="F83" s="138" t="s">
        <v>24</v>
      </c>
      <c r="G83" s="119"/>
    </row>
    <row r="84" spans="1:7" x14ac:dyDescent="0.2">
      <c r="A84" s="130"/>
      <c r="B84" s="131"/>
      <c r="C84" s="140"/>
      <c r="D84" s="130"/>
      <c r="E84" s="133"/>
      <c r="F84" s="137">
        <v>113.19</v>
      </c>
      <c r="G84" s="120"/>
    </row>
    <row r="85" spans="1:7" x14ac:dyDescent="0.2">
      <c r="A85" s="130"/>
      <c r="B85" s="131"/>
      <c r="C85" s="130"/>
      <c r="D85" s="130"/>
      <c r="E85" s="133"/>
      <c r="F85" s="138"/>
      <c r="G85" s="119"/>
    </row>
    <row r="86" spans="1:7" x14ac:dyDescent="0.2">
      <c r="A86" s="143">
        <v>1.5</v>
      </c>
      <c r="B86" s="131"/>
      <c r="C86" s="140" t="s">
        <v>26</v>
      </c>
      <c r="D86" s="145" t="s">
        <v>27</v>
      </c>
      <c r="E86" s="133"/>
      <c r="F86" s="137">
        <v>101.43</v>
      </c>
      <c r="G86" s="119"/>
    </row>
    <row r="87" spans="1:7" x14ac:dyDescent="0.2">
      <c r="A87" s="130"/>
      <c r="B87" s="131"/>
      <c r="C87" s="130"/>
      <c r="D87" s="145" t="s">
        <v>28</v>
      </c>
      <c r="E87" s="133"/>
      <c r="F87" s="135">
        <v>110.73</v>
      </c>
      <c r="G87" s="119"/>
    </row>
    <row r="88" spans="1:7" x14ac:dyDescent="0.2">
      <c r="A88" s="121"/>
      <c r="B88" s="121"/>
      <c r="C88" s="121"/>
      <c r="D88" s="121"/>
      <c r="E88" s="121"/>
      <c r="F88" s="121"/>
    </row>
    <row r="89" spans="1:7" x14ac:dyDescent="0.2">
      <c r="A89" s="121"/>
      <c r="B89" s="121"/>
      <c r="C89" s="121"/>
      <c r="D89" s="121"/>
      <c r="E89" s="121"/>
      <c r="F89" s="121"/>
    </row>
    <row r="90" spans="1:7" x14ac:dyDescent="0.2">
      <c r="A90" s="130"/>
      <c r="B90" s="131"/>
      <c r="C90" s="132" t="s">
        <v>1031</v>
      </c>
      <c r="D90" s="145" t="s">
        <v>27</v>
      </c>
      <c r="E90" s="133"/>
      <c r="F90" s="137">
        <v>126.79</v>
      </c>
    </row>
    <row r="91" spans="1:7" x14ac:dyDescent="0.2">
      <c r="A91" s="134" t="s">
        <v>29</v>
      </c>
      <c r="B91" s="136" t="s">
        <v>30</v>
      </c>
      <c r="C91" s="140" t="s">
        <v>31</v>
      </c>
      <c r="D91" s="130"/>
      <c r="E91" s="133"/>
      <c r="F91" s="130"/>
    </row>
    <row r="92" spans="1:7" x14ac:dyDescent="0.2">
      <c r="A92" s="130"/>
      <c r="B92" s="131"/>
      <c r="C92" s="140" t="s">
        <v>32</v>
      </c>
      <c r="D92" s="130"/>
      <c r="E92" s="133"/>
      <c r="F92" s="130"/>
    </row>
    <row r="93" spans="1:7" x14ac:dyDescent="0.2">
      <c r="A93" s="130"/>
      <c r="B93" s="131"/>
      <c r="C93" s="138" t="s">
        <v>24</v>
      </c>
      <c r="D93" s="130"/>
      <c r="E93" s="133"/>
      <c r="F93" s="130"/>
    </row>
    <row r="94" spans="1:7" x14ac:dyDescent="0.2">
      <c r="A94" s="141">
        <v>1</v>
      </c>
      <c r="B94" s="136" t="s">
        <v>19</v>
      </c>
      <c r="C94" s="140" t="s">
        <v>33</v>
      </c>
      <c r="D94" s="141">
        <v>1942.72</v>
      </c>
      <c r="E94" s="140" t="s">
        <v>19</v>
      </c>
      <c r="F94" s="141">
        <v>1942.72</v>
      </c>
    </row>
    <row r="95" spans="1:7" x14ac:dyDescent="0.2">
      <c r="A95" s="141">
        <v>1</v>
      </c>
      <c r="B95" s="136" t="s">
        <v>19</v>
      </c>
      <c r="C95" s="140" t="s">
        <v>34</v>
      </c>
      <c r="D95" s="141">
        <v>30.98</v>
      </c>
      <c r="E95" s="140" t="s">
        <v>19</v>
      </c>
      <c r="F95" s="141">
        <v>30.98</v>
      </c>
    </row>
    <row r="96" spans="1:7" x14ac:dyDescent="0.2">
      <c r="A96" s="130"/>
      <c r="B96" s="136" t="s">
        <v>22</v>
      </c>
      <c r="C96" s="140" t="s">
        <v>23</v>
      </c>
      <c r="D96" s="140" t="s">
        <v>8</v>
      </c>
      <c r="E96" s="140" t="s">
        <v>22</v>
      </c>
      <c r="F96" s="141">
        <v>0</v>
      </c>
    </row>
    <row r="97" spans="1:6" x14ac:dyDescent="0.2">
      <c r="A97" s="130"/>
      <c r="B97" s="131"/>
      <c r="C97" s="130"/>
      <c r="D97" s="130"/>
      <c r="E97" s="133"/>
      <c r="F97" s="138" t="s">
        <v>24</v>
      </c>
    </row>
    <row r="98" spans="1:6" x14ac:dyDescent="0.2">
      <c r="A98" s="130"/>
      <c r="B98" s="131"/>
      <c r="C98" s="140" t="s">
        <v>35</v>
      </c>
      <c r="D98" s="130"/>
      <c r="E98" s="133"/>
      <c r="F98" s="137">
        <v>1973.7</v>
      </c>
    </row>
    <row r="99" spans="1:6" x14ac:dyDescent="0.2">
      <c r="A99" s="134" t="s">
        <v>36</v>
      </c>
      <c r="B99" s="136" t="s">
        <v>30</v>
      </c>
      <c r="C99" s="140" t="s">
        <v>37</v>
      </c>
      <c r="D99" s="130"/>
      <c r="E99" s="133"/>
      <c r="F99" s="130"/>
    </row>
    <row r="100" spans="1:6" x14ac:dyDescent="0.2">
      <c r="A100" s="130"/>
      <c r="B100" s="131"/>
      <c r="C100" s="140" t="s">
        <v>38</v>
      </c>
      <c r="D100" s="130"/>
      <c r="E100" s="133"/>
      <c r="F100" s="130"/>
    </row>
    <row r="101" spans="1:6" x14ac:dyDescent="0.2">
      <c r="A101" s="130"/>
      <c r="B101" s="131"/>
      <c r="C101" s="138" t="s">
        <v>24</v>
      </c>
      <c r="D101" s="130"/>
      <c r="E101" s="133"/>
      <c r="F101" s="130"/>
    </row>
    <row r="102" spans="1:6" x14ac:dyDescent="0.2">
      <c r="A102" s="141">
        <v>9</v>
      </c>
      <c r="B102" s="136" t="s">
        <v>19</v>
      </c>
      <c r="C102" s="140" t="s">
        <v>39</v>
      </c>
      <c r="D102" s="141">
        <v>1216.46</v>
      </c>
      <c r="E102" s="140" t="s">
        <v>19</v>
      </c>
      <c r="F102" s="141">
        <v>10948.14</v>
      </c>
    </row>
    <row r="103" spans="1:6" x14ac:dyDescent="0.2">
      <c r="A103" s="141">
        <v>4.5</v>
      </c>
      <c r="B103" s="136" t="s">
        <v>19</v>
      </c>
      <c r="C103" s="140" t="s">
        <v>40</v>
      </c>
      <c r="D103" s="141">
        <v>3764.2</v>
      </c>
      <c r="E103" s="140" t="s">
        <v>19</v>
      </c>
      <c r="F103" s="141">
        <v>16938.900000000001</v>
      </c>
    </row>
    <row r="104" spans="1:6" x14ac:dyDescent="0.2">
      <c r="A104" s="141">
        <v>1.8</v>
      </c>
      <c r="B104" s="136" t="s">
        <v>41</v>
      </c>
      <c r="C104" s="140" t="s">
        <v>42</v>
      </c>
      <c r="D104" s="141">
        <v>844.2</v>
      </c>
      <c r="E104" s="140" t="s">
        <v>41</v>
      </c>
      <c r="F104" s="141">
        <v>1519.56</v>
      </c>
    </row>
    <row r="105" spans="1:6" x14ac:dyDescent="0.2">
      <c r="A105" s="141">
        <v>17.7</v>
      </c>
      <c r="B105" s="136" t="s">
        <v>41</v>
      </c>
      <c r="C105" s="140" t="s">
        <v>43</v>
      </c>
      <c r="D105" s="141">
        <v>590.1</v>
      </c>
      <c r="E105" s="140" t="s">
        <v>41</v>
      </c>
      <c r="F105" s="141">
        <v>10444.77</v>
      </c>
    </row>
    <row r="106" spans="1:6" x14ac:dyDescent="0.2">
      <c r="A106" s="141">
        <v>14.1</v>
      </c>
      <c r="B106" s="136" t="s">
        <v>41</v>
      </c>
      <c r="C106" s="140" t="s">
        <v>44</v>
      </c>
      <c r="D106" s="141">
        <v>484.05</v>
      </c>
      <c r="E106" s="140" t="s">
        <v>41</v>
      </c>
      <c r="F106" s="141">
        <v>6825.11</v>
      </c>
    </row>
    <row r="107" spans="1:6" x14ac:dyDescent="0.2">
      <c r="A107" s="130"/>
      <c r="B107" s="136" t="s">
        <v>22</v>
      </c>
      <c r="C107" s="140" t="s">
        <v>23</v>
      </c>
      <c r="D107" s="130"/>
      <c r="E107" s="140" t="s">
        <v>22</v>
      </c>
      <c r="F107" s="141">
        <v>0</v>
      </c>
    </row>
    <row r="108" spans="1:6" x14ac:dyDescent="0.2">
      <c r="A108" s="130"/>
      <c r="B108" s="131"/>
      <c r="C108" s="130"/>
      <c r="D108" s="130"/>
      <c r="E108" s="133"/>
      <c r="F108" s="138" t="s">
        <v>24</v>
      </c>
    </row>
    <row r="109" spans="1:6" x14ac:dyDescent="0.2">
      <c r="A109" s="130"/>
      <c r="B109" s="131"/>
      <c r="C109" s="130"/>
      <c r="D109" s="130"/>
      <c r="E109" s="133"/>
      <c r="F109" s="141">
        <v>46676.480000000003</v>
      </c>
    </row>
    <row r="110" spans="1:6" x14ac:dyDescent="0.2">
      <c r="A110" s="130"/>
      <c r="B110" s="131"/>
      <c r="C110" s="134" t="s">
        <v>25</v>
      </c>
      <c r="D110" s="130"/>
      <c r="E110" s="133"/>
      <c r="F110" s="138" t="s">
        <v>24</v>
      </c>
    </row>
    <row r="111" spans="1:6" x14ac:dyDescent="0.2">
      <c r="A111" s="130"/>
      <c r="B111" s="131"/>
      <c r="C111" s="130"/>
      <c r="D111" s="130"/>
      <c r="E111" s="133"/>
      <c r="F111" s="137">
        <v>4667.6499999999996</v>
      </c>
    </row>
    <row r="112" spans="1:6" x14ac:dyDescent="0.2">
      <c r="A112" s="130"/>
      <c r="B112" s="131"/>
      <c r="C112" s="139" t="s">
        <v>45</v>
      </c>
      <c r="D112" s="130"/>
      <c r="E112" s="133"/>
      <c r="F112" s="138" t="s">
        <v>46</v>
      </c>
    </row>
    <row r="113" spans="1:6" x14ac:dyDescent="0.2">
      <c r="A113" s="121"/>
      <c r="B113" s="121"/>
      <c r="C113" s="121"/>
      <c r="D113" s="121"/>
      <c r="E113" s="121"/>
      <c r="F113" s="121"/>
    </row>
    <row r="114" spans="1:6" x14ac:dyDescent="0.2">
      <c r="A114" s="134" t="s">
        <v>47</v>
      </c>
      <c r="B114" s="136" t="s">
        <v>30</v>
      </c>
      <c r="C114" s="140" t="s">
        <v>48</v>
      </c>
      <c r="D114" s="130"/>
      <c r="E114" s="133"/>
      <c r="F114" s="130"/>
    </row>
    <row r="115" spans="1:6" x14ac:dyDescent="0.2">
      <c r="A115" s="130"/>
      <c r="B115" s="131"/>
      <c r="C115" s="140" t="s">
        <v>49</v>
      </c>
      <c r="D115" s="130"/>
      <c r="E115" s="133"/>
      <c r="F115" s="130"/>
    </row>
    <row r="116" spans="1:6" x14ac:dyDescent="0.2">
      <c r="A116" s="141">
        <v>9</v>
      </c>
      <c r="B116" s="136" t="s">
        <v>19</v>
      </c>
      <c r="C116" s="140" t="s">
        <v>50</v>
      </c>
      <c r="D116" s="141">
        <v>1619.46</v>
      </c>
      <c r="E116" s="140" t="s">
        <v>19</v>
      </c>
      <c r="F116" s="141">
        <v>14575.14</v>
      </c>
    </row>
    <row r="117" spans="1:6" x14ac:dyDescent="0.2">
      <c r="A117" s="141">
        <v>4.5</v>
      </c>
      <c r="B117" s="136" t="s">
        <v>19</v>
      </c>
      <c r="C117" s="140" t="s">
        <v>51</v>
      </c>
      <c r="D117" s="141">
        <v>6338.92</v>
      </c>
      <c r="E117" s="140" t="s">
        <v>19</v>
      </c>
      <c r="F117" s="141">
        <v>28525.14</v>
      </c>
    </row>
    <row r="118" spans="1:6" x14ac:dyDescent="0.2">
      <c r="A118" s="141">
        <v>1.8</v>
      </c>
      <c r="B118" s="136" t="s">
        <v>41</v>
      </c>
      <c r="C118" s="140" t="s">
        <v>42</v>
      </c>
      <c r="D118" s="141">
        <v>844.2</v>
      </c>
      <c r="E118" s="140" t="s">
        <v>41</v>
      </c>
      <c r="F118" s="141">
        <v>1519.56</v>
      </c>
    </row>
    <row r="119" spans="1:6" x14ac:dyDescent="0.2">
      <c r="A119" s="141">
        <v>17.7</v>
      </c>
      <c r="B119" s="136" t="s">
        <v>41</v>
      </c>
      <c r="C119" s="140" t="s">
        <v>43</v>
      </c>
      <c r="D119" s="141">
        <v>590.1</v>
      </c>
      <c r="E119" s="140" t="s">
        <v>41</v>
      </c>
      <c r="F119" s="141">
        <v>10444.77</v>
      </c>
    </row>
    <row r="120" spans="1:6" x14ac:dyDescent="0.2">
      <c r="A120" s="141">
        <v>14.1</v>
      </c>
      <c r="B120" s="136" t="s">
        <v>41</v>
      </c>
      <c r="C120" s="140" t="s">
        <v>44</v>
      </c>
      <c r="D120" s="141">
        <v>484.05</v>
      </c>
      <c r="E120" s="140" t="s">
        <v>41</v>
      </c>
      <c r="F120" s="141">
        <v>6825.11</v>
      </c>
    </row>
    <row r="121" spans="1:6" x14ac:dyDescent="0.2">
      <c r="A121" s="130"/>
      <c r="B121" s="136" t="s">
        <v>22</v>
      </c>
      <c r="C121" s="140" t="s">
        <v>23</v>
      </c>
      <c r="D121" s="130"/>
      <c r="E121" s="140" t="s">
        <v>22</v>
      </c>
      <c r="F121" s="141">
        <v>0</v>
      </c>
    </row>
    <row r="122" spans="1:6" x14ac:dyDescent="0.2">
      <c r="A122" s="130"/>
      <c r="B122" s="131"/>
      <c r="C122" s="130"/>
      <c r="D122" s="130"/>
      <c r="E122" s="133"/>
      <c r="F122" s="138" t="s">
        <v>24</v>
      </c>
    </row>
    <row r="123" spans="1:6" x14ac:dyDescent="0.2">
      <c r="A123" s="130"/>
      <c r="B123" s="131"/>
      <c r="C123" s="130"/>
      <c r="D123" s="130"/>
      <c r="E123" s="133"/>
      <c r="F123" s="141">
        <v>61889.72</v>
      </c>
    </row>
    <row r="124" spans="1:6" x14ac:dyDescent="0.2">
      <c r="A124" s="130"/>
      <c r="B124" s="131"/>
      <c r="C124" s="140" t="s">
        <v>25</v>
      </c>
      <c r="D124" s="130"/>
      <c r="E124" s="133"/>
      <c r="F124" s="138" t="s">
        <v>24</v>
      </c>
    </row>
    <row r="125" spans="1:6" x14ac:dyDescent="0.2">
      <c r="A125" s="130"/>
      <c r="B125" s="131"/>
      <c r="C125" s="130"/>
      <c r="D125" s="130"/>
      <c r="E125" s="133"/>
      <c r="F125" s="137">
        <v>6188.97</v>
      </c>
    </row>
    <row r="126" spans="1:6" x14ac:dyDescent="0.2">
      <c r="A126" s="130"/>
      <c r="B126" s="131"/>
      <c r="C126" s="139" t="s">
        <v>45</v>
      </c>
      <c r="D126" s="130"/>
      <c r="E126" s="133"/>
      <c r="F126" s="138" t="s">
        <v>46</v>
      </c>
    </row>
    <row r="127" spans="1:6" x14ac:dyDescent="0.2">
      <c r="A127" s="121"/>
      <c r="B127" s="121"/>
      <c r="C127" s="121"/>
      <c r="D127" s="121"/>
      <c r="E127" s="121"/>
      <c r="F127" s="121"/>
    </row>
    <row r="128" spans="1:6" x14ac:dyDescent="0.2">
      <c r="A128" s="134" t="s">
        <v>1032</v>
      </c>
      <c r="B128" s="136" t="s">
        <v>30</v>
      </c>
      <c r="C128" s="140" t="s">
        <v>1035</v>
      </c>
      <c r="D128" s="130"/>
      <c r="E128" s="133"/>
      <c r="F128" s="130"/>
    </row>
    <row r="129" spans="1:6" x14ac:dyDescent="0.2">
      <c r="A129" s="130"/>
      <c r="B129" s="131"/>
      <c r="C129" s="140" t="s">
        <v>1033</v>
      </c>
      <c r="D129" s="130"/>
      <c r="E129" s="133"/>
      <c r="F129" s="130"/>
    </row>
    <row r="130" spans="1:6" x14ac:dyDescent="0.2">
      <c r="A130" s="141">
        <v>9</v>
      </c>
      <c r="B130" s="136" t="s">
        <v>19</v>
      </c>
      <c r="C130" s="140" t="s">
        <v>1034</v>
      </c>
      <c r="D130" s="141">
        <v>914.54</v>
      </c>
      <c r="E130" s="140" t="s">
        <v>19</v>
      </c>
      <c r="F130" s="141">
        <v>8230.86</v>
      </c>
    </row>
    <row r="131" spans="1:6" x14ac:dyDescent="0.2">
      <c r="A131" s="141">
        <v>4.5</v>
      </c>
      <c r="B131" s="136" t="s">
        <v>19</v>
      </c>
      <c r="C131" s="140" t="s">
        <v>524</v>
      </c>
      <c r="D131" s="141">
        <v>3120.52</v>
      </c>
      <c r="E131" s="140" t="s">
        <v>19</v>
      </c>
      <c r="F131" s="141">
        <v>14042.34</v>
      </c>
    </row>
    <row r="132" spans="1:6" x14ac:dyDescent="0.2">
      <c r="A132" s="141">
        <v>1.8</v>
      </c>
      <c r="B132" s="136" t="s">
        <v>41</v>
      </c>
      <c r="C132" s="140" t="s">
        <v>42</v>
      </c>
      <c r="D132" s="141">
        <v>844.2</v>
      </c>
      <c r="E132" s="140" t="s">
        <v>41</v>
      </c>
      <c r="F132" s="141">
        <v>1519.56</v>
      </c>
    </row>
    <row r="133" spans="1:6" x14ac:dyDescent="0.2">
      <c r="A133" s="141">
        <v>17.7</v>
      </c>
      <c r="B133" s="136" t="s">
        <v>41</v>
      </c>
      <c r="C133" s="140" t="s">
        <v>43</v>
      </c>
      <c r="D133" s="141">
        <v>590.1</v>
      </c>
      <c r="E133" s="140" t="s">
        <v>41</v>
      </c>
      <c r="F133" s="141">
        <v>10444.77</v>
      </c>
    </row>
    <row r="134" spans="1:6" x14ac:dyDescent="0.2">
      <c r="A134" s="141">
        <v>14.1</v>
      </c>
      <c r="B134" s="136" t="s">
        <v>41</v>
      </c>
      <c r="C134" s="140" t="s">
        <v>44</v>
      </c>
      <c r="D134" s="141">
        <v>484.05</v>
      </c>
      <c r="E134" s="140" t="s">
        <v>41</v>
      </c>
      <c r="F134" s="141">
        <v>6825.11</v>
      </c>
    </row>
    <row r="135" spans="1:6" x14ac:dyDescent="0.2">
      <c r="A135" s="130"/>
      <c r="B135" s="136" t="s">
        <v>22</v>
      </c>
      <c r="C135" s="140" t="s">
        <v>23</v>
      </c>
      <c r="D135" s="130"/>
      <c r="E135" s="140" t="s">
        <v>22</v>
      </c>
      <c r="F135" s="141">
        <v>0</v>
      </c>
    </row>
    <row r="136" spans="1:6" x14ac:dyDescent="0.2">
      <c r="A136" s="130"/>
      <c r="B136" s="131"/>
      <c r="C136" s="130"/>
      <c r="D136" s="130"/>
      <c r="E136" s="133"/>
      <c r="F136" s="138" t="s">
        <v>24</v>
      </c>
    </row>
    <row r="137" spans="1:6" x14ac:dyDescent="0.2">
      <c r="A137" s="130"/>
      <c r="B137" s="131"/>
      <c r="C137" s="130"/>
      <c r="D137" s="130"/>
      <c r="E137" s="133"/>
      <c r="F137" s="141">
        <v>41062.639999999999</v>
      </c>
    </row>
    <row r="138" spans="1:6" x14ac:dyDescent="0.2">
      <c r="A138" s="130"/>
      <c r="B138" s="131"/>
      <c r="C138" s="140" t="s">
        <v>25</v>
      </c>
      <c r="D138" s="130"/>
      <c r="E138" s="133"/>
      <c r="F138" s="138" t="s">
        <v>24</v>
      </c>
    </row>
    <row r="139" spans="1:6" x14ac:dyDescent="0.2">
      <c r="A139" s="130"/>
      <c r="B139" s="131"/>
      <c r="C139" s="139" t="s">
        <v>45</v>
      </c>
      <c r="D139" s="130"/>
      <c r="E139" s="133"/>
      <c r="F139" s="137">
        <v>4106.26</v>
      </c>
    </row>
    <row r="140" spans="1:6" x14ac:dyDescent="0.2">
      <c r="A140" s="130"/>
      <c r="B140" s="131"/>
      <c r="D140" s="130"/>
      <c r="E140" s="133"/>
      <c r="F140" s="138" t="s">
        <v>46</v>
      </c>
    </row>
    <row r="141" spans="1:6" x14ac:dyDescent="0.2">
      <c r="A141" s="143">
        <v>2.6</v>
      </c>
      <c r="B141" s="136" t="s">
        <v>30</v>
      </c>
      <c r="C141" s="140" t="s">
        <v>1036</v>
      </c>
      <c r="D141" s="130"/>
      <c r="E141" s="133"/>
      <c r="F141" s="130"/>
    </row>
    <row r="142" spans="1:6" x14ac:dyDescent="0.2">
      <c r="A142" s="130"/>
      <c r="B142" s="131"/>
      <c r="C142" s="138" t="s">
        <v>24</v>
      </c>
      <c r="D142" s="130"/>
      <c r="E142" s="133"/>
      <c r="F142" s="130"/>
    </row>
    <row r="143" spans="1:6" x14ac:dyDescent="0.2">
      <c r="A143" s="141">
        <v>1</v>
      </c>
      <c r="B143" s="136" t="s">
        <v>19</v>
      </c>
      <c r="C143" s="140" t="s">
        <v>1037</v>
      </c>
      <c r="D143" s="141">
        <v>1216.46</v>
      </c>
      <c r="E143" s="140" t="s">
        <v>19</v>
      </c>
      <c r="F143" s="141">
        <v>1216.46</v>
      </c>
    </row>
    <row r="144" spans="1:6" x14ac:dyDescent="0.2">
      <c r="A144" s="141">
        <v>1</v>
      </c>
      <c r="B144" s="136" t="s">
        <v>19</v>
      </c>
      <c r="C144" s="144" t="s">
        <v>34</v>
      </c>
      <c r="D144" s="141">
        <v>35.28</v>
      </c>
      <c r="E144" s="140" t="s">
        <v>19</v>
      </c>
      <c r="F144" s="141">
        <v>35.28</v>
      </c>
    </row>
    <row r="145" spans="1:6" x14ac:dyDescent="0.2">
      <c r="A145" s="130"/>
      <c r="B145" s="136" t="s">
        <v>22</v>
      </c>
      <c r="C145" s="140" t="s">
        <v>23</v>
      </c>
      <c r="D145" s="140" t="s">
        <v>8</v>
      </c>
      <c r="E145" s="140" t="s">
        <v>22</v>
      </c>
      <c r="F145" s="141">
        <v>0</v>
      </c>
    </row>
    <row r="146" spans="1:6" x14ac:dyDescent="0.2">
      <c r="A146" s="130"/>
      <c r="B146" s="131"/>
      <c r="C146" s="130"/>
      <c r="D146" s="130"/>
      <c r="E146" s="133"/>
      <c r="F146" s="138" t="s">
        <v>24</v>
      </c>
    </row>
    <row r="147" spans="1:6" x14ac:dyDescent="0.2">
      <c r="A147" s="130"/>
      <c r="B147" s="131"/>
      <c r="C147" s="139" t="s">
        <v>35</v>
      </c>
      <c r="D147" s="130"/>
      <c r="E147" s="133"/>
      <c r="F147" s="137">
        <v>1251.74</v>
      </c>
    </row>
    <row r="148" spans="1:6" x14ac:dyDescent="0.2">
      <c r="A148" s="143">
        <v>2.7</v>
      </c>
      <c r="B148" s="136" t="s">
        <v>30</v>
      </c>
      <c r="C148" s="140" t="s">
        <v>1038</v>
      </c>
      <c r="D148" s="130"/>
      <c r="E148" s="133"/>
      <c r="F148" s="130"/>
    </row>
    <row r="149" spans="1:6" x14ac:dyDescent="0.2">
      <c r="A149" s="130"/>
      <c r="B149" s="131"/>
      <c r="C149" s="138" t="s">
        <v>24</v>
      </c>
      <c r="D149" s="130"/>
      <c r="E149" s="133"/>
      <c r="F149" s="130"/>
    </row>
    <row r="150" spans="1:6" x14ac:dyDescent="0.2">
      <c r="A150" s="141">
        <v>1</v>
      </c>
      <c r="B150" s="136" t="s">
        <v>19</v>
      </c>
      <c r="C150" s="140" t="s">
        <v>1039</v>
      </c>
      <c r="D150" s="141">
        <v>1619.46</v>
      </c>
      <c r="E150" s="140" t="s">
        <v>19</v>
      </c>
      <c r="F150" s="141">
        <v>1619.46</v>
      </c>
    </row>
    <row r="151" spans="1:6" x14ac:dyDescent="0.2">
      <c r="A151" s="141">
        <v>1</v>
      </c>
      <c r="B151" s="136" t="s">
        <v>19</v>
      </c>
      <c r="C151" s="144" t="s">
        <v>34</v>
      </c>
      <c r="D151" s="141">
        <v>35.28</v>
      </c>
      <c r="E151" s="140" t="s">
        <v>19</v>
      </c>
      <c r="F151" s="141">
        <v>35.28</v>
      </c>
    </row>
    <row r="152" spans="1:6" x14ac:dyDescent="0.2">
      <c r="A152" s="130"/>
      <c r="B152" s="136" t="s">
        <v>22</v>
      </c>
      <c r="C152" s="140" t="s">
        <v>23</v>
      </c>
      <c r="D152" s="140" t="s">
        <v>8</v>
      </c>
      <c r="E152" s="140" t="s">
        <v>22</v>
      </c>
      <c r="F152" s="141">
        <v>0</v>
      </c>
    </row>
    <row r="153" spans="1:6" x14ac:dyDescent="0.2">
      <c r="A153" s="130"/>
      <c r="B153" s="131"/>
      <c r="C153" s="130"/>
      <c r="D153" s="130"/>
      <c r="E153" s="133"/>
      <c r="F153" s="138" t="s">
        <v>24</v>
      </c>
    </row>
    <row r="154" spans="1:6" x14ac:dyDescent="0.2">
      <c r="A154" s="130"/>
      <c r="B154" s="131"/>
      <c r="C154" s="139" t="s">
        <v>35</v>
      </c>
      <c r="D154" s="130"/>
      <c r="E154" s="133"/>
      <c r="F154" s="137">
        <v>1654.74</v>
      </c>
    </row>
    <row r="155" spans="1:6" x14ac:dyDescent="0.2">
      <c r="A155" s="130"/>
      <c r="B155" s="131"/>
      <c r="C155" s="130"/>
      <c r="D155" s="130"/>
      <c r="E155" s="133"/>
      <c r="F155" s="138" t="s">
        <v>24</v>
      </c>
    </row>
    <row r="156" spans="1:6" x14ac:dyDescent="0.2">
      <c r="A156" s="143">
        <v>6.5</v>
      </c>
      <c r="B156" s="136" t="s">
        <v>30</v>
      </c>
      <c r="C156" s="140" t="s">
        <v>525</v>
      </c>
      <c r="D156" s="130"/>
      <c r="E156" s="133"/>
      <c r="F156" s="130"/>
    </row>
    <row r="157" spans="1:6" x14ac:dyDescent="0.2">
      <c r="A157" s="130"/>
      <c r="B157" s="131"/>
      <c r="C157" s="140" t="s">
        <v>526</v>
      </c>
      <c r="D157" s="130"/>
      <c r="E157" s="133"/>
      <c r="F157" s="130"/>
    </row>
    <row r="158" spans="1:6" x14ac:dyDescent="0.2">
      <c r="A158" s="130"/>
      <c r="B158" s="131"/>
      <c r="C158" s="138" t="s">
        <v>24</v>
      </c>
      <c r="D158" s="130"/>
      <c r="E158" s="133"/>
      <c r="F158" s="130"/>
    </row>
    <row r="159" spans="1:6" x14ac:dyDescent="0.2">
      <c r="A159" s="141">
        <v>1300</v>
      </c>
      <c r="B159" s="136" t="s">
        <v>527</v>
      </c>
      <c r="C159" s="141" t="s">
        <v>526</v>
      </c>
      <c r="D159" s="141">
        <v>6591.4</v>
      </c>
      <c r="E159" s="140" t="s">
        <v>528</v>
      </c>
      <c r="F159" s="141">
        <v>8568.82</v>
      </c>
    </row>
    <row r="160" spans="1:6" x14ac:dyDescent="0.2">
      <c r="A160" s="142">
        <v>0.70799999999999996</v>
      </c>
      <c r="B160" s="136" t="s">
        <v>19</v>
      </c>
      <c r="C160" s="140" t="s">
        <v>40</v>
      </c>
      <c r="D160" s="141">
        <v>3764.2</v>
      </c>
      <c r="E160" s="140" t="s">
        <v>19</v>
      </c>
      <c r="F160" s="141">
        <v>2665.05</v>
      </c>
    </row>
    <row r="161" spans="1:6" x14ac:dyDescent="0.2">
      <c r="A161" s="141">
        <v>1</v>
      </c>
      <c r="B161" s="136" t="s">
        <v>41</v>
      </c>
      <c r="C161" s="140" t="s">
        <v>65</v>
      </c>
      <c r="D161" s="141">
        <v>904.05</v>
      </c>
      <c r="E161" s="140" t="s">
        <v>41</v>
      </c>
      <c r="F161" s="141">
        <v>904.05</v>
      </c>
    </row>
    <row r="162" spans="1:6" x14ac:dyDescent="0.2">
      <c r="A162" s="141">
        <v>3</v>
      </c>
      <c r="B162" s="136" t="s">
        <v>41</v>
      </c>
      <c r="C162" s="140" t="s">
        <v>42</v>
      </c>
      <c r="D162" s="141">
        <v>844.2</v>
      </c>
      <c r="E162" s="140" t="s">
        <v>41</v>
      </c>
      <c r="F162" s="141">
        <v>2532.6</v>
      </c>
    </row>
    <row r="163" spans="1:6" x14ac:dyDescent="0.2">
      <c r="A163" s="141">
        <v>2</v>
      </c>
      <c r="B163" s="136" t="s">
        <v>41</v>
      </c>
      <c r="C163" s="140" t="s">
        <v>43</v>
      </c>
      <c r="D163" s="141">
        <v>590.1</v>
      </c>
      <c r="E163" s="140" t="s">
        <v>41</v>
      </c>
      <c r="F163" s="141">
        <v>1180.2</v>
      </c>
    </row>
    <row r="164" spans="1:6" x14ac:dyDescent="0.2">
      <c r="A164" s="141">
        <v>6</v>
      </c>
      <c r="B164" s="136" t="s">
        <v>41</v>
      </c>
      <c r="C164" s="140" t="s">
        <v>44</v>
      </c>
      <c r="D164" s="141">
        <v>484.05</v>
      </c>
      <c r="E164" s="140" t="s">
        <v>41</v>
      </c>
      <c r="F164" s="141">
        <v>2904.3</v>
      </c>
    </row>
    <row r="165" spans="1:6" x14ac:dyDescent="0.2">
      <c r="A165" s="130"/>
      <c r="B165" s="136" t="s">
        <v>22</v>
      </c>
      <c r="C165" s="140" t="s">
        <v>23</v>
      </c>
      <c r="D165" s="130"/>
      <c r="E165" s="140" t="s">
        <v>22</v>
      </c>
      <c r="F165" s="141">
        <v>0</v>
      </c>
    </row>
    <row r="166" spans="1:6" x14ac:dyDescent="0.2">
      <c r="A166" s="130"/>
      <c r="B166" s="131"/>
      <c r="C166" s="130"/>
      <c r="D166" s="130"/>
      <c r="E166" s="133"/>
      <c r="F166" s="138" t="s">
        <v>24</v>
      </c>
    </row>
    <row r="167" spans="1:6" x14ac:dyDescent="0.2">
      <c r="A167" s="130"/>
      <c r="B167" s="131"/>
      <c r="C167" s="140" t="s">
        <v>529</v>
      </c>
      <c r="D167" s="130"/>
      <c r="E167" s="133"/>
      <c r="F167" s="141">
        <v>18755.02</v>
      </c>
    </row>
    <row r="168" spans="1:6" x14ac:dyDescent="0.2">
      <c r="A168" s="130"/>
      <c r="B168" s="131"/>
      <c r="C168" s="130"/>
      <c r="D168" s="130"/>
      <c r="E168" s="133"/>
      <c r="F168" s="138" t="s">
        <v>24</v>
      </c>
    </row>
    <row r="169" spans="1:6" x14ac:dyDescent="0.2">
      <c r="A169" s="130"/>
      <c r="B169" s="131"/>
      <c r="C169" s="139" t="s">
        <v>45</v>
      </c>
      <c r="D169" s="130"/>
      <c r="E169" s="133"/>
      <c r="F169" s="137">
        <v>6623.28</v>
      </c>
    </row>
    <row r="170" spans="1:6" x14ac:dyDescent="0.2">
      <c r="A170" s="130"/>
      <c r="B170" s="131"/>
      <c r="C170" s="130"/>
      <c r="D170" s="130"/>
      <c r="E170" s="133"/>
      <c r="F170" s="138" t="s">
        <v>46</v>
      </c>
    </row>
    <row r="171" spans="1:6" x14ac:dyDescent="0.2">
      <c r="A171" s="130"/>
      <c r="B171" s="131"/>
      <c r="C171" s="139" t="s">
        <v>1043</v>
      </c>
      <c r="D171" s="130"/>
      <c r="E171" s="133"/>
      <c r="F171" s="130"/>
    </row>
    <row r="172" spans="1:6" x14ac:dyDescent="0.2">
      <c r="A172" s="130"/>
      <c r="B172" s="131"/>
      <c r="C172" s="138" t="s">
        <v>24</v>
      </c>
      <c r="D172" s="130"/>
      <c r="E172" s="133"/>
      <c r="F172" s="130"/>
    </row>
    <row r="173" spans="1:6" x14ac:dyDescent="0.2">
      <c r="A173" s="146">
        <v>10</v>
      </c>
      <c r="B173" s="136" t="s">
        <v>30</v>
      </c>
      <c r="C173" s="140" t="s">
        <v>1044</v>
      </c>
      <c r="D173" s="130"/>
      <c r="E173" s="133"/>
      <c r="F173" s="130"/>
    </row>
    <row r="174" spans="1:6" x14ac:dyDescent="0.2">
      <c r="A174" s="130"/>
      <c r="B174" s="131"/>
      <c r="C174" s="141" t="s">
        <v>526</v>
      </c>
      <c r="D174" s="130"/>
      <c r="E174" s="133"/>
      <c r="F174" s="130"/>
    </row>
    <row r="175" spans="1:6" x14ac:dyDescent="0.2">
      <c r="A175" s="130"/>
      <c r="B175" s="131"/>
      <c r="C175" s="138" t="s">
        <v>24</v>
      </c>
      <c r="D175" s="130"/>
      <c r="E175" s="133"/>
      <c r="F175" s="130"/>
    </row>
    <row r="176" spans="1:6" x14ac:dyDescent="0.2">
      <c r="A176" s="141">
        <v>1300</v>
      </c>
      <c r="B176" s="136" t="s">
        <v>527</v>
      </c>
      <c r="C176" s="141" t="s">
        <v>526</v>
      </c>
      <c r="D176" s="141">
        <v>6591.4</v>
      </c>
      <c r="E176" s="140" t="s">
        <v>528</v>
      </c>
      <c r="F176" s="141">
        <v>8568.82</v>
      </c>
    </row>
    <row r="177" spans="1:6" x14ac:dyDescent="0.2">
      <c r="A177" s="142">
        <v>0.70799999999999996</v>
      </c>
      <c r="B177" s="136" t="s">
        <v>19</v>
      </c>
      <c r="C177" s="140" t="s">
        <v>521</v>
      </c>
      <c r="D177" s="141">
        <v>4193.32</v>
      </c>
      <c r="E177" s="140" t="s">
        <v>19</v>
      </c>
      <c r="F177" s="141">
        <v>2968.87</v>
      </c>
    </row>
    <row r="178" spans="1:6" x14ac:dyDescent="0.2">
      <c r="A178" s="141">
        <v>1</v>
      </c>
      <c r="B178" s="136" t="s">
        <v>41</v>
      </c>
      <c r="C178" s="140" t="s">
        <v>65</v>
      </c>
      <c r="D178" s="141">
        <v>904.05</v>
      </c>
      <c r="E178" s="140" t="s">
        <v>41</v>
      </c>
      <c r="F178" s="141">
        <v>904.05</v>
      </c>
    </row>
    <row r="179" spans="1:6" x14ac:dyDescent="0.2">
      <c r="A179" s="141">
        <v>3</v>
      </c>
      <c r="B179" s="136" t="s">
        <v>41</v>
      </c>
      <c r="C179" s="140" t="s">
        <v>42</v>
      </c>
      <c r="D179" s="141">
        <v>844.2</v>
      </c>
      <c r="E179" s="140" t="s">
        <v>41</v>
      </c>
      <c r="F179" s="141">
        <v>2532.6</v>
      </c>
    </row>
    <row r="180" spans="1:6" x14ac:dyDescent="0.2">
      <c r="A180" s="141">
        <v>2</v>
      </c>
      <c r="B180" s="136" t="s">
        <v>41</v>
      </c>
      <c r="C180" s="140" t="s">
        <v>43</v>
      </c>
      <c r="D180" s="141">
        <v>590.1</v>
      </c>
      <c r="E180" s="140" t="s">
        <v>41</v>
      </c>
      <c r="F180" s="141">
        <v>1180.2</v>
      </c>
    </row>
    <row r="181" spans="1:6" x14ac:dyDescent="0.2">
      <c r="A181" s="141">
        <v>6</v>
      </c>
      <c r="B181" s="136" t="s">
        <v>41</v>
      </c>
      <c r="C181" s="140" t="s">
        <v>44</v>
      </c>
      <c r="D181" s="141">
        <v>484.05</v>
      </c>
      <c r="E181" s="140" t="s">
        <v>41</v>
      </c>
      <c r="F181" s="141">
        <v>2904.3</v>
      </c>
    </row>
    <row r="182" spans="1:6" x14ac:dyDescent="0.2">
      <c r="A182" s="130"/>
      <c r="B182" s="136" t="s">
        <v>22</v>
      </c>
      <c r="C182" s="140" t="s">
        <v>23</v>
      </c>
      <c r="D182" s="140" t="s">
        <v>8</v>
      </c>
      <c r="E182" s="140" t="s">
        <v>22</v>
      </c>
      <c r="F182" s="141">
        <v>0</v>
      </c>
    </row>
    <row r="183" spans="1:6" x14ac:dyDescent="0.2">
      <c r="A183" s="130"/>
      <c r="B183" s="131"/>
      <c r="C183" s="130"/>
      <c r="D183" s="130"/>
      <c r="E183" s="133"/>
      <c r="F183" s="138" t="s">
        <v>24</v>
      </c>
    </row>
    <row r="184" spans="1:6" x14ac:dyDescent="0.2">
      <c r="A184" s="130"/>
      <c r="B184" s="131"/>
      <c r="C184" s="140" t="s">
        <v>25</v>
      </c>
      <c r="D184" s="130"/>
      <c r="E184" s="133"/>
      <c r="F184" s="141">
        <v>19058.84</v>
      </c>
    </row>
    <row r="185" spans="1:6" x14ac:dyDescent="0.2">
      <c r="A185" s="130"/>
      <c r="B185" s="131"/>
      <c r="C185" s="130"/>
      <c r="D185" s="130"/>
      <c r="E185" s="133"/>
      <c r="F185" s="138" t="s">
        <v>24</v>
      </c>
    </row>
    <row r="186" spans="1:6" x14ac:dyDescent="0.2">
      <c r="A186" s="130"/>
      <c r="B186" s="131"/>
      <c r="C186" s="140" t="s">
        <v>45</v>
      </c>
      <c r="D186" s="130"/>
      <c r="E186" s="133"/>
      <c r="F186" s="141">
        <v>6730.58</v>
      </c>
    </row>
    <row r="187" spans="1:6" x14ac:dyDescent="0.2">
      <c r="A187" s="130"/>
      <c r="B187" s="131"/>
      <c r="C187" s="130"/>
      <c r="D187" s="130"/>
      <c r="E187" s="133"/>
      <c r="F187" s="138" t="s">
        <v>46</v>
      </c>
    </row>
    <row r="188" spans="1:6" x14ac:dyDescent="0.2">
      <c r="A188" s="130"/>
      <c r="B188" s="136" t="s">
        <v>274</v>
      </c>
      <c r="C188" s="140" t="s">
        <v>1045</v>
      </c>
      <c r="D188" s="130"/>
      <c r="E188" s="133"/>
      <c r="F188" s="130"/>
    </row>
    <row r="189" spans="1:6" x14ac:dyDescent="0.2">
      <c r="A189" s="141">
        <v>1.1000000000000001</v>
      </c>
      <c r="B189" s="136" t="s">
        <v>19</v>
      </c>
      <c r="C189" s="140" t="s">
        <v>1046</v>
      </c>
      <c r="D189" s="141">
        <v>6730.58</v>
      </c>
      <c r="E189" s="140" t="s">
        <v>19</v>
      </c>
      <c r="F189" s="141">
        <v>7403.64</v>
      </c>
    </row>
    <row r="190" spans="1:6" x14ac:dyDescent="0.2">
      <c r="A190" s="141">
        <v>1</v>
      </c>
      <c r="B190" s="136" t="s">
        <v>64</v>
      </c>
      <c r="C190" s="140" t="s">
        <v>65</v>
      </c>
      <c r="D190" s="141">
        <v>904.05</v>
      </c>
      <c r="E190" s="140" t="s">
        <v>41</v>
      </c>
      <c r="F190" s="141">
        <v>904.05</v>
      </c>
    </row>
    <row r="191" spans="1:6" x14ac:dyDescent="0.2">
      <c r="A191" s="130"/>
      <c r="B191" s="136" t="s">
        <v>22</v>
      </c>
      <c r="C191" s="140" t="s">
        <v>23</v>
      </c>
      <c r="D191" s="140" t="s">
        <v>8</v>
      </c>
      <c r="E191" s="140" t="s">
        <v>22</v>
      </c>
      <c r="F191" s="141">
        <v>0</v>
      </c>
    </row>
    <row r="192" spans="1:6" x14ac:dyDescent="0.2">
      <c r="A192" s="130"/>
      <c r="B192" s="131"/>
      <c r="C192" s="130"/>
      <c r="D192" s="130"/>
      <c r="E192" s="133"/>
      <c r="F192" s="138" t="s">
        <v>24</v>
      </c>
    </row>
    <row r="193" spans="1:6" x14ac:dyDescent="0.2">
      <c r="A193" s="130"/>
      <c r="B193" s="131"/>
      <c r="C193" s="140" t="s">
        <v>66</v>
      </c>
      <c r="D193" s="130"/>
      <c r="E193" s="133"/>
      <c r="F193" s="137">
        <v>8307.69</v>
      </c>
    </row>
    <row r="194" spans="1:6" x14ac:dyDescent="0.2">
      <c r="A194" s="130"/>
      <c r="B194" s="131"/>
      <c r="C194" s="130"/>
      <c r="D194" s="130"/>
      <c r="E194" s="133"/>
      <c r="F194" s="138" t="s">
        <v>24</v>
      </c>
    </row>
    <row r="195" spans="1:6" x14ac:dyDescent="0.2">
      <c r="A195" s="130"/>
      <c r="B195" s="131"/>
      <c r="C195" s="140" t="s">
        <v>67</v>
      </c>
      <c r="D195" s="130"/>
      <c r="E195" s="133"/>
      <c r="F195" s="141">
        <v>830.77</v>
      </c>
    </row>
    <row r="196" spans="1:6" x14ac:dyDescent="0.2">
      <c r="A196" s="130"/>
      <c r="B196" s="131"/>
      <c r="C196" s="130"/>
      <c r="D196" s="130"/>
      <c r="E196" s="133"/>
      <c r="F196" s="138" t="s">
        <v>46</v>
      </c>
    </row>
    <row r="197" spans="1:6" x14ac:dyDescent="0.2">
      <c r="A197" s="147"/>
      <c r="B197" s="145">
        <v>4.2</v>
      </c>
      <c r="C197" s="145" t="s">
        <v>1047</v>
      </c>
      <c r="D197" s="130"/>
      <c r="E197" s="130"/>
      <c r="F197" s="130"/>
    </row>
    <row r="198" spans="1:6" x14ac:dyDescent="0.2">
      <c r="A198" s="147">
        <v>5</v>
      </c>
      <c r="B198" s="130" t="s">
        <v>479</v>
      </c>
      <c r="C198" s="130" t="s">
        <v>1056</v>
      </c>
      <c r="D198" s="130">
        <v>1619.46</v>
      </c>
      <c r="E198" s="130"/>
      <c r="F198" s="130">
        <v>8097.3</v>
      </c>
    </row>
    <row r="199" spans="1:6" x14ac:dyDescent="0.2">
      <c r="A199" s="147">
        <v>3.3</v>
      </c>
      <c r="B199" s="130" t="s">
        <v>479</v>
      </c>
      <c r="C199" s="130" t="s">
        <v>1057</v>
      </c>
      <c r="D199" s="130">
        <v>1340.46</v>
      </c>
      <c r="E199" s="130"/>
      <c r="F199" s="130">
        <v>4423.5200000000004</v>
      </c>
    </row>
    <row r="200" spans="1:6" x14ac:dyDescent="0.2">
      <c r="A200" s="147">
        <v>4.79</v>
      </c>
      <c r="B200" s="130" t="s">
        <v>479</v>
      </c>
      <c r="C200" s="130" t="s">
        <v>1058</v>
      </c>
      <c r="D200" s="130">
        <v>1942.72</v>
      </c>
      <c r="E200" s="130"/>
      <c r="F200" s="130">
        <v>9305.6299999999992</v>
      </c>
    </row>
    <row r="201" spans="1:6" x14ac:dyDescent="0.2">
      <c r="A201" s="147">
        <v>4</v>
      </c>
      <c r="B201" s="130" t="s">
        <v>475</v>
      </c>
      <c r="C201" s="130" t="s">
        <v>152</v>
      </c>
      <c r="D201" s="130">
        <v>5960</v>
      </c>
      <c r="E201" s="130"/>
      <c r="F201" s="130">
        <v>23840</v>
      </c>
    </row>
    <row r="202" spans="1:6" x14ac:dyDescent="0.2">
      <c r="A202" s="147">
        <v>40</v>
      </c>
      <c r="B202" s="130" t="s">
        <v>62</v>
      </c>
      <c r="C202" s="130" t="s">
        <v>1048</v>
      </c>
      <c r="D202" s="130">
        <v>42.8</v>
      </c>
      <c r="E202" s="130"/>
      <c r="F202" s="130">
        <v>1712</v>
      </c>
    </row>
    <row r="203" spans="1:6" x14ac:dyDescent="0.2">
      <c r="A203" s="147">
        <v>3.5</v>
      </c>
      <c r="B203" s="130" t="s">
        <v>2</v>
      </c>
      <c r="C203" s="130" t="s">
        <v>1040</v>
      </c>
      <c r="D203" s="130">
        <v>844.2</v>
      </c>
      <c r="E203" s="130"/>
      <c r="F203" s="130">
        <v>2954.7</v>
      </c>
    </row>
    <row r="204" spans="1:6" x14ac:dyDescent="0.2">
      <c r="A204" s="147">
        <v>21.2</v>
      </c>
      <c r="B204" s="130" t="s">
        <v>2</v>
      </c>
      <c r="C204" s="130" t="s">
        <v>1041</v>
      </c>
      <c r="D204" s="130">
        <v>590.1</v>
      </c>
      <c r="E204" s="130"/>
      <c r="F204" s="130">
        <v>12510.12</v>
      </c>
    </row>
    <row r="205" spans="1:6" x14ac:dyDescent="0.2">
      <c r="A205" s="147">
        <v>35.299999999999997</v>
      </c>
      <c r="B205" s="130" t="s">
        <v>2</v>
      </c>
      <c r="C205" s="130" t="s">
        <v>1042</v>
      </c>
      <c r="D205" s="130">
        <v>484.05</v>
      </c>
      <c r="E205" s="130"/>
      <c r="F205" s="130">
        <v>17086.97</v>
      </c>
    </row>
    <row r="206" spans="1:6" x14ac:dyDescent="0.2">
      <c r="A206" s="147"/>
      <c r="B206" s="130"/>
      <c r="C206" s="145" t="s">
        <v>1049</v>
      </c>
      <c r="D206" s="130"/>
      <c r="E206" s="130"/>
      <c r="F206" s="145">
        <v>79930.240000000005</v>
      </c>
    </row>
    <row r="207" spans="1:6" x14ac:dyDescent="0.2">
      <c r="A207" s="147"/>
      <c r="B207" s="130"/>
      <c r="C207" s="145" t="s">
        <v>1050</v>
      </c>
      <c r="D207" s="130"/>
      <c r="E207" s="130"/>
      <c r="F207" s="145">
        <v>7993.02</v>
      </c>
    </row>
    <row r="208" spans="1:6" x14ac:dyDescent="0.2">
      <c r="A208" s="147">
        <v>1</v>
      </c>
      <c r="B208" s="130" t="s">
        <v>479</v>
      </c>
      <c r="C208" s="130" t="s">
        <v>1051</v>
      </c>
      <c r="D208" s="130">
        <v>85.37</v>
      </c>
      <c r="E208" s="130"/>
      <c r="F208" s="130">
        <v>85.37</v>
      </c>
    </row>
    <row r="209" spans="1:6" x14ac:dyDescent="0.2">
      <c r="A209" s="147"/>
      <c r="B209" s="130"/>
      <c r="C209" s="130" t="s">
        <v>1052</v>
      </c>
      <c r="D209" s="130"/>
      <c r="E209" s="130"/>
      <c r="F209" s="145">
        <v>8078.39</v>
      </c>
    </row>
    <row r="210" spans="1:6" x14ac:dyDescent="0.2">
      <c r="A210" s="148" t="s">
        <v>100</v>
      </c>
      <c r="B210" s="130"/>
      <c r="C210" s="130" t="s">
        <v>1053</v>
      </c>
      <c r="D210" s="148" t="s">
        <v>100</v>
      </c>
      <c r="E210" s="130"/>
      <c r="F210" s="130">
        <v>40.39</v>
      </c>
    </row>
    <row r="211" spans="1:6" x14ac:dyDescent="0.2">
      <c r="A211" s="147"/>
      <c r="B211" s="131"/>
      <c r="C211" s="145" t="s">
        <v>1054</v>
      </c>
      <c r="D211" s="130"/>
      <c r="E211" s="133"/>
      <c r="F211" s="137">
        <v>8118.78</v>
      </c>
    </row>
    <row r="212" spans="1:6" x14ac:dyDescent="0.2">
      <c r="A212" s="147"/>
      <c r="B212" s="131"/>
      <c r="C212" s="130"/>
      <c r="D212" s="130"/>
      <c r="E212" s="133"/>
      <c r="F212" s="138" t="s">
        <v>24</v>
      </c>
    </row>
    <row r="213" spans="1:6" x14ac:dyDescent="0.2">
      <c r="A213" s="147"/>
      <c r="B213" s="131"/>
      <c r="C213" s="140" t="s">
        <v>530</v>
      </c>
      <c r="D213" s="130"/>
      <c r="E213" s="133"/>
      <c r="F213" s="137">
        <v>8227.25</v>
      </c>
    </row>
    <row r="214" spans="1:6" x14ac:dyDescent="0.2">
      <c r="A214" s="147"/>
      <c r="B214" s="131"/>
      <c r="C214" s="140" t="s">
        <v>531</v>
      </c>
      <c r="D214" s="130"/>
      <c r="E214" s="133"/>
      <c r="F214" s="137">
        <v>8440.93</v>
      </c>
    </row>
    <row r="215" spans="1:6" x14ac:dyDescent="0.2">
      <c r="A215" s="147"/>
      <c r="B215" s="131"/>
      <c r="C215" s="140" t="s">
        <v>532</v>
      </c>
      <c r="D215" s="130"/>
      <c r="E215" s="133"/>
      <c r="F215" s="137">
        <v>8654.61</v>
      </c>
    </row>
    <row r="216" spans="1:6" x14ac:dyDescent="0.2">
      <c r="A216" s="147"/>
      <c r="B216" s="131"/>
      <c r="C216" s="140" t="s">
        <v>533</v>
      </c>
      <c r="D216" s="130"/>
      <c r="E216" s="133"/>
      <c r="F216" s="137">
        <v>8868.2900000000009</v>
      </c>
    </row>
    <row r="217" spans="1:6" x14ac:dyDescent="0.2">
      <c r="A217" s="147"/>
      <c r="B217" s="131"/>
      <c r="C217" s="140" t="s">
        <v>1055</v>
      </c>
      <c r="D217" s="130"/>
      <c r="E217" s="133"/>
      <c r="F217" s="137">
        <v>9081.9699999999993</v>
      </c>
    </row>
    <row r="218" spans="1:6" x14ac:dyDescent="0.2">
      <c r="A218" s="121"/>
      <c r="B218" s="121"/>
      <c r="C218" s="121"/>
      <c r="D218" s="121"/>
      <c r="E218" s="121"/>
      <c r="F218" s="121"/>
    </row>
    <row r="219" spans="1:6" ht="15" customHeight="1" x14ac:dyDescent="0.2">
      <c r="A219" s="122" t="s">
        <v>566</v>
      </c>
      <c r="B219" s="123" t="s">
        <v>30</v>
      </c>
      <c r="C219" s="371" t="s">
        <v>1135</v>
      </c>
      <c r="D219" s="371"/>
      <c r="E219" s="124"/>
      <c r="F219" s="125"/>
    </row>
    <row r="220" spans="1:6" x14ac:dyDescent="0.2">
      <c r="A220" s="125"/>
      <c r="B220" s="126"/>
      <c r="C220" s="127" t="s">
        <v>24</v>
      </c>
      <c r="D220" s="125"/>
      <c r="E220" s="128"/>
      <c r="F220" s="125"/>
    </row>
    <row r="221" spans="1:6" x14ac:dyDescent="0.2">
      <c r="A221" s="129">
        <v>0.03</v>
      </c>
      <c r="B221" s="123" t="s">
        <v>19</v>
      </c>
      <c r="C221" s="124" t="s">
        <v>567</v>
      </c>
      <c r="D221" s="129">
        <v>7551.9</v>
      </c>
      <c r="E221" s="124" t="s">
        <v>19</v>
      </c>
      <c r="F221" s="129">
        <v>226.56</v>
      </c>
    </row>
    <row r="222" spans="1:6" x14ac:dyDescent="0.2">
      <c r="A222" s="129">
        <v>0.5</v>
      </c>
      <c r="B222" s="123" t="s">
        <v>64</v>
      </c>
      <c r="C222" s="124" t="s">
        <v>65</v>
      </c>
      <c r="D222" s="129">
        <v>904.05</v>
      </c>
      <c r="E222" s="124" t="s">
        <v>64</v>
      </c>
      <c r="F222" s="129">
        <v>452.03</v>
      </c>
    </row>
    <row r="223" spans="1:6" x14ac:dyDescent="0.2">
      <c r="A223" s="129">
        <v>0.75</v>
      </c>
      <c r="B223" s="123" t="s">
        <v>64</v>
      </c>
      <c r="C223" s="124" t="s">
        <v>43</v>
      </c>
      <c r="D223" s="129">
        <v>590.1</v>
      </c>
      <c r="E223" s="124" t="s">
        <v>64</v>
      </c>
      <c r="F223" s="129">
        <v>442.58</v>
      </c>
    </row>
    <row r="224" spans="1:6" x14ac:dyDescent="0.2">
      <c r="A224" s="125"/>
      <c r="B224" s="123" t="s">
        <v>22</v>
      </c>
      <c r="C224" s="124" t="s">
        <v>23</v>
      </c>
      <c r="D224" s="129">
        <v>0</v>
      </c>
      <c r="E224" s="124" t="s">
        <v>22</v>
      </c>
      <c r="F224" s="129">
        <v>0</v>
      </c>
    </row>
    <row r="225" spans="1:6" x14ac:dyDescent="0.2">
      <c r="A225" s="125"/>
      <c r="B225" s="126"/>
      <c r="C225" s="125"/>
      <c r="D225" s="125"/>
      <c r="E225" s="128"/>
      <c r="F225" s="127" t="s">
        <v>24</v>
      </c>
    </row>
    <row r="226" spans="1:6" x14ac:dyDescent="0.2">
      <c r="A226" s="125"/>
      <c r="B226" s="126"/>
      <c r="C226" s="124" t="s">
        <v>568</v>
      </c>
      <c r="D226" s="125"/>
      <c r="E226" s="128"/>
      <c r="F226" s="129">
        <v>1121.17</v>
      </c>
    </row>
    <row r="227" spans="1:6" x14ac:dyDescent="0.2">
      <c r="A227" s="125"/>
      <c r="B227" s="126"/>
      <c r="C227" s="125"/>
      <c r="D227" s="125"/>
      <c r="E227" s="128"/>
      <c r="F227" s="127" t="s">
        <v>24</v>
      </c>
    </row>
    <row r="228" spans="1:6" x14ac:dyDescent="0.2">
      <c r="A228" s="125"/>
      <c r="B228" s="126"/>
      <c r="C228" s="124" t="s">
        <v>569</v>
      </c>
      <c r="D228" s="125"/>
      <c r="E228" s="128"/>
      <c r="F228" s="149">
        <v>1508.98</v>
      </c>
    </row>
    <row r="229" spans="1:6" x14ac:dyDescent="0.2">
      <c r="A229" s="125"/>
      <c r="B229" s="126"/>
      <c r="C229" s="125"/>
      <c r="D229" s="125"/>
      <c r="E229" s="128"/>
      <c r="F229" s="127" t="s">
        <v>46</v>
      </c>
    </row>
    <row r="230" spans="1:6" x14ac:dyDescent="0.2">
      <c r="A230" s="134" t="s">
        <v>369</v>
      </c>
      <c r="B230" s="136" t="s">
        <v>30</v>
      </c>
      <c r="C230" s="140" t="s">
        <v>542</v>
      </c>
      <c r="D230" s="130"/>
      <c r="E230" s="133"/>
      <c r="F230" s="130"/>
    </row>
    <row r="231" spans="1:6" x14ac:dyDescent="0.2">
      <c r="A231" s="130"/>
      <c r="B231" s="131"/>
      <c r="C231" s="140" t="s">
        <v>543</v>
      </c>
      <c r="D231" s="130"/>
      <c r="E231" s="133"/>
      <c r="F231" s="130"/>
    </row>
    <row r="232" spans="1:6" x14ac:dyDescent="0.2">
      <c r="A232" s="130"/>
      <c r="B232" s="131"/>
      <c r="C232" s="140" t="s">
        <v>544</v>
      </c>
      <c r="D232" s="130"/>
      <c r="E232" s="133"/>
      <c r="F232" s="130"/>
    </row>
    <row r="233" spans="1:6" x14ac:dyDescent="0.2">
      <c r="A233" s="130"/>
      <c r="B233" s="131"/>
      <c r="C233" s="140" t="s">
        <v>547</v>
      </c>
      <c r="D233" s="130"/>
      <c r="E233" s="133"/>
      <c r="F233" s="130"/>
    </row>
    <row r="234" spans="1:6" x14ac:dyDescent="0.2">
      <c r="A234" s="130"/>
      <c r="B234" s="131"/>
      <c r="C234" s="138" t="s">
        <v>24</v>
      </c>
      <c r="D234" s="130"/>
      <c r="E234" s="133"/>
      <c r="F234" s="130"/>
    </row>
    <row r="235" spans="1:6" x14ac:dyDescent="0.2">
      <c r="A235" s="141">
        <v>0.24</v>
      </c>
      <c r="B235" s="136" t="s">
        <v>19</v>
      </c>
      <c r="C235" s="140" t="s">
        <v>545</v>
      </c>
      <c r="D235" s="141">
        <v>931.79</v>
      </c>
      <c r="E235" s="140" t="s">
        <v>19</v>
      </c>
      <c r="F235" s="141">
        <v>223.63</v>
      </c>
    </row>
    <row r="236" spans="1:6" x14ac:dyDescent="0.2">
      <c r="A236" s="142">
        <v>0.11700000000000001</v>
      </c>
      <c r="B236" s="136" t="s">
        <v>198</v>
      </c>
      <c r="C236" s="140" t="s">
        <v>197</v>
      </c>
      <c r="D236" s="141">
        <v>5960</v>
      </c>
      <c r="E236" s="140" t="s">
        <v>198</v>
      </c>
      <c r="F236" s="141">
        <v>697.32</v>
      </c>
    </row>
    <row r="237" spans="1:6" x14ac:dyDescent="0.2">
      <c r="A237" s="141">
        <v>0.5</v>
      </c>
      <c r="B237" s="136" t="s">
        <v>64</v>
      </c>
      <c r="C237" s="140" t="s">
        <v>65</v>
      </c>
      <c r="D237" s="141">
        <v>904.05</v>
      </c>
      <c r="E237" s="140" t="s">
        <v>64</v>
      </c>
      <c r="F237" s="141">
        <v>452.03</v>
      </c>
    </row>
    <row r="238" spans="1:6" x14ac:dyDescent="0.2">
      <c r="A238" s="141">
        <v>1.1000000000000001</v>
      </c>
      <c r="B238" s="136" t="s">
        <v>64</v>
      </c>
      <c r="C238" s="140" t="s">
        <v>546</v>
      </c>
      <c r="D238" s="141">
        <v>590.1</v>
      </c>
      <c r="E238" s="140" t="s">
        <v>64</v>
      </c>
      <c r="F238" s="141">
        <v>649.11</v>
      </c>
    </row>
    <row r="239" spans="1:6" x14ac:dyDescent="0.2">
      <c r="A239" s="141">
        <v>4.3</v>
      </c>
      <c r="B239" s="136" t="s">
        <v>64</v>
      </c>
      <c r="C239" s="140" t="s">
        <v>44</v>
      </c>
      <c r="D239" s="141">
        <v>484.05</v>
      </c>
      <c r="E239" s="140" t="s">
        <v>64</v>
      </c>
      <c r="F239" s="141">
        <v>2081.42</v>
      </c>
    </row>
    <row r="240" spans="1:6" x14ac:dyDescent="0.2">
      <c r="A240" s="130"/>
      <c r="B240" s="136" t="s">
        <v>22</v>
      </c>
      <c r="C240" s="140" t="s">
        <v>23</v>
      </c>
      <c r="D240" s="130"/>
      <c r="E240" s="140" t="s">
        <v>22</v>
      </c>
      <c r="F240" s="141">
        <v>0</v>
      </c>
    </row>
    <row r="241" spans="1:6" x14ac:dyDescent="0.2">
      <c r="A241" s="130"/>
      <c r="B241" s="131"/>
      <c r="C241" s="130"/>
      <c r="D241" s="130"/>
      <c r="E241" s="133"/>
      <c r="F241" s="138" t="s">
        <v>24</v>
      </c>
    </row>
    <row r="242" spans="1:6" x14ac:dyDescent="0.2">
      <c r="A242" s="130"/>
      <c r="B242" s="131"/>
      <c r="C242" s="140" t="s">
        <v>66</v>
      </c>
      <c r="D242" s="130"/>
      <c r="E242" s="133"/>
      <c r="F242" s="141">
        <v>4103.51</v>
      </c>
    </row>
    <row r="243" spans="1:6" x14ac:dyDescent="0.2">
      <c r="A243" s="130"/>
      <c r="B243" s="131"/>
      <c r="C243" s="130"/>
      <c r="D243" s="130"/>
      <c r="E243" s="133"/>
      <c r="F243" s="138" t="s">
        <v>24</v>
      </c>
    </row>
    <row r="244" spans="1:6" x14ac:dyDescent="0.2">
      <c r="A244" s="130"/>
      <c r="B244" s="131"/>
      <c r="C244" s="139" t="s">
        <v>67</v>
      </c>
      <c r="D244" s="130"/>
      <c r="E244" s="133"/>
      <c r="F244" s="137">
        <v>410.35</v>
      </c>
    </row>
    <row r="245" spans="1:6" x14ac:dyDescent="0.2">
      <c r="A245" s="130"/>
      <c r="B245" s="131"/>
      <c r="C245" s="139"/>
      <c r="D245" s="130"/>
      <c r="E245" s="133"/>
      <c r="F245" s="137"/>
    </row>
    <row r="246" spans="1:6" x14ac:dyDescent="0.2">
      <c r="A246" s="140" t="s">
        <v>8</v>
      </c>
      <c r="B246" s="131"/>
      <c r="C246" s="130"/>
      <c r="D246" s="130"/>
      <c r="E246" s="133"/>
      <c r="F246" s="130"/>
    </row>
    <row r="247" spans="1:6" x14ac:dyDescent="0.2">
      <c r="A247" s="134" t="s">
        <v>86</v>
      </c>
      <c r="B247" s="136" t="s">
        <v>30</v>
      </c>
      <c r="C247" s="140" t="s">
        <v>87</v>
      </c>
      <c r="D247" s="130"/>
      <c r="E247" s="133"/>
      <c r="F247" s="130"/>
    </row>
    <row r="248" spans="1:6" x14ac:dyDescent="0.2">
      <c r="A248" s="141">
        <v>0.14000000000000001</v>
      </c>
      <c r="B248" s="136" t="s">
        <v>19</v>
      </c>
      <c r="C248" s="140" t="s">
        <v>40</v>
      </c>
      <c r="D248" s="141">
        <v>3764.2</v>
      </c>
      <c r="E248" s="140" t="s">
        <v>19</v>
      </c>
      <c r="F248" s="141">
        <v>526.99</v>
      </c>
    </row>
    <row r="249" spans="1:6" x14ac:dyDescent="0.2">
      <c r="A249" s="141">
        <v>1.1000000000000001</v>
      </c>
      <c r="B249" s="136" t="s">
        <v>41</v>
      </c>
      <c r="C249" s="140" t="s">
        <v>65</v>
      </c>
      <c r="D249" s="141">
        <v>904.05</v>
      </c>
      <c r="E249" s="140" t="s">
        <v>41</v>
      </c>
      <c r="F249" s="141">
        <v>994.46</v>
      </c>
    </row>
    <row r="250" spans="1:6" x14ac:dyDescent="0.2">
      <c r="A250" s="141">
        <v>0.5</v>
      </c>
      <c r="B250" s="136" t="s">
        <v>41</v>
      </c>
      <c r="C250" s="140" t="s">
        <v>43</v>
      </c>
      <c r="D250" s="141">
        <v>590.1</v>
      </c>
      <c r="E250" s="140" t="s">
        <v>41</v>
      </c>
      <c r="F250" s="141">
        <v>295.05</v>
      </c>
    </row>
    <row r="251" spans="1:6" x14ac:dyDescent="0.2">
      <c r="A251" s="141">
        <v>1.1000000000000001</v>
      </c>
      <c r="B251" s="136" t="s">
        <v>41</v>
      </c>
      <c r="C251" s="140" t="s">
        <v>44</v>
      </c>
      <c r="D251" s="141">
        <v>484.05</v>
      </c>
      <c r="E251" s="140" t="s">
        <v>41</v>
      </c>
      <c r="F251" s="141">
        <v>532.46</v>
      </c>
    </row>
    <row r="252" spans="1:6" x14ac:dyDescent="0.2">
      <c r="A252" s="130"/>
      <c r="B252" s="136" t="s">
        <v>22</v>
      </c>
      <c r="C252" s="140" t="s">
        <v>23</v>
      </c>
      <c r="D252" s="140" t="s">
        <v>8</v>
      </c>
      <c r="E252" s="140" t="s">
        <v>22</v>
      </c>
      <c r="F252" s="141">
        <v>5</v>
      </c>
    </row>
    <row r="253" spans="1:6" x14ac:dyDescent="0.2">
      <c r="A253" s="130"/>
      <c r="B253" s="131"/>
      <c r="C253" s="130"/>
      <c r="D253" s="130"/>
      <c r="E253" s="133"/>
      <c r="F253" s="138" t="s">
        <v>24</v>
      </c>
    </row>
    <row r="254" spans="1:6" x14ac:dyDescent="0.2">
      <c r="A254" s="130"/>
      <c r="B254" s="131"/>
      <c r="C254" s="140" t="s">
        <v>66</v>
      </c>
      <c r="D254" s="130"/>
      <c r="E254" s="133"/>
      <c r="F254" s="141">
        <v>2353.96</v>
      </c>
    </row>
    <row r="255" spans="1:6" x14ac:dyDescent="0.2">
      <c r="A255" s="130"/>
      <c r="B255" s="131"/>
      <c r="C255" s="130"/>
      <c r="D255" s="130"/>
      <c r="E255" s="133"/>
      <c r="F255" s="138" t="s">
        <v>24</v>
      </c>
    </row>
    <row r="256" spans="1:6" x14ac:dyDescent="0.2">
      <c r="A256" s="130"/>
      <c r="B256" s="131"/>
      <c r="C256" s="139" t="s">
        <v>67</v>
      </c>
      <c r="D256" s="130"/>
      <c r="E256" s="133"/>
      <c r="F256" s="137">
        <v>235.4</v>
      </c>
    </row>
    <row r="257" spans="1:6" x14ac:dyDescent="0.2">
      <c r="A257" s="134" t="s">
        <v>651</v>
      </c>
      <c r="B257" s="136" t="s">
        <v>30</v>
      </c>
      <c r="C257" s="140" t="s">
        <v>535</v>
      </c>
      <c r="D257" s="130"/>
      <c r="E257" s="133"/>
      <c r="F257" s="130"/>
    </row>
    <row r="258" spans="1:6" x14ac:dyDescent="0.2">
      <c r="A258" s="141">
        <v>0.14000000000000001</v>
      </c>
      <c r="B258" s="136" t="s">
        <v>19</v>
      </c>
      <c r="C258" s="140" t="s">
        <v>521</v>
      </c>
      <c r="D258" s="141">
        <v>4193.32</v>
      </c>
      <c r="E258" s="140" t="s">
        <v>19</v>
      </c>
      <c r="F258" s="141">
        <v>587.05999999999995</v>
      </c>
    </row>
    <row r="259" spans="1:6" x14ac:dyDescent="0.2">
      <c r="A259" s="141">
        <v>1.1000000000000001</v>
      </c>
      <c r="B259" s="136" t="s">
        <v>41</v>
      </c>
      <c r="C259" s="140" t="s">
        <v>65</v>
      </c>
      <c r="D259" s="141">
        <v>904.05</v>
      </c>
      <c r="E259" s="140" t="s">
        <v>41</v>
      </c>
      <c r="F259" s="141">
        <v>994.46</v>
      </c>
    </row>
    <row r="260" spans="1:6" x14ac:dyDescent="0.2">
      <c r="A260" s="141">
        <v>0.5</v>
      </c>
      <c r="B260" s="136" t="s">
        <v>41</v>
      </c>
      <c r="C260" s="140" t="s">
        <v>43</v>
      </c>
      <c r="D260" s="141">
        <v>590.1</v>
      </c>
      <c r="E260" s="140" t="s">
        <v>41</v>
      </c>
      <c r="F260" s="141">
        <v>295.05</v>
      </c>
    </row>
    <row r="261" spans="1:6" x14ac:dyDescent="0.2">
      <c r="A261" s="141">
        <v>1.1000000000000001</v>
      </c>
      <c r="B261" s="136" t="s">
        <v>41</v>
      </c>
      <c r="C261" s="140" t="s">
        <v>44</v>
      </c>
      <c r="D261" s="141">
        <v>484.05</v>
      </c>
      <c r="E261" s="140" t="s">
        <v>41</v>
      </c>
      <c r="F261" s="141">
        <v>532.46</v>
      </c>
    </row>
    <row r="262" spans="1:6" x14ac:dyDescent="0.2">
      <c r="A262" s="130"/>
      <c r="B262" s="136" t="s">
        <v>22</v>
      </c>
      <c r="C262" s="140" t="s">
        <v>23</v>
      </c>
      <c r="D262" s="140" t="s">
        <v>8</v>
      </c>
      <c r="E262" s="140" t="s">
        <v>22</v>
      </c>
      <c r="F262" s="141">
        <v>5</v>
      </c>
    </row>
    <row r="263" spans="1:6" x14ac:dyDescent="0.2">
      <c r="A263" s="130"/>
      <c r="B263" s="131"/>
      <c r="C263" s="130"/>
      <c r="D263" s="130"/>
      <c r="E263" s="133"/>
      <c r="F263" s="138" t="s">
        <v>24</v>
      </c>
    </row>
    <row r="264" spans="1:6" x14ac:dyDescent="0.2">
      <c r="A264" s="130"/>
      <c r="B264" s="131"/>
      <c r="C264" s="140" t="s">
        <v>66</v>
      </c>
      <c r="D264" s="130"/>
      <c r="E264" s="133"/>
      <c r="F264" s="141">
        <v>2414.0300000000002</v>
      </c>
    </row>
    <row r="265" spans="1:6" x14ac:dyDescent="0.2">
      <c r="A265" s="130"/>
      <c r="B265" s="131"/>
      <c r="C265" s="130"/>
      <c r="D265" s="130"/>
      <c r="E265" s="133"/>
      <c r="F265" s="138" t="s">
        <v>24</v>
      </c>
    </row>
    <row r="266" spans="1:6" x14ac:dyDescent="0.2">
      <c r="A266" s="130"/>
      <c r="B266" s="131"/>
      <c r="C266" s="139" t="s">
        <v>67</v>
      </c>
      <c r="D266" s="130"/>
      <c r="E266" s="133"/>
      <c r="F266" s="137">
        <v>241.4</v>
      </c>
    </row>
    <row r="267" spans="1:6" x14ac:dyDescent="0.2">
      <c r="A267" s="130"/>
      <c r="B267" s="131"/>
      <c r="C267" s="130"/>
      <c r="D267" s="130"/>
      <c r="E267" s="133"/>
      <c r="F267" s="138" t="s">
        <v>46</v>
      </c>
    </row>
    <row r="268" spans="1:6" x14ac:dyDescent="0.2">
      <c r="A268" s="142"/>
      <c r="B268" s="131"/>
      <c r="C268" s="140" t="s">
        <v>560</v>
      </c>
      <c r="D268" s="130"/>
      <c r="E268" s="133"/>
      <c r="F268" s="130"/>
    </row>
    <row r="269" spans="1:6" x14ac:dyDescent="0.2">
      <c r="A269" s="142"/>
      <c r="B269" s="131"/>
      <c r="C269" s="138" t="s">
        <v>24</v>
      </c>
      <c r="D269" s="130"/>
      <c r="E269" s="133"/>
      <c r="F269" s="130"/>
    </row>
    <row r="270" spans="1:6" x14ac:dyDescent="0.2">
      <c r="A270" s="141">
        <v>1</v>
      </c>
      <c r="B270" s="136" t="s">
        <v>561</v>
      </c>
      <c r="C270" s="140" t="s">
        <v>562</v>
      </c>
      <c r="D270" s="141">
        <v>51750</v>
      </c>
      <c r="E270" s="140" t="s">
        <v>475</v>
      </c>
      <c r="F270" s="141">
        <v>5175</v>
      </c>
    </row>
    <row r="271" spans="1:6" x14ac:dyDescent="0.2">
      <c r="A271" s="142">
        <v>0.01</v>
      </c>
      <c r="B271" s="136" t="s">
        <v>561</v>
      </c>
      <c r="C271" s="140" t="s">
        <v>563</v>
      </c>
      <c r="D271" s="141">
        <v>50300</v>
      </c>
      <c r="E271" s="140" t="s">
        <v>475</v>
      </c>
      <c r="F271" s="141">
        <v>50.3</v>
      </c>
    </row>
    <row r="272" spans="1:6" x14ac:dyDescent="0.2">
      <c r="A272" s="142">
        <v>3.5</v>
      </c>
      <c r="B272" s="136" t="s">
        <v>64</v>
      </c>
      <c r="C272" s="140" t="s">
        <v>564</v>
      </c>
      <c r="D272" s="141">
        <v>784.35</v>
      </c>
      <c r="E272" s="140" t="s">
        <v>64</v>
      </c>
      <c r="F272" s="141">
        <v>2745.23</v>
      </c>
    </row>
    <row r="273" spans="1:6" x14ac:dyDescent="0.2">
      <c r="A273" s="142"/>
      <c r="B273" s="136" t="s">
        <v>22</v>
      </c>
      <c r="C273" s="140" t="s">
        <v>23</v>
      </c>
      <c r="D273" s="130"/>
      <c r="E273" s="140" t="s">
        <v>22</v>
      </c>
      <c r="F273" s="141">
        <v>0</v>
      </c>
    </row>
    <row r="274" spans="1:6" x14ac:dyDescent="0.2">
      <c r="A274" s="130"/>
      <c r="B274" s="131"/>
      <c r="C274" s="130"/>
      <c r="D274" s="130"/>
      <c r="E274" s="133"/>
      <c r="F274" s="138" t="s">
        <v>24</v>
      </c>
    </row>
    <row r="275" spans="1:6" x14ac:dyDescent="0.2">
      <c r="A275" s="130"/>
      <c r="B275" s="131"/>
      <c r="C275" s="140" t="s">
        <v>565</v>
      </c>
      <c r="D275" s="130"/>
      <c r="E275" s="133"/>
      <c r="F275" s="141">
        <v>7970.53</v>
      </c>
    </row>
    <row r="276" spans="1:6" x14ac:dyDescent="0.2">
      <c r="A276" s="130"/>
      <c r="B276" s="131"/>
      <c r="C276" s="130"/>
      <c r="D276" s="130"/>
      <c r="E276" s="133"/>
      <c r="F276" s="138" t="s">
        <v>24</v>
      </c>
    </row>
    <row r="277" spans="1:6" x14ac:dyDescent="0.2">
      <c r="A277" s="130"/>
      <c r="B277" s="131"/>
      <c r="C277" s="139" t="s">
        <v>655</v>
      </c>
      <c r="D277" s="145"/>
      <c r="E277" s="150"/>
      <c r="F277" s="137">
        <v>79705.3</v>
      </c>
    </row>
    <row r="278" spans="1:6" x14ac:dyDescent="0.2">
      <c r="A278" s="134" t="s">
        <v>1059</v>
      </c>
      <c r="B278" s="136" t="s">
        <v>30</v>
      </c>
      <c r="C278" s="140" t="s">
        <v>1060</v>
      </c>
      <c r="D278" s="130"/>
      <c r="E278" s="133"/>
      <c r="F278" s="130"/>
    </row>
    <row r="279" spans="1:6" x14ac:dyDescent="0.2">
      <c r="A279" s="130"/>
      <c r="B279" s="131"/>
      <c r="C279" s="140" t="s">
        <v>1061</v>
      </c>
      <c r="D279" s="130"/>
      <c r="E279" s="133"/>
      <c r="F279" s="130"/>
    </row>
    <row r="280" spans="1:6" x14ac:dyDescent="0.2">
      <c r="A280" s="141">
        <v>50</v>
      </c>
      <c r="B280" s="136" t="s">
        <v>41</v>
      </c>
      <c r="C280" s="140" t="s">
        <v>1062</v>
      </c>
      <c r="D280" s="141">
        <v>62.8</v>
      </c>
      <c r="E280" s="140" t="s">
        <v>41</v>
      </c>
      <c r="F280" s="141">
        <v>3140</v>
      </c>
    </row>
    <row r="281" spans="1:6" x14ac:dyDescent="0.2">
      <c r="A281" s="141">
        <v>1</v>
      </c>
      <c r="B281" s="136" t="s">
        <v>41</v>
      </c>
      <c r="C281" s="140" t="s">
        <v>1063</v>
      </c>
      <c r="D281" s="141">
        <v>760.2</v>
      </c>
      <c r="E281" s="140" t="s">
        <v>41</v>
      </c>
      <c r="F281" s="141">
        <v>760.2</v>
      </c>
    </row>
    <row r="282" spans="1:6" x14ac:dyDescent="0.2">
      <c r="A282" s="141">
        <v>5</v>
      </c>
      <c r="B282" s="136" t="s">
        <v>41</v>
      </c>
      <c r="C282" s="140" t="s">
        <v>43</v>
      </c>
      <c r="D282" s="141">
        <v>590.1</v>
      </c>
      <c r="E282" s="140" t="s">
        <v>41</v>
      </c>
      <c r="F282" s="141">
        <v>2950.5</v>
      </c>
    </row>
    <row r="283" spans="1:6" x14ac:dyDescent="0.2">
      <c r="A283" s="130"/>
      <c r="B283" s="131"/>
      <c r="C283" s="140" t="s">
        <v>155</v>
      </c>
      <c r="D283" s="130"/>
      <c r="E283" s="133"/>
      <c r="F283" s="151">
        <v>1.8</v>
      </c>
    </row>
    <row r="284" spans="1:6" x14ac:dyDescent="0.2">
      <c r="A284" s="130"/>
      <c r="B284" s="131"/>
      <c r="C284" s="140" t="s">
        <v>1064</v>
      </c>
      <c r="D284" s="130"/>
      <c r="E284" s="133"/>
      <c r="F284" s="141">
        <v>6852.5</v>
      </c>
    </row>
    <row r="285" spans="1:6" x14ac:dyDescent="0.2">
      <c r="A285" s="140" t="s">
        <v>8</v>
      </c>
      <c r="B285" s="131"/>
      <c r="C285" s="130"/>
      <c r="D285" s="130"/>
      <c r="E285" s="133"/>
      <c r="F285" s="138" t="s">
        <v>24</v>
      </c>
    </row>
    <row r="286" spans="1:6" x14ac:dyDescent="0.2">
      <c r="A286" s="130"/>
      <c r="B286" s="131"/>
      <c r="C286" s="140" t="s">
        <v>1065</v>
      </c>
      <c r="D286" s="130"/>
      <c r="E286" s="133"/>
      <c r="F286" s="141">
        <v>228.42</v>
      </c>
    </row>
    <row r="287" spans="1:6" x14ac:dyDescent="0.2">
      <c r="A287" s="140" t="s">
        <v>8</v>
      </c>
      <c r="B287" s="131"/>
      <c r="C287" s="130"/>
      <c r="D287" s="130"/>
      <c r="E287" s="133"/>
      <c r="F287" s="130"/>
    </row>
    <row r="288" spans="1:6" x14ac:dyDescent="0.2">
      <c r="A288" s="134" t="s">
        <v>1066</v>
      </c>
      <c r="B288" s="136" t="s">
        <v>30</v>
      </c>
      <c r="C288" s="140" t="s">
        <v>1060</v>
      </c>
      <c r="D288" s="130"/>
      <c r="E288" s="133"/>
      <c r="F288" s="130"/>
    </row>
    <row r="289" spans="1:6" x14ac:dyDescent="0.2">
      <c r="A289" s="130"/>
      <c r="B289" s="131"/>
      <c r="C289" s="140" t="s">
        <v>1067</v>
      </c>
      <c r="D289" s="130"/>
      <c r="E289" s="133"/>
      <c r="F289" s="130"/>
    </row>
    <row r="290" spans="1:6" x14ac:dyDescent="0.2">
      <c r="A290" s="130"/>
      <c r="B290" s="131"/>
      <c r="C290" s="138" t="s">
        <v>24</v>
      </c>
      <c r="D290" s="130"/>
      <c r="E290" s="133"/>
      <c r="F290" s="130"/>
    </row>
    <row r="291" spans="1:6" x14ac:dyDescent="0.2">
      <c r="A291" s="141">
        <v>1</v>
      </c>
      <c r="B291" s="136" t="s">
        <v>41</v>
      </c>
      <c r="C291" s="140" t="s">
        <v>1068</v>
      </c>
      <c r="D291" s="141">
        <v>100.6</v>
      </c>
      <c r="E291" s="140" t="s">
        <v>41</v>
      </c>
      <c r="F291" s="141">
        <v>100.6</v>
      </c>
    </row>
    <row r="292" spans="1:6" x14ac:dyDescent="0.2">
      <c r="A292" s="140" t="s">
        <v>8</v>
      </c>
      <c r="B292" s="131"/>
      <c r="C292" s="140" t="s">
        <v>1069</v>
      </c>
      <c r="D292" s="130"/>
      <c r="E292" s="133"/>
      <c r="F292" s="130"/>
    </row>
    <row r="293" spans="1:6" x14ac:dyDescent="0.2">
      <c r="A293" s="140" t="s">
        <v>8</v>
      </c>
      <c r="B293" s="131"/>
      <c r="C293" s="140" t="s">
        <v>1070</v>
      </c>
      <c r="D293" s="134" t="s">
        <v>22</v>
      </c>
      <c r="E293" s="133"/>
      <c r="F293" s="141">
        <v>2.5</v>
      </c>
    </row>
    <row r="294" spans="1:6" x14ac:dyDescent="0.2">
      <c r="A294" s="130"/>
      <c r="B294" s="131"/>
      <c r="C294" s="130"/>
      <c r="D294" s="130"/>
      <c r="E294" s="133"/>
      <c r="F294" s="138" t="s">
        <v>24</v>
      </c>
    </row>
    <row r="295" spans="1:6" x14ac:dyDescent="0.2">
      <c r="A295" s="130"/>
      <c r="B295" s="131"/>
      <c r="C295" s="140" t="s">
        <v>1064</v>
      </c>
      <c r="D295" s="130"/>
      <c r="E295" s="133"/>
      <c r="F295" s="141">
        <v>103.1</v>
      </c>
    </row>
    <row r="296" spans="1:6" x14ac:dyDescent="0.2">
      <c r="A296" s="134" t="s">
        <v>1066</v>
      </c>
      <c r="B296" s="136" t="s">
        <v>30</v>
      </c>
      <c r="C296" s="140" t="s">
        <v>1071</v>
      </c>
      <c r="D296" s="130"/>
      <c r="E296" s="133"/>
      <c r="F296" s="138" t="s">
        <v>24</v>
      </c>
    </row>
    <row r="297" spans="1:6" x14ac:dyDescent="0.2">
      <c r="A297" s="130"/>
      <c r="B297" s="131"/>
      <c r="C297" s="140" t="s">
        <v>1067</v>
      </c>
      <c r="D297" s="130"/>
      <c r="E297" s="133"/>
      <c r="F297" s="141"/>
    </row>
    <row r="298" spans="1:6" x14ac:dyDescent="0.2">
      <c r="A298" s="130"/>
      <c r="B298" s="131"/>
      <c r="C298" s="138" t="s">
        <v>24</v>
      </c>
      <c r="D298" s="130"/>
      <c r="E298" s="133"/>
      <c r="F298" s="138" t="s">
        <v>24</v>
      </c>
    </row>
    <row r="299" spans="1:6" x14ac:dyDescent="0.2">
      <c r="A299" s="130">
        <v>1</v>
      </c>
      <c r="B299" s="131" t="s">
        <v>64</v>
      </c>
      <c r="C299" s="140" t="s">
        <v>1072</v>
      </c>
      <c r="D299" s="130"/>
      <c r="E299" s="133">
        <v>139.30000000000001</v>
      </c>
      <c r="F299" s="141">
        <v>139.30000000000001</v>
      </c>
    </row>
    <row r="300" spans="1:6" x14ac:dyDescent="0.2">
      <c r="A300" s="130"/>
      <c r="B300" s="131"/>
      <c r="C300" s="140" t="s">
        <v>1070</v>
      </c>
      <c r="D300" s="134" t="s">
        <v>22</v>
      </c>
      <c r="E300" s="133"/>
      <c r="F300" s="141">
        <v>2.5</v>
      </c>
    </row>
    <row r="301" spans="1:6" x14ac:dyDescent="0.2">
      <c r="A301" s="134" t="s">
        <v>1073</v>
      </c>
      <c r="B301" s="136" t="s">
        <v>30</v>
      </c>
      <c r="C301" s="132" t="s">
        <v>1060</v>
      </c>
      <c r="D301" s="130"/>
      <c r="E301" s="133"/>
      <c r="F301" s="138" t="s">
        <v>24</v>
      </c>
    </row>
    <row r="302" spans="1:6" x14ac:dyDescent="0.2">
      <c r="A302" s="130"/>
      <c r="B302" s="131"/>
      <c r="C302" s="132" t="s">
        <v>1074</v>
      </c>
      <c r="D302" s="130"/>
      <c r="E302" s="133"/>
      <c r="F302" s="141">
        <v>141.80000000000001</v>
      </c>
    </row>
    <row r="303" spans="1:6" x14ac:dyDescent="0.2">
      <c r="A303" s="130"/>
      <c r="B303" s="131"/>
      <c r="C303" s="138" t="s">
        <v>24</v>
      </c>
      <c r="D303" s="130"/>
      <c r="E303" s="133"/>
      <c r="F303" s="138" t="s">
        <v>24</v>
      </c>
    </row>
    <row r="304" spans="1:6" x14ac:dyDescent="0.2">
      <c r="A304" s="141">
        <v>1</v>
      </c>
      <c r="B304" s="136" t="s">
        <v>41</v>
      </c>
      <c r="C304" s="140" t="s">
        <v>1075</v>
      </c>
      <c r="D304" s="141">
        <v>126.8</v>
      </c>
      <c r="E304" s="140" t="s">
        <v>41</v>
      </c>
      <c r="F304" s="141">
        <v>126.8</v>
      </c>
    </row>
    <row r="305" spans="1:6" x14ac:dyDescent="0.2">
      <c r="A305" s="140" t="s">
        <v>8</v>
      </c>
      <c r="B305" s="131"/>
      <c r="C305" s="140" t="s">
        <v>1069</v>
      </c>
      <c r="D305" s="130"/>
      <c r="E305" s="133"/>
      <c r="F305" s="130"/>
    </row>
    <row r="306" spans="1:6" x14ac:dyDescent="0.2">
      <c r="A306" s="140" t="s">
        <v>8</v>
      </c>
      <c r="B306" s="131"/>
      <c r="C306" s="140" t="s">
        <v>1070</v>
      </c>
      <c r="D306" s="134" t="s">
        <v>22</v>
      </c>
      <c r="E306" s="133"/>
      <c r="F306" s="141">
        <v>3</v>
      </c>
    </row>
    <row r="307" spans="1:6" x14ac:dyDescent="0.2">
      <c r="A307" s="130"/>
      <c r="B307" s="131"/>
      <c r="C307" s="130"/>
      <c r="D307" s="130"/>
      <c r="E307" s="133"/>
      <c r="F307" s="138" t="s">
        <v>24</v>
      </c>
    </row>
    <row r="308" spans="1:6" x14ac:dyDescent="0.2">
      <c r="A308" s="130"/>
      <c r="B308" s="131"/>
      <c r="C308" s="140" t="s">
        <v>1064</v>
      </c>
      <c r="D308" s="130"/>
      <c r="E308" s="133"/>
      <c r="F308" s="141">
        <v>129.80000000000001</v>
      </c>
    </row>
    <row r="309" spans="1:6" x14ac:dyDescent="0.2">
      <c r="A309" s="130"/>
      <c r="B309" s="131"/>
      <c r="C309" s="130"/>
      <c r="D309" s="130"/>
      <c r="E309" s="133"/>
      <c r="F309" s="138" t="s">
        <v>24</v>
      </c>
    </row>
    <row r="310" spans="1:6" ht="40.5" x14ac:dyDescent="0.2">
      <c r="A310" s="130"/>
      <c r="B310" s="131"/>
      <c r="C310" s="152" t="s">
        <v>1076</v>
      </c>
      <c r="D310" s="130"/>
      <c r="E310" s="133"/>
      <c r="F310" s="121"/>
    </row>
    <row r="311" spans="1:6" ht="53.25" x14ac:dyDescent="0.2">
      <c r="A311" s="130">
        <v>98.5</v>
      </c>
      <c r="B311" s="131" t="s">
        <v>225</v>
      </c>
      <c r="C311" s="153" t="s">
        <v>1077</v>
      </c>
      <c r="D311" s="154">
        <v>5.04</v>
      </c>
      <c r="E311" s="133" t="s">
        <v>225</v>
      </c>
      <c r="F311" s="121"/>
    </row>
    <row r="312" spans="1:6" x14ac:dyDescent="0.2">
      <c r="A312" s="130">
        <v>0.3</v>
      </c>
      <c r="B312" s="131" t="s">
        <v>225</v>
      </c>
      <c r="C312" s="130" t="s">
        <v>1078</v>
      </c>
      <c r="D312" s="130">
        <v>884.1</v>
      </c>
      <c r="E312" s="133" t="s">
        <v>165</v>
      </c>
      <c r="F312" s="121"/>
    </row>
    <row r="313" spans="1:6" x14ac:dyDescent="0.2">
      <c r="A313" s="130">
        <v>0.3</v>
      </c>
      <c r="B313" s="130" t="s">
        <v>225</v>
      </c>
      <c r="C313" s="130" t="s">
        <v>1079</v>
      </c>
      <c r="D313" s="130">
        <v>590.1</v>
      </c>
      <c r="E313" s="133" t="s">
        <v>165</v>
      </c>
      <c r="F313" s="121"/>
    </row>
    <row r="314" spans="1:6" x14ac:dyDescent="0.2">
      <c r="A314" s="130"/>
      <c r="B314" s="131"/>
      <c r="C314" s="130" t="s">
        <v>1080</v>
      </c>
      <c r="D314" s="130"/>
      <c r="E314" s="133"/>
      <c r="F314" s="121"/>
    </row>
    <row r="315" spans="1:6" x14ac:dyDescent="0.2">
      <c r="A315" s="130"/>
      <c r="B315" s="131"/>
      <c r="C315" s="145" t="s">
        <v>1081</v>
      </c>
      <c r="D315" s="130"/>
      <c r="E315" s="133"/>
      <c r="F315" s="121"/>
    </row>
    <row r="316" spans="1:6" x14ac:dyDescent="0.2">
      <c r="A316" s="130"/>
      <c r="B316" s="131"/>
      <c r="C316" s="145" t="s">
        <v>1082</v>
      </c>
      <c r="D316" s="130"/>
      <c r="E316" s="133"/>
      <c r="F316" s="121"/>
    </row>
    <row r="317" spans="1:6" x14ac:dyDescent="0.2">
      <c r="A317" s="130"/>
      <c r="B317" s="131"/>
      <c r="C317" s="145" t="s">
        <v>1083</v>
      </c>
      <c r="D317" s="130"/>
      <c r="E317" s="133"/>
      <c r="F317" s="121"/>
    </row>
    <row r="318" spans="1:6" x14ac:dyDescent="0.2">
      <c r="A318" s="130"/>
      <c r="B318" s="155" t="s">
        <v>1084</v>
      </c>
      <c r="C318" s="130" t="s">
        <v>1085</v>
      </c>
      <c r="D318" s="145">
        <v>772.13</v>
      </c>
      <c r="E318" s="133"/>
      <c r="F318" s="121"/>
    </row>
    <row r="319" spans="1:6" x14ac:dyDescent="0.2">
      <c r="A319" s="130"/>
      <c r="B319" s="156"/>
      <c r="C319" s="130"/>
      <c r="D319" s="145"/>
      <c r="E319" s="133"/>
      <c r="F319" s="121"/>
    </row>
    <row r="320" spans="1:6" x14ac:dyDescent="0.2">
      <c r="A320" s="130"/>
      <c r="B320" s="155" t="s">
        <v>184</v>
      </c>
      <c r="C320" s="130" t="s">
        <v>1086</v>
      </c>
      <c r="D320" s="145">
        <v>866.09</v>
      </c>
      <c r="E320" s="133"/>
      <c r="F320" s="121"/>
    </row>
    <row r="321" spans="1:7" x14ac:dyDescent="0.2">
      <c r="A321" s="130"/>
      <c r="B321" s="156"/>
      <c r="C321" s="130"/>
      <c r="D321" s="145"/>
      <c r="E321" s="133"/>
      <c r="F321" s="121"/>
    </row>
    <row r="322" spans="1:7" ht="26.25" x14ac:dyDescent="0.2">
      <c r="A322" s="130"/>
      <c r="B322" s="157" t="s">
        <v>178</v>
      </c>
      <c r="C322" s="158" t="s">
        <v>1087</v>
      </c>
      <c r="D322" s="145">
        <v>1039.31</v>
      </c>
      <c r="E322" s="133"/>
      <c r="F322" s="121"/>
    </row>
    <row r="323" spans="1:7" x14ac:dyDescent="0.2">
      <c r="A323" s="130"/>
      <c r="B323" s="155"/>
      <c r="C323" s="130"/>
      <c r="D323" s="130"/>
      <c r="E323" s="133"/>
      <c r="F323" s="121"/>
    </row>
    <row r="324" spans="1:7" x14ac:dyDescent="0.2">
      <c r="A324" s="130"/>
      <c r="B324" s="155" t="s">
        <v>1088</v>
      </c>
      <c r="C324" s="130" t="s">
        <v>1089</v>
      </c>
      <c r="D324" s="145">
        <v>952.7</v>
      </c>
      <c r="E324" s="133"/>
      <c r="F324" s="121"/>
    </row>
    <row r="325" spans="1:7" x14ac:dyDescent="0.2">
      <c r="A325" s="121"/>
      <c r="B325" s="121"/>
      <c r="C325" s="121"/>
      <c r="D325" s="121"/>
      <c r="E325" s="121"/>
      <c r="F325" s="121"/>
    </row>
    <row r="326" spans="1:7" x14ac:dyDescent="0.2">
      <c r="A326" s="121"/>
      <c r="B326" s="121"/>
      <c r="C326" s="121"/>
      <c r="D326" s="121"/>
      <c r="E326" s="121"/>
      <c r="F326" s="121"/>
    </row>
    <row r="327" spans="1:7" x14ac:dyDescent="0.2">
      <c r="A327" s="121"/>
      <c r="B327" s="121"/>
      <c r="C327" s="121"/>
      <c r="D327" s="121"/>
      <c r="E327" s="121"/>
      <c r="F327" s="121"/>
    </row>
    <row r="328" spans="1:7" x14ac:dyDescent="0.2">
      <c r="A328" s="121"/>
      <c r="B328" s="121"/>
      <c r="C328" s="121"/>
      <c r="D328" s="121"/>
      <c r="E328" s="121"/>
      <c r="F328" s="121"/>
    </row>
    <row r="329" spans="1:7" x14ac:dyDescent="0.2">
      <c r="A329" s="130"/>
      <c r="B329" s="130"/>
      <c r="C329" s="139" t="s">
        <v>1090</v>
      </c>
      <c r="D329" s="130"/>
      <c r="E329" s="130"/>
      <c r="F329" s="130"/>
      <c r="G329" s="119"/>
    </row>
    <row r="330" spans="1:7" x14ac:dyDescent="0.2">
      <c r="A330" s="130"/>
      <c r="B330" s="130"/>
      <c r="C330" s="138" t="s">
        <v>24</v>
      </c>
      <c r="D330" s="130"/>
      <c r="E330" s="130"/>
      <c r="F330" s="130"/>
      <c r="G330" s="119"/>
    </row>
    <row r="331" spans="1:7" x14ac:dyDescent="0.2">
      <c r="A331" s="130"/>
      <c r="B331" s="140" t="s">
        <v>30</v>
      </c>
      <c r="C331" s="132" t="s">
        <v>1091</v>
      </c>
      <c r="D331" s="130"/>
      <c r="E331" s="130"/>
      <c r="F331" s="130"/>
      <c r="G331" s="119"/>
    </row>
    <row r="332" spans="1:7" x14ac:dyDescent="0.2">
      <c r="A332" s="130"/>
      <c r="B332" s="130"/>
      <c r="C332" s="132" t="s">
        <v>1092</v>
      </c>
      <c r="D332" s="130"/>
      <c r="E332" s="130"/>
      <c r="F332" s="130"/>
      <c r="G332" s="119"/>
    </row>
    <row r="333" spans="1:7" x14ac:dyDescent="0.2">
      <c r="A333" s="130"/>
      <c r="B333" s="130"/>
      <c r="C333" s="132" t="s">
        <v>1093</v>
      </c>
      <c r="D333" s="130"/>
      <c r="E333" s="130"/>
      <c r="F333" s="130"/>
      <c r="G333" s="119"/>
    </row>
    <row r="334" spans="1:7" x14ac:dyDescent="0.2">
      <c r="A334" s="130"/>
      <c r="B334" s="130"/>
      <c r="C334" s="138" t="s">
        <v>24</v>
      </c>
      <c r="D334" s="130"/>
      <c r="E334" s="130"/>
      <c r="F334" s="130"/>
      <c r="G334" s="119"/>
    </row>
    <row r="335" spans="1:7" ht="27" x14ac:dyDescent="0.2">
      <c r="A335" s="130"/>
      <c r="B335" s="140" t="s">
        <v>1094</v>
      </c>
      <c r="C335" s="159" t="s">
        <v>1095</v>
      </c>
      <c r="D335" s="130"/>
      <c r="E335" s="130"/>
      <c r="F335" s="130"/>
      <c r="G335" s="119"/>
    </row>
    <row r="336" spans="1:7" x14ac:dyDescent="0.2">
      <c r="A336" s="130"/>
      <c r="B336" s="130"/>
      <c r="C336" s="138" t="s">
        <v>24</v>
      </c>
      <c r="D336" s="130"/>
      <c r="E336" s="130"/>
      <c r="F336" s="130"/>
      <c r="G336" s="119"/>
    </row>
    <row r="337" spans="1:7" x14ac:dyDescent="0.2">
      <c r="A337" s="141">
        <v>18.899999999999999</v>
      </c>
      <c r="B337" s="140" t="s">
        <v>19</v>
      </c>
      <c r="C337" s="140" t="s">
        <v>1096</v>
      </c>
      <c r="D337" s="141">
        <v>202.86</v>
      </c>
      <c r="E337" s="140" t="s">
        <v>19</v>
      </c>
      <c r="F337" s="141">
        <v>3834.05</v>
      </c>
      <c r="G337" s="119"/>
    </row>
    <row r="338" spans="1:7" x14ac:dyDescent="0.2">
      <c r="A338" s="141">
        <v>18.63</v>
      </c>
      <c r="B338" s="140" t="s">
        <v>19</v>
      </c>
      <c r="C338" s="140" t="s">
        <v>1097</v>
      </c>
      <c r="D338" s="141">
        <v>35.28</v>
      </c>
      <c r="E338" s="140" t="s">
        <v>19</v>
      </c>
      <c r="F338" s="141">
        <v>657.27</v>
      </c>
      <c r="G338" s="119"/>
    </row>
    <row r="339" spans="1:7" ht="27" x14ac:dyDescent="0.2">
      <c r="A339" s="141">
        <v>30</v>
      </c>
      <c r="B339" s="140" t="s">
        <v>225</v>
      </c>
      <c r="C339" s="160" t="s">
        <v>1098</v>
      </c>
      <c r="D339" s="137">
        <v>201</v>
      </c>
      <c r="E339" s="140" t="s">
        <v>225</v>
      </c>
      <c r="F339" s="141">
        <v>6030</v>
      </c>
      <c r="G339" s="119"/>
    </row>
    <row r="340" spans="1:7" x14ac:dyDescent="0.2">
      <c r="A340" s="130"/>
      <c r="B340" s="130"/>
      <c r="C340" s="130"/>
      <c r="D340" s="130"/>
      <c r="E340" s="130"/>
      <c r="F340" s="130"/>
      <c r="G340" s="119"/>
    </row>
    <row r="341" spans="1:7" x14ac:dyDescent="0.2">
      <c r="A341" s="141">
        <v>30</v>
      </c>
      <c r="B341" s="140" t="s">
        <v>225</v>
      </c>
      <c r="C341" s="140" t="s">
        <v>1099</v>
      </c>
      <c r="D341" s="141">
        <v>15.58</v>
      </c>
      <c r="E341" s="140" t="s">
        <v>225</v>
      </c>
      <c r="F341" s="141">
        <v>467.4</v>
      </c>
      <c r="G341" s="119"/>
    </row>
    <row r="342" spans="1:7" x14ac:dyDescent="0.2">
      <c r="A342" s="130"/>
      <c r="B342" s="130"/>
      <c r="C342" s="140" t="s">
        <v>1100</v>
      </c>
      <c r="D342" s="130"/>
      <c r="E342" s="130"/>
      <c r="F342" s="130"/>
      <c r="G342" s="119"/>
    </row>
    <row r="343" spans="1:7" x14ac:dyDescent="0.2">
      <c r="A343" s="130"/>
      <c r="B343" s="130"/>
      <c r="C343" s="140" t="s">
        <v>1101</v>
      </c>
      <c r="D343" s="130"/>
      <c r="E343" s="130"/>
      <c r="F343" s="130"/>
      <c r="G343" s="119"/>
    </row>
    <row r="344" spans="1:7" x14ac:dyDescent="0.2">
      <c r="A344" s="130"/>
      <c r="B344" s="130"/>
      <c r="C344" s="140" t="s">
        <v>1102</v>
      </c>
      <c r="D344" s="130"/>
      <c r="E344" s="130"/>
      <c r="F344" s="130"/>
      <c r="G344" s="119"/>
    </row>
    <row r="345" spans="1:7" x14ac:dyDescent="0.2">
      <c r="A345" s="130"/>
      <c r="B345" s="130"/>
      <c r="C345" s="140" t="s">
        <v>1103</v>
      </c>
      <c r="D345" s="130"/>
      <c r="E345" s="130"/>
      <c r="F345" s="130"/>
      <c r="G345" s="119"/>
    </row>
    <row r="346" spans="1:7" x14ac:dyDescent="0.2">
      <c r="A346" s="130"/>
      <c r="B346" s="130"/>
      <c r="C346" s="140"/>
      <c r="D346" s="130"/>
      <c r="E346" s="130"/>
      <c r="F346" s="130"/>
      <c r="G346" s="119"/>
    </row>
    <row r="347" spans="1:7" x14ac:dyDescent="0.2">
      <c r="A347" s="141">
        <v>5</v>
      </c>
      <c r="B347" s="140" t="s">
        <v>64</v>
      </c>
      <c r="C347" s="144" t="s">
        <v>1104</v>
      </c>
      <c r="D347" s="161">
        <v>40.9</v>
      </c>
      <c r="E347" s="140" t="s">
        <v>64</v>
      </c>
      <c r="F347" s="141">
        <v>204.5</v>
      </c>
      <c r="G347" s="119"/>
    </row>
    <row r="348" spans="1:7" x14ac:dyDescent="0.2">
      <c r="A348" s="141">
        <v>1</v>
      </c>
      <c r="B348" s="140" t="s">
        <v>22</v>
      </c>
      <c r="C348" s="140" t="s">
        <v>1105</v>
      </c>
      <c r="D348" s="141">
        <v>12.1</v>
      </c>
      <c r="E348" s="140" t="s">
        <v>22</v>
      </c>
      <c r="F348" s="141">
        <v>12.1</v>
      </c>
      <c r="G348" s="119"/>
    </row>
    <row r="349" spans="1:7" x14ac:dyDescent="0.2">
      <c r="A349" s="141"/>
      <c r="B349" s="140" t="s">
        <v>22</v>
      </c>
      <c r="C349" s="140" t="s">
        <v>23</v>
      </c>
      <c r="D349" s="130"/>
      <c r="E349" s="140" t="s">
        <v>22</v>
      </c>
      <c r="F349" s="141">
        <v>17.100000000000001</v>
      </c>
      <c r="G349" s="119"/>
    </row>
    <row r="350" spans="1:7" x14ac:dyDescent="0.2">
      <c r="A350" s="130"/>
      <c r="B350" s="130"/>
      <c r="C350" s="130"/>
      <c r="D350" s="130"/>
      <c r="E350" s="130"/>
      <c r="F350" s="130"/>
      <c r="G350" s="119"/>
    </row>
    <row r="351" spans="1:7" x14ac:dyDescent="0.2">
      <c r="A351" s="130"/>
      <c r="B351" s="130"/>
      <c r="C351" s="130"/>
      <c r="D351" s="130"/>
      <c r="E351" s="130"/>
      <c r="F351" s="138" t="s">
        <v>24</v>
      </c>
      <c r="G351" s="119"/>
    </row>
    <row r="352" spans="1:7" x14ac:dyDescent="0.2">
      <c r="A352" s="130"/>
      <c r="B352" s="130"/>
      <c r="C352" s="140" t="s">
        <v>1106</v>
      </c>
      <c r="D352" s="130"/>
      <c r="E352" s="130"/>
      <c r="F352" s="141">
        <v>11222.42</v>
      </c>
      <c r="G352" s="119"/>
    </row>
    <row r="353" spans="1:7" x14ac:dyDescent="0.2">
      <c r="A353" s="130"/>
      <c r="B353" s="130"/>
      <c r="C353" s="130"/>
      <c r="D353" s="130"/>
      <c r="E353" s="130"/>
      <c r="F353" s="138" t="s">
        <v>24</v>
      </c>
      <c r="G353" s="119"/>
    </row>
    <row r="354" spans="1:7" x14ac:dyDescent="0.2">
      <c r="A354" s="130"/>
      <c r="B354" s="130"/>
      <c r="C354" s="140" t="s">
        <v>236</v>
      </c>
      <c r="D354" s="130"/>
      <c r="E354" s="130"/>
      <c r="F354" s="137">
        <v>374.08</v>
      </c>
      <c r="G354" s="119"/>
    </row>
    <row r="355" spans="1:7" x14ac:dyDescent="0.2">
      <c r="A355" s="130"/>
      <c r="B355" s="130"/>
      <c r="C355" s="130"/>
      <c r="D355" s="130"/>
      <c r="E355" s="130"/>
      <c r="F355" s="138" t="s">
        <v>24</v>
      </c>
      <c r="G355" s="119"/>
    </row>
    <row r="356" spans="1:7" x14ac:dyDescent="0.2">
      <c r="A356" s="134" t="s">
        <v>1108</v>
      </c>
      <c r="B356" s="131"/>
      <c r="C356" s="140" t="s">
        <v>1109</v>
      </c>
      <c r="D356" s="130"/>
      <c r="E356" s="133"/>
      <c r="F356" s="130"/>
    </row>
    <row r="357" spans="1:7" x14ac:dyDescent="0.2">
      <c r="A357" s="130"/>
      <c r="B357" s="131"/>
      <c r="C357" s="140" t="s">
        <v>1110</v>
      </c>
      <c r="D357" s="130"/>
      <c r="E357" s="133"/>
      <c r="F357" s="130"/>
    </row>
    <row r="358" spans="1:7" x14ac:dyDescent="0.2">
      <c r="A358" s="140" t="s">
        <v>8</v>
      </c>
      <c r="B358" s="131"/>
      <c r="C358" s="140" t="s">
        <v>1111</v>
      </c>
      <c r="D358" s="130"/>
      <c r="E358" s="133"/>
      <c r="F358" s="130"/>
    </row>
    <row r="359" spans="1:7" x14ac:dyDescent="0.2">
      <c r="A359" s="130"/>
      <c r="B359" s="131"/>
      <c r="C359" s="138" t="s">
        <v>24</v>
      </c>
      <c r="D359" s="130"/>
      <c r="E359" s="133"/>
      <c r="F359" s="130"/>
    </row>
    <row r="360" spans="1:7" x14ac:dyDescent="0.2">
      <c r="A360" s="141">
        <v>3</v>
      </c>
      <c r="B360" s="136" t="s">
        <v>1112</v>
      </c>
      <c r="C360" s="140" t="s">
        <v>1113</v>
      </c>
      <c r="D360" s="161">
        <v>120.54</v>
      </c>
      <c r="E360" s="140" t="s">
        <v>1112</v>
      </c>
      <c r="F360" s="141">
        <v>361.62</v>
      </c>
    </row>
    <row r="361" spans="1:7" x14ac:dyDescent="0.2">
      <c r="A361" s="141">
        <v>1</v>
      </c>
      <c r="B361" s="136" t="s">
        <v>1114</v>
      </c>
      <c r="C361" s="140" t="s">
        <v>1115</v>
      </c>
      <c r="D361" s="141">
        <v>78.400000000000006</v>
      </c>
      <c r="E361" s="140" t="s">
        <v>1114</v>
      </c>
      <c r="F361" s="141">
        <v>78.400000000000006</v>
      </c>
    </row>
    <row r="362" spans="1:7" x14ac:dyDescent="0.2">
      <c r="A362" s="141">
        <v>1</v>
      </c>
      <c r="B362" s="136" t="s">
        <v>1114</v>
      </c>
      <c r="C362" s="140" t="s">
        <v>1116</v>
      </c>
      <c r="D362" s="141">
        <v>8</v>
      </c>
      <c r="E362" s="140" t="s">
        <v>1114</v>
      </c>
      <c r="F362" s="141">
        <v>8</v>
      </c>
    </row>
    <row r="363" spans="1:7" x14ac:dyDescent="0.2">
      <c r="A363" s="134" t="s">
        <v>1117</v>
      </c>
      <c r="B363" s="131"/>
      <c r="C363" s="140" t="s">
        <v>1118</v>
      </c>
      <c r="D363" s="134" t="s">
        <v>1117</v>
      </c>
      <c r="E363" s="133"/>
      <c r="F363" s="141">
        <v>2.08</v>
      </c>
    </row>
    <row r="364" spans="1:7" x14ac:dyDescent="0.2">
      <c r="A364" s="130"/>
      <c r="B364" s="131"/>
      <c r="C364" s="130"/>
      <c r="D364" s="130"/>
      <c r="E364" s="133"/>
      <c r="F364" s="138" t="s">
        <v>24</v>
      </c>
    </row>
    <row r="365" spans="1:7" x14ac:dyDescent="0.2">
      <c r="A365" s="130"/>
      <c r="B365" s="131"/>
      <c r="C365" s="140" t="s">
        <v>1119</v>
      </c>
      <c r="D365" s="130"/>
      <c r="E365" s="133"/>
      <c r="F365" s="141">
        <v>450.1</v>
      </c>
    </row>
    <row r="366" spans="1:7" x14ac:dyDescent="0.2">
      <c r="A366" s="134" t="s">
        <v>365</v>
      </c>
      <c r="B366" s="136" t="s">
        <v>30</v>
      </c>
      <c r="C366" s="140" t="s">
        <v>542</v>
      </c>
      <c r="D366" s="130"/>
      <c r="E366" s="133"/>
      <c r="F366" s="130"/>
      <c r="G366" s="119"/>
    </row>
    <row r="367" spans="1:7" x14ac:dyDescent="0.2">
      <c r="A367" s="130"/>
      <c r="B367" s="131"/>
      <c r="C367" s="140" t="s">
        <v>548</v>
      </c>
      <c r="D367" s="130"/>
      <c r="E367" s="133"/>
      <c r="F367" s="130"/>
      <c r="G367" s="119"/>
    </row>
    <row r="368" spans="1:7" x14ac:dyDescent="0.2">
      <c r="A368" s="130"/>
      <c r="B368" s="131"/>
      <c r="C368" s="138" t="s">
        <v>24</v>
      </c>
      <c r="D368" s="130"/>
      <c r="E368" s="133"/>
      <c r="F368" s="130"/>
      <c r="G368" s="119"/>
    </row>
    <row r="369" spans="1:7" x14ac:dyDescent="0.2">
      <c r="A369" s="141">
        <v>0.22</v>
      </c>
      <c r="B369" s="136" t="s">
        <v>19</v>
      </c>
      <c r="C369" s="140" t="s">
        <v>521</v>
      </c>
      <c r="D369" s="141">
        <v>4193.32</v>
      </c>
      <c r="E369" s="140" t="s">
        <v>19</v>
      </c>
      <c r="F369" s="141">
        <v>922.53</v>
      </c>
      <c r="G369" s="119"/>
    </row>
    <row r="370" spans="1:7" x14ac:dyDescent="0.2">
      <c r="A370" s="141">
        <v>2.2000000000000002</v>
      </c>
      <c r="B370" s="136" t="s">
        <v>64</v>
      </c>
      <c r="C370" s="140" t="s">
        <v>65</v>
      </c>
      <c r="D370" s="141">
        <v>904.05</v>
      </c>
      <c r="E370" s="140" t="s">
        <v>64</v>
      </c>
      <c r="F370" s="141">
        <v>1988.91</v>
      </c>
      <c r="G370" s="119"/>
    </row>
    <row r="371" spans="1:7" x14ac:dyDescent="0.2">
      <c r="A371" s="141">
        <v>0.5</v>
      </c>
      <c r="B371" s="136" t="s">
        <v>64</v>
      </c>
      <c r="C371" s="140" t="s">
        <v>546</v>
      </c>
      <c r="D371" s="141">
        <v>590.1</v>
      </c>
      <c r="E371" s="140" t="s">
        <v>64</v>
      </c>
      <c r="F371" s="141">
        <v>295.05</v>
      </c>
      <c r="G371" s="119"/>
    </row>
    <row r="372" spans="1:7" x14ac:dyDescent="0.2">
      <c r="A372" s="141">
        <v>3.2</v>
      </c>
      <c r="B372" s="136" t="s">
        <v>64</v>
      </c>
      <c r="C372" s="140" t="s">
        <v>44</v>
      </c>
      <c r="D372" s="141">
        <v>484.05</v>
      </c>
      <c r="E372" s="140" t="s">
        <v>64</v>
      </c>
      <c r="F372" s="141">
        <v>1548.96</v>
      </c>
      <c r="G372" s="119"/>
    </row>
    <row r="373" spans="1:7" x14ac:dyDescent="0.2">
      <c r="A373" s="141"/>
      <c r="B373" s="136"/>
      <c r="C373" s="140"/>
      <c r="D373" s="141"/>
      <c r="E373" s="140"/>
      <c r="F373" s="141"/>
      <c r="G373" s="119"/>
    </row>
    <row r="374" spans="1:7" x14ac:dyDescent="0.2">
      <c r="A374" s="141"/>
      <c r="B374" s="136"/>
      <c r="C374" s="140"/>
      <c r="D374" s="141"/>
      <c r="E374" s="140"/>
      <c r="F374" s="141"/>
      <c r="G374" s="119"/>
    </row>
    <row r="375" spans="1:7" x14ac:dyDescent="0.2">
      <c r="A375" s="130"/>
      <c r="B375" s="136" t="s">
        <v>22</v>
      </c>
      <c r="C375" s="140" t="s">
        <v>23</v>
      </c>
      <c r="D375" s="140" t="s">
        <v>8</v>
      </c>
      <c r="E375" s="140" t="s">
        <v>22</v>
      </c>
      <c r="F375" s="141">
        <v>5</v>
      </c>
      <c r="G375" s="119"/>
    </row>
    <row r="376" spans="1:7" x14ac:dyDescent="0.2">
      <c r="A376" s="130"/>
      <c r="B376" s="131"/>
      <c r="C376" s="130"/>
      <c r="D376" s="130"/>
      <c r="E376" s="133"/>
      <c r="F376" s="138" t="s">
        <v>24</v>
      </c>
      <c r="G376" s="119"/>
    </row>
    <row r="377" spans="1:7" x14ac:dyDescent="0.2">
      <c r="A377" s="130"/>
      <c r="B377" s="131"/>
      <c r="C377" s="140" t="s">
        <v>66</v>
      </c>
      <c r="D377" s="130"/>
      <c r="E377" s="133"/>
      <c r="F377" s="141">
        <v>4760.45</v>
      </c>
      <c r="G377" s="119"/>
    </row>
    <row r="378" spans="1:7" x14ac:dyDescent="0.2">
      <c r="A378" s="130" t="s">
        <v>8</v>
      </c>
      <c r="B378" s="131"/>
      <c r="C378" s="130"/>
      <c r="D378" s="130"/>
      <c r="E378" s="133"/>
      <c r="F378" s="138" t="s">
        <v>24</v>
      </c>
      <c r="G378" s="119"/>
    </row>
    <row r="379" spans="1:7" x14ac:dyDescent="0.2">
      <c r="A379" s="130"/>
      <c r="B379" s="131"/>
      <c r="C379" s="139" t="s">
        <v>67</v>
      </c>
      <c r="D379" s="130"/>
      <c r="E379" s="133"/>
      <c r="F379" s="137">
        <v>476.05</v>
      </c>
      <c r="G379" s="119"/>
    </row>
    <row r="380" spans="1:7" x14ac:dyDescent="0.2">
      <c r="A380" s="130"/>
      <c r="B380" s="131"/>
      <c r="C380" s="130"/>
      <c r="D380" s="130"/>
      <c r="E380" s="133"/>
      <c r="F380" s="138" t="s">
        <v>46</v>
      </c>
      <c r="G380" s="119"/>
    </row>
    <row r="381" spans="1:7" x14ac:dyDescent="0.2">
      <c r="A381" s="130"/>
      <c r="B381" s="131"/>
      <c r="C381" s="140"/>
      <c r="D381" s="130"/>
      <c r="E381" s="133"/>
      <c r="F381" s="137">
        <v>458.89</v>
      </c>
      <c r="G381" s="119"/>
    </row>
    <row r="382" spans="1:7" x14ac:dyDescent="0.2">
      <c r="A382" s="134" t="s">
        <v>1120</v>
      </c>
      <c r="B382" s="136" t="s">
        <v>30</v>
      </c>
      <c r="C382" s="140" t="s">
        <v>1121</v>
      </c>
      <c r="D382" s="130"/>
      <c r="E382" s="133"/>
      <c r="F382" s="137">
        <v>466.09</v>
      </c>
      <c r="G382" s="119"/>
    </row>
    <row r="383" spans="1:7" x14ac:dyDescent="0.2">
      <c r="A383" s="130"/>
      <c r="B383" s="131"/>
      <c r="C383" s="140" t="s">
        <v>1122</v>
      </c>
      <c r="D383" s="130"/>
      <c r="E383" s="133"/>
      <c r="F383" s="130"/>
      <c r="G383" s="119"/>
    </row>
    <row r="384" spans="1:7" x14ac:dyDescent="0.2">
      <c r="A384" s="130"/>
      <c r="B384" s="131"/>
      <c r="C384" s="138" t="s">
        <v>24</v>
      </c>
      <c r="D384" s="130"/>
      <c r="E384" s="133"/>
      <c r="F384" s="130"/>
      <c r="G384" s="119"/>
    </row>
    <row r="385" spans="1:7" x14ac:dyDescent="0.2">
      <c r="A385" s="141">
        <v>1</v>
      </c>
      <c r="B385" s="136" t="s">
        <v>19</v>
      </c>
      <c r="C385" s="140" t="s">
        <v>1123</v>
      </c>
      <c r="D385" s="141">
        <v>35.28</v>
      </c>
      <c r="E385" s="140" t="s">
        <v>19</v>
      </c>
      <c r="F385" s="137">
        <v>35.28</v>
      </c>
      <c r="G385" s="119"/>
    </row>
    <row r="386" spans="1:7" x14ac:dyDescent="0.2">
      <c r="A386" s="130"/>
      <c r="B386" s="131"/>
      <c r="C386" s="130"/>
      <c r="D386" s="130"/>
      <c r="E386" s="133"/>
      <c r="F386" s="138" t="s">
        <v>46</v>
      </c>
      <c r="G386" s="119"/>
    </row>
    <row r="387" spans="1:7" x14ac:dyDescent="0.2">
      <c r="A387" s="130"/>
      <c r="B387" s="131"/>
      <c r="C387" s="130"/>
      <c r="D387" s="130"/>
      <c r="E387" s="133"/>
      <c r="F387" s="138"/>
      <c r="G387" s="119"/>
    </row>
    <row r="388" spans="1:7" x14ac:dyDescent="0.2">
      <c r="A388" s="121"/>
      <c r="B388" s="121"/>
      <c r="C388" s="121"/>
      <c r="D388" s="121"/>
      <c r="E388" s="121"/>
      <c r="F388" s="121"/>
    </row>
    <row r="389" spans="1:7" x14ac:dyDescent="0.2">
      <c r="A389" s="162">
        <v>238</v>
      </c>
      <c r="B389" s="163" t="s">
        <v>30</v>
      </c>
      <c r="C389" s="164" t="s">
        <v>1126</v>
      </c>
      <c r="D389" s="165"/>
      <c r="E389" s="166"/>
      <c r="F389" s="165"/>
    </row>
    <row r="390" spans="1:7" x14ac:dyDescent="0.2">
      <c r="A390" s="167"/>
      <c r="B390" s="131"/>
      <c r="C390" s="140" t="s">
        <v>1127</v>
      </c>
      <c r="D390" s="130"/>
      <c r="E390" s="133"/>
      <c r="F390" s="130"/>
    </row>
    <row r="391" spans="1:7" x14ac:dyDescent="0.2">
      <c r="A391" s="167"/>
      <c r="B391" s="131"/>
      <c r="C391" s="138" t="s">
        <v>24</v>
      </c>
      <c r="D391" s="130"/>
      <c r="E391" s="133"/>
      <c r="F391" s="130"/>
    </row>
    <row r="392" spans="1:7" x14ac:dyDescent="0.2">
      <c r="A392" s="168">
        <v>20</v>
      </c>
      <c r="B392" s="136" t="s">
        <v>213</v>
      </c>
      <c r="C392" s="140" t="s">
        <v>1134</v>
      </c>
      <c r="D392" s="141">
        <v>116.2</v>
      </c>
      <c r="E392" s="140" t="s">
        <v>213</v>
      </c>
      <c r="F392" s="141">
        <v>2324</v>
      </c>
    </row>
    <row r="393" spans="1:7" x14ac:dyDescent="0.2">
      <c r="A393" s="167"/>
      <c r="B393" s="131"/>
      <c r="C393" s="140" t="s">
        <v>1128</v>
      </c>
      <c r="D393" s="130"/>
      <c r="E393" s="133"/>
      <c r="F393" s="140" t="s">
        <v>8</v>
      </c>
    </row>
    <row r="394" spans="1:7" x14ac:dyDescent="0.2">
      <c r="A394" s="168">
        <v>50</v>
      </c>
      <c r="B394" s="136" t="s">
        <v>62</v>
      </c>
      <c r="C394" s="140" t="s">
        <v>197</v>
      </c>
      <c r="D394" s="141">
        <v>5.96</v>
      </c>
      <c r="E394" s="140" t="s">
        <v>62</v>
      </c>
      <c r="F394" s="141">
        <v>298</v>
      </c>
    </row>
    <row r="395" spans="1:7" x14ac:dyDescent="0.2">
      <c r="A395" s="168">
        <v>1</v>
      </c>
      <c r="B395" s="136" t="s">
        <v>22</v>
      </c>
      <c r="C395" s="140" t="s">
        <v>1129</v>
      </c>
      <c r="D395" s="169">
        <v>75</v>
      </c>
      <c r="E395" s="140" t="s">
        <v>22</v>
      </c>
      <c r="F395" s="141">
        <v>75</v>
      </c>
    </row>
    <row r="396" spans="1:7" x14ac:dyDescent="0.2">
      <c r="A396" s="168">
        <v>1</v>
      </c>
      <c r="B396" s="136" t="s">
        <v>22</v>
      </c>
      <c r="C396" s="140" t="s">
        <v>1130</v>
      </c>
      <c r="D396" s="141">
        <v>40</v>
      </c>
      <c r="E396" s="140" t="s">
        <v>22</v>
      </c>
      <c r="F396" s="141">
        <v>40</v>
      </c>
    </row>
    <row r="397" spans="1:7" x14ac:dyDescent="0.2">
      <c r="A397" s="168">
        <v>2.5</v>
      </c>
      <c r="B397" s="136" t="s">
        <v>22</v>
      </c>
      <c r="C397" s="140" t="s">
        <v>1131</v>
      </c>
      <c r="D397" s="141">
        <v>699.3</v>
      </c>
      <c r="E397" s="140" t="s">
        <v>22</v>
      </c>
      <c r="F397" s="141">
        <v>1748.25</v>
      </c>
    </row>
    <row r="398" spans="1:7" x14ac:dyDescent="0.2">
      <c r="A398" s="167"/>
      <c r="B398" s="136" t="s">
        <v>22</v>
      </c>
      <c r="C398" s="140" t="s">
        <v>1132</v>
      </c>
      <c r="D398" s="130"/>
      <c r="E398" s="140" t="s">
        <v>22</v>
      </c>
      <c r="F398" s="151">
        <v>1.5</v>
      </c>
    </row>
    <row r="399" spans="1:7" x14ac:dyDescent="0.2">
      <c r="A399" s="167"/>
      <c r="B399" s="131"/>
      <c r="C399" s="130"/>
      <c r="D399" s="130"/>
      <c r="E399" s="133"/>
      <c r="F399" s="138" t="s">
        <v>24</v>
      </c>
    </row>
    <row r="400" spans="1:7" x14ac:dyDescent="0.2">
      <c r="A400" s="167"/>
      <c r="B400" s="131"/>
      <c r="C400" s="139" t="s">
        <v>1133</v>
      </c>
      <c r="D400" s="145"/>
      <c r="E400" s="150"/>
      <c r="F400" s="137">
        <v>4486.75</v>
      </c>
    </row>
    <row r="401" spans="1:6" x14ac:dyDescent="0.2">
      <c r="A401" s="167"/>
      <c r="B401" s="131"/>
      <c r="C401" s="140"/>
      <c r="D401" s="130"/>
      <c r="E401" s="133"/>
      <c r="F401" s="138" t="s">
        <v>24</v>
      </c>
    </row>
    <row r="531" spans="1:1" x14ac:dyDescent="0.2">
      <c r="A531" t="s">
        <v>1473</v>
      </c>
    </row>
  </sheetData>
  <mergeCells count="1">
    <mergeCell ref="C219:D21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3"/>
  <sheetViews>
    <sheetView zoomScale="80" zoomScaleNormal="80" workbookViewId="0">
      <selection activeCell="C6" sqref="C6"/>
    </sheetView>
  </sheetViews>
  <sheetFormatPr defaultColWidth="9.14453125" defaultRowHeight="14.25" x14ac:dyDescent="0.2"/>
  <cols>
    <col min="1" max="1" width="9.68359375" style="100" customWidth="1"/>
    <col min="2" max="2" width="46.41015625" style="100" customWidth="1"/>
    <col min="3" max="3" width="9.01171875" style="100" customWidth="1"/>
    <col min="4" max="4" width="23.5390625" style="100" customWidth="1"/>
    <col min="5" max="5" width="9.01171875" style="100" customWidth="1"/>
    <col min="6" max="6" width="12.10546875" style="100" customWidth="1"/>
    <col min="7" max="7" width="10.625" style="100" customWidth="1"/>
    <col min="8" max="8" width="11.1640625" style="100" customWidth="1"/>
    <col min="9" max="9" width="29.7265625" style="100" customWidth="1"/>
    <col min="10" max="10" width="11.1640625" style="100" customWidth="1"/>
    <col min="11" max="16384" width="9.14453125" style="100"/>
  </cols>
  <sheetData>
    <row r="1" spans="1:10" ht="21.75" x14ac:dyDescent="0.3">
      <c r="A1" s="97"/>
      <c r="B1" s="98" t="s">
        <v>284</v>
      </c>
      <c r="C1" s="98"/>
      <c r="D1" s="99" t="s">
        <v>8</v>
      </c>
      <c r="E1" s="97"/>
      <c r="F1" s="97"/>
      <c r="G1" s="97"/>
      <c r="H1" s="97"/>
      <c r="I1" s="97"/>
      <c r="J1" s="97"/>
    </row>
    <row r="2" spans="1:10" x14ac:dyDescent="0.2">
      <c r="A2" s="101"/>
      <c r="B2" s="372" t="s">
        <v>285</v>
      </c>
      <c r="C2" s="372"/>
      <c r="D2" s="372"/>
      <c r="E2" s="372"/>
      <c r="F2" s="101"/>
      <c r="G2" s="101"/>
      <c r="H2" s="101"/>
      <c r="I2" s="101"/>
      <c r="J2" s="101"/>
    </row>
    <row r="3" spans="1:10" ht="15.75" x14ac:dyDescent="0.2">
      <c r="A3" s="102" t="s">
        <v>286</v>
      </c>
      <c r="B3" s="103" t="s">
        <v>639</v>
      </c>
      <c r="C3" s="101" t="s">
        <v>640</v>
      </c>
      <c r="D3" s="104" t="s">
        <v>640</v>
      </c>
      <c r="E3" s="101"/>
      <c r="F3" s="101"/>
      <c r="G3" s="101"/>
      <c r="H3" s="101"/>
      <c r="I3" s="101"/>
      <c r="J3" s="101"/>
    </row>
    <row r="4" spans="1:10" x14ac:dyDescent="0.2">
      <c r="A4" s="101"/>
      <c r="B4" s="102" t="s">
        <v>8</v>
      </c>
      <c r="C4" s="101"/>
      <c r="D4" s="102" t="s">
        <v>8</v>
      </c>
      <c r="E4" s="102" t="s">
        <v>287</v>
      </c>
      <c r="F4" s="102"/>
      <c r="G4" s="101"/>
      <c r="H4" s="102" t="s">
        <v>8</v>
      </c>
      <c r="I4" s="101"/>
      <c r="J4" s="101"/>
    </row>
    <row r="5" spans="1:10" x14ac:dyDescent="0.2">
      <c r="A5" s="105"/>
      <c r="B5" s="105" t="s">
        <v>24</v>
      </c>
      <c r="C5" s="105" t="s">
        <v>24</v>
      </c>
      <c r="D5" s="105" t="s">
        <v>24</v>
      </c>
      <c r="E5" s="105" t="s">
        <v>24</v>
      </c>
      <c r="F5" s="105" t="s">
        <v>24</v>
      </c>
      <c r="G5" s="105" t="s">
        <v>24</v>
      </c>
      <c r="H5" s="105" t="s">
        <v>24</v>
      </c>
      <c r="I5" s="105" t="s">
        <v>24</v>
      </c>
      <c r="J5" s="105" t="s">
        <v>24</v>
      </c>
    </row>
    <row r="6" spans="1:10" x14ac:dyDescent="0.2">
      <c r="A6" s="99" t="s">
        <v>288</v>
      </c>
      <c r="B6" s="99" t="s">
        <v>289</v>
      </c>
      <c r="C6" s="99" t="s">
        <v>290</v>
      </c>
      <c r="D6" s="99" t="s">
        <v>291</v>
      </c>
      <c r="E6" s="99" t="s">
        <v>17</v>
      </c>
      <c r="F6" s="99" t="s">
        <v>292</v>
      </c>
      <c r="G6" s="99" t="s">
        <v>293</v>
      </c>
      <c r="H6" s="102" t="s">
        <v>296</v>
      </c>
      <c r="I6" s="99" t="s">
        <v>297</v>
      </c>
      <c r="J6" s="101"/>
    </row>
    <row r="7" spans="1:10" x14ac:dyDescent="0.2">
      <c r="A7" s="101"/>
      <c r="B7" s="101"/>
      <c r="C7" s="101"/>
      <c r="D7" s="101"/>
      <c r="E7" s="99" t="s">
        <v>298</v>
      </c>
      <c r="F7" s="99" t="s">
        <v>296</v>
      </c>
      <c r="G7" s="99" t="s">
        <v>299</v>
      </c>
      <c r="H7" s="102" t="s">
        <v>302</v>
      </c>
      <c r="I7" s="101"/>
      <c r="J7" s="101"/>
    </row>
    <row r="8" spans="1:10" x14ac:dyDescent="0.2">
      <c r="A8" s="105" t="s">
        <v>24</v>
      </c>
      <c r="B8" s="105" t="s">
        <v>24</v>
      </c>
      <c r="C8" s="105" t="s">
        <v>24</v>
      </c>
      <c r="D8" s="105" t="s">
        <v>24</v>
      </c>
      <c r="E8" s="105" t="s">
        <v>24</v>
      </c>
      <c r="F8" s="105" t="s">
        <v>24</v>
      </c>
      <c r="G8" s="105" t="s">
        <v>24</v>
      </c>
      <c r="H8" s="105" t="s">
        <v>24</v>
      </c>
      <c r="I8" s="105" t="s">
        <v>24</v>
      </c>
      <c r="J8" s="105" t="s">
        <v>24</v>
      </c>
    </row>
    <row r="9" spans="1:10" ht="16.5" x14ac:dyDescent="0.25">
      <c r="A9" s="99" t="s">
        <v>304</v>
      </c>
      <c r="B9" s="102" t="s">
        <v>432</v>
      </c>
      <c r="C9" s="102" t="s">
        <v>305</v>
      </c>
      <c r="D9" s="102" t="s">
        <v>306</v>
      </c>
      <c r="E9" s="103">
        <v>18</v>
      </c>
      <c r="F9" s="106">
        <v>445</v>
      </c>
      <c r="G9" s="103">
        <v>187.46</v>
      </c>
      <c r="H9" s="102">
        <v>632.46</v>
      </c>
      <c r="I9" s="102" t="s">
        <v>483</v>
      </c>
      <c r="J9" s="107">
        <v>904.05</v>
      </c>
    </row>
    <row r="10" spans="1:10" ht="16.5" x14ac:dyDescent="0.25">
      <c r="A10" s="99" t="s">
        <v>308</v>
      </c>
      <c r="B10" s="102" t="s">
        <v>433</v>
      </c>
      <c r="C10" s="102" t="s">
        <v>305</v>
      </c>
      <c r="D10" s="102" t="s">
        <v>306</v>
      </c>
      <c r="E10" s="103">
        <v>18</v>
      </c>
      <c r="F10" s="106">
        <v>642</v>
      </c>
      <c r="G10" s="103">
        <v>187.46</v>
      </c>
      <c r="H10" s="102">
        <v>829.46</v>
      </c>
      <c r="I10" s="102" t="s">
        <v>484</v>
      </c>
      <c r="J10" s="107">
        <v>844.2</v>
      </c>
    </row>
    <row r="11" spans="1:10" ht="16.5" x14ac:dyDescent="0.25">
      <c r="A11" s="99" t="s">
        <v>310</v>
      </c>
      <c r="B11" s="102" t="s">
        <v>311</v>
      </c>
      <c r="C11" s="102" t="s">
        <v>305</v>
      </c>
      <c r="D11" s="102" t="s">
        <v>306</v>
      </c>
      <c r="E11" s="103">
        <v>18</v>
      </c>
      <c r="F11" s="106">
        <v>744.33</v>
      </c>
      <c r="G11" s="103">
        <v>187.46</v>
      </c>
      <c r="H11" s="102">
        <v>931.79</v>
      </c>
      <c r="I11" s="102" t="s">
        <v>485</v>
      </c>
      <c r="J11" s="107">
        <v>590.1</v>
      </c>
    </row>
    <row r="12" spans="1:10" ht="16.5" x14ac:dyDescent="0.25">
      <c r="A12" s="99" t="s">
        <v>313</v>
      </c>
      <c r="B12" s="102" t="s">
        <v>314</v>
      </c>
      <c r="C12" s="102" t="s">
        <v>305</v>
      </c>
      <c r="D12" s="102" t="s">
        <v>306</v>
      </c>
      <c r="E12" s="103">
        <v>18</v>
      </c>
      <c r="F12" s="106">
        <v>977</v>
      </c>
      <c r="G12" s="103">
        <v>187.46</v>
      </c>
      <c r="H12" s="102">
        <v>1164.46</v>
      </c>
      <c r="I12" s="102" t="s">
        <v>486</v>
      </c>
      <c r="J12" s="107">
        <v>484.05</v>
      </c>
    </row>
    <row r="13" spans="1:10" ht="16.5" x14ac:dyDescent="0.25">
      <c r="A13" s="99" t="s">
        <v>316</v>
      </c>
      <c r="B13" s="102" t="s">
        <v>317</v>
      </c>
      <c r="C13" s="102" t="s">
        <v>305</v>
      </c>
      <c r="D13" s="102" t="s">
        <v>306</v>
      </c>
      <c r="E13" s="103">
        <v>18</v>
      </c>
      <c r="F13" s="106">
        <v>1329</v>
      </c>
      <c r="G13" s="103">
        <v>187.46</v>
      </c>
      <c r="H13" s="102">
        <v>1516.46</v>
      </c>
      <c r="I13" s="102" t="s">
        <v>487</v>
      </c>
      <c r="J13" s="107">
        <v>722.4</v>
      </c>
    </row>
    <row r="14" spans="1:10" ht="16.5" x14ac:dyDescent="0.25">
      <c r="A14" s="99" t="s">
        <v>319</v>
      </c>
      <c r="B14" s="102" t="s">
        <v>320</v>
      </c>
      <c r="C14" s="102" t="s">
        <v>305</v>
      </c>
      <c r="D14" s="102" t="s">
        <v>306</v>
      </c>
      <c r="E14" s="103">
        <v>18</v>
      </c>
      <c r="F14" s="106">
        <v>1432</v>
      </c>
      <c r="G14" s="103">
        <v>187.46</v>
      </c>
      <c r="H14" s="102">
        <v>1619.46</v>
      </c>
      <c r="I14" s="102" t="s">
        <v>488</v>
      </c>
      <c r="J14" s="107">
        <v>699.3</v>
      </c>
    </row>
    <row r="15" spans="1:10" ht="16.5" x14ac:dyDescent="0.25">
      <c r="A15" s="99" t="s">
        <v>322</v>
      </c>
      <c r="B15" s="102" t="s">
        <v>323</v>
      </c>
      <c r="C15" s="102" t="s">
        <v>305</v>
      </c>
      <c r="D15" s="102" t="s">
        <v>306</v>
      </c>
      <c r="E15" s="103">
        <v>18</v>
      </c>
      <c r="F15" s="106">
        <v>1029</v>
      </c>
      <c r="G15" s="103">
        <v>187.46</v>
      </c>
      <c r="H15" s="102">
        <v>1216.46</v>
      </c>
      <c r="I15" s="102" t="s">
        <v>489</v>
      </c>
      <c r="J15" s="107">
        <v>784.35</v>
      </c>
    </row>
    <row r="16" spans="1:10" ht="16.5" x14ac:dyDescent="0.25">
      <c r="A16" s="99" t="s">
        <v>325</v>
      </c>
      <c r="B16" s="102" t="s">
        <v>490</v>
      </c>
      <c r="C16" s="102" t="s">
        <v>305</v>
      </c>
      <c r="D16" s="102" t="s">
        <v>641</v>
      </c>
      <c r="E16" s="103">
        <v>78</v>
      </c>
      <c r="F16" s="108">
        <v>1280</v>
      </c>
      <c r="G16" s="103">
        <v>662.72</v>
      </c>
      <c r="H16" s="102">
        <v>1942.72</v>
      </c>
      <c r="I16" s="102" t="s">
        <v>491</v>
      </c>
      <c r="J16" s="107">
        <v>760.2</v>
      </c>
    </row>
    <row r="17" spans="1:10" ht="16.5" x14ac:dyDescent="0.25">
      <c r="A17" s="99" t="s">
        <v>327</v>
      </c>
      <c r="B17" s="102" t="s">
        <v>492</v>
      </c>
      <c r="C17" s="102" t="s">
        <v>305</v>
      </c>
      <c r="D17" s="102" t="s">
        <v>641</v>
      </c>
      <c r="E17" s="103">
        <v>78</v>
      </c>
      <c r="F17" s="108">
        <v>1280</v>
      </c>
      <c r="G17" s="103">
        <v>662.72</v>
      </c>
      <c r="H17" s="102">
        <v>1942.72</v>
      </c>
      <c r="I17" s="102" t="s">
        <v>493</v>
      </c>
      <c r="J17" s="107">
        <v>798</v>
      </c>
    </row>
    <row r="18" spans="1:10" ht="16.5" x14ac:dyDescent="0.25">
      <c r="A18" s="99" t="s">
        <v>329</v>
      </c>
      <c r="B18" s="102" t="s">
        <v>437</v>
      </c>
      <c r="C18" s="102" t="s">
        <v>330</v>
      </c>
      <c r="D18" s="102" t="s">
        <v>331</v>
      </c>
      <c r="E18" s="103">
        <v>21</v>
      </c>
      <c r="F18" s="106">
        <v>5570</v>
      </c>
      <c r="G18" s="103">
        <v>181.2</v>
      </c>
      <c r="H18" s="102">
        <v>5751.2</v>
      </c>
      <c r="I18" s="102" t="s">
        <v>494</v>
      </c>
      <c r="J18" s="107">
        <v>775.95</v>
      </c>
    </row>
    <row r="19" spans="1:10" ht="16.5" x14ac:dyDescent="0.25">
      <c r="A19" s="99" t="s">
        <v>333</v>
      </c>
      <c r="B19" s="102" t="s">
        <v>438</v>
      </c>
      <c r="C19" s="102" t="s">
        <v>19</v>
      </c>
      <c r="D19" s="103" t="s">
        <v>331</v>
      </c>
      <c r="E19" s="103">
        <v>21</v>
      </c>
      <c r="F19" s="106">
        <v>688</v>
      </c>
      <c r="G19" s="109">
        <v>147.54</v>
      </c>
      <c r="H19" s="102">
        <v>835.54</v>
      </c>
      <c r="I19" s="102" t="s">
        <v>495</v>
      </c>
      <c r="J19" s="107">
        <v>884.1</v>
      </c>
    </row>
    <row r="20" spans="1:10" ht="16.5" x14ac:dyDescent="0.25">
      <c r="A20" s="99" t="s">
        <v>335</v>
      </c>
      <c r="B20" s="102" t="s">
        <v>336</v>
      </c>
      <c r="C20" s="102" t="s">
        <v>19</v>
      </c>
      <c r="D20" s="103" t="s">
        <v>331</v>
      </c>
      <c r="E20" s="103">
        <v>21</v>
      </c>
      <c r="F20" s="106">
        <v>767</v>
      </c>
      <c r="G20" s="103">
        <v>147.54</v>
      </c>
      <c r="H20" s="102">
        <v>914.54</v>
      </c>
      <c r="I20" s="102" t="s">
        <v>496</v>
      </c>
      <c r="J20" s="107">
        <v>844.2</v>
      </c>
    </row>
    <row r="21" spans="1:10" ht="16.5" x14ac:dyDescent="0.25">
      <c r="A21" s="99" t="s">
        <v>338</v>
      </c>
      <c r="B21" s="102" t="s">
        <v>439</v>
      </c>
      <c r="C21" s="102" t="s">
        <v>330</v>
      </c>
      <c r="D21" s="102" t="s">
        <v>339</v>
      </c>
      <c r="E21" s="103">
        <v>0</v>
      </c>
      <c r="F21" s="106">
        <v>16106</v>
      </c>
      <c r="G21" s="103">
        <v>0</v>
      </c>
      <c r="H21" s="102">
        <v>16106</v>
      </c>
      <c r="I21" s="102" t="s">
        <v>497</v>
      </c>
      <c r="J21" s="107">
        <v>694.05</v>
      </c>
    </row>
    <row r="22" spans="1:10" ht="16.5" x14ac:dyDescent="0.25">
      <c r="A22" s="99" t="s">
        <v>341</v>
      </c>
      <c r="B22" s="102" t="s">
        <v>440</v>
      </c>
      <c r="C22" s="102" t="s">
        <v>305</v>
      </c>
      <c r="D22" s="102" t="s">
        <v>339</v>
      </c>
      <c r="E22" s="103"/>
      <c r="F22" s="106">
        <v>1322</v>
      </c>
      <c r="G22" s="103"/>
      <c r="H22" s="102">
        <v>1322</v>
      </c>
      <c r="I22" s="102" t="s">
        <v>498</v>
      </c>
      <c r="J22" s="107">
        <v>668.85</v>
      </c>
    </row>
    <row r="23" spans="1:10" ht="16.5" x14ac:dyDescent="0.25">
      <c r="A23" s="99" t="s">
        <v>343</v>
      </c>
      <c r="B23" s="102" t="s">
        <v>441</v>
      </c>
      <c r="C23" s="102" t="s">
        <v>305</v>
      </c>
      <c r="D23" s="102" t="s">
        <v>339</v>
      </c>
      <c r="E23" s="103">
        <v>17</v>
      </c>
      <c r="F23" s="106">
        <v>974</v>
      </c>
      <c r="G23" s="103">
        <v>122.25</v>
      </c>
      <c r="H23" s="102">
        <v>1096.25</v>
      </c>
      <c r="I23" s="102" t="s">
        <v>499</v>
      </c>
      <c r="J23" s="107">
        <v>696.15</v>
      </c>
    </row>
    <row r="24" spans="1:10" ht="16.5" x14ac:dyDescent="0.25">
      <c r="A24" s="99" t="s">
        <v>345</v>
      </c>
      <c r="B24" s="102" t="s">
        <v>442</v>
      </c>
      <c r="C24" s="102" t="s">
        <v>305</v>
      </c>
      <c r="D24" s="102" t="s">
        <v>339</v>
      </c>
      <c r="E24" s="101">
        <v>0</v>
      </c>
      <c r="F24" s="106">
        <v>34300</v>
      </c>
      <c r="G24" s="101">
        <v>0</v>
      </c>
      <c r="H24" s="102">
        <v>34300</v>
      </c>
      <c r="I24" s="102" t="s">
        <v>443</v>
      </c>
      <c r="J24" s="107">
        <v>105</v>
      </c>
    </row>
    <row r="25" spans="1:10" ht="16.5" x14ac:dyDescent="0.25">
      <c r="A25" s="99" t="s">
        <v>347</v>
      </c>
      <c r="B25" s="110" t="s">
        <v>348</v>
      </c>
      <c r="C25" s="102" t="s">
        <v>305</v>
      </c>
      <c r="D25" s="102" t="s">
        <v>339</v>
      </c>
      <c r="E25" s="101">
        <v>0</v>
      </c>
      <c r="F25" s="106">
        <v>39400</v>
      </c>
      <c r="G25" s="101">
        <v>0</v>
      </c>
      <c r="H25" s="102">
        <v>39400</v>
      </c>
      <c r="I25" s="102" t="s">
        <v>444</v>
      </c>
      <c r="J25" s="107">
        <v>85.37</v>
      </c>
    </row>
    <row r="26" spans="1:10" ht="16.5" x14ac:dyDescent="0.25">
      <c r="A26" s="99" t="s">
        <v>349</v>
      </c>
      <c r="B26" s="102" t="s">
        <v>445</v>
      </c>
      <c r="C26" s="102" t="s">
        <v>305</v>
      </c>
      <c r="D26" s="102" t="s">
        <v>339</v>
      </c>
      <c r="E26" s="101">
        <v>0</v>
      </c>
      <c r="F26" s="106">
        <v>111600</v>
      </c>
      <c r="G26" s="101">
        <v>0</v>
      </c>
      <c r="H26" s="102">
        <v>111600</v>
      </c>
      <c r="I26" s="102" t="s">
        <v>350</v>
      </c>
      <c r="J26" s="107">
        <v>63.21</v>
      </c>
    </row>
    <row r="27" spans="1:10" ht="16.5" x14ac:dyDescent="0.25">
      <c r="A27" s="99" t="s">
        <v>351</v>
      </c>
      <c r="B27" s="102" t="s">
        <v>446</v>
      </c>
      <c r="C27" s="102" t="s">
        <v>305</v>
      </c>
      <c r="D27" s="102" t="s">
        <v>339</v>
      </c>
      <c r="E27" s="101">
        <v>0</v>
      </c>
      <c r="F27" s="106">
        <v>99400</v>
      </c>
      <c r="G27" s="101">
        <v>0</v>
      </c>
      <c r="H27" s="102">
        <v>99400</v>
      </c>
      <c r="I27" s="102" t="s">
        <v>447</v>
      </c>
      <c r="J27" s="107">
        <v>30.98</v>
      </c>
    </row>
    <row r="28" spans="1:10" ht="16.5" x14ac:dyDescent="0.25">
      <c r="A28" s="99" t="s">
        <v>352</v>
      </c>
      <c r="B28" s="102" t="s">
        <v>448</v>
      </c>
      <c r="C28" s="102" t="s">
        <v>305</v>
      </c>
      <c r="D28" s="102" t="s">
        <v>339</v>
      </c>
      <c r="E28" s="101">
        <v>0</v>
      </c>
      <c r="F28" s="106">
        <v>95000</v>
      </c>
      <c r="G28" s="101">
        <v>0</v>
      </c>
      <c r="H28" s="102">
        <v>95000</v>
      </c>
      <c r="I28" s="102" t="s">
        <v>449</v>
      </c>
      <c r="J28" s="107">
        <v>35.28</v>
      </c>
    </row>
    <row r="29" spans="1:10" ht="16.5" x14ac:dyDescent="0.25">
      <c r="A29" s="99" t="s">
        <v>353</v>
      </c>
      <c r="B29" s="102" t="s">
        <v>450</v>
      </c>
      <c r="C29" s="102" t="s">
        <v>330</v>
      </c>
      <c r="D29" s="103" t="s">
        <v>331</v>
      </c>
      <c r="E29" s="103">
        <v>21</v>
      </c>
      <c r="F29" s="106">
        <v>4195</v>
      </c>
      <c r="G29" s="103">
        <v>181.2</v>
      </c>
      <c r="H29" s="102">
        <v>4376.2</v>
      </c>
      <c r="I29" s="102" t="s">
        <v>451</v>
      </c>
      <c r="J29" s="107">
        <v>101.43</v>
      </c>
    </row>
    <row r="30" spans="1:10" ht="16.5" x14ac:dyDescent="0.25">
      <c r="A30" s="99" t="s">
        <v>354</v>
      </c>
      <c r="B30" s="102" t="s">
        <v>452</v>
      </c>
      <c r="C30" s="102" t="s">
        <v>330</v>
      </c>
      <c r="D30" s="102" t="s">
        <v>339</v>
      </c>
      <c r="E30" s="103"/>
      <c r="F30" s="106">
        <v>11790</v>
      </c>
      <c r="G30" s="103"/>
      <c r="H30" s="102">
        <v>11790</v>
      </c>
      <c r="I30" s="102" t="s">
        <v>453</v>
      </c>
      <c r="J30" s="107">
        <v>1391.25</v>
      </c>
    </row>
    <row r="31" spans="1:10" ht="16.5" x14ac:dyDescent="0.25">
      <c r="A31" s="99" t="s">
        <v>355</v>
      </c>
      <c r="B31" s="102" t="s">
        <v>356</v>
      </c>
      <c r="C31" s="102" t="s">
        <v>198</v>
      </c>
      <c r="D31" s="102" t="s">
        <v>339</v>
      </c>
      <c r="E31" s="103">
        <v>0</v>
      </c>
      <c r="F31" s="106">
        <v>5960</v>
      </c>
      <c r="G31" s="103">
        <v>0</v>
      </c>
      <c r="H31" s="102">
        <v>5960</v>
      </c>
      <c r="I31" s="102" t="s">
        <v>454</v>
      </c>
      <c r="J31" s="107">
        <v>1160.25</v>
      </c>
    </row>
    <row r="32" spans="1:10" ht="16.5" x14ac:dyDescent="0.25">
      <c r="A32" s="99" t="s">
        <v>357</v>
      </c>
      <c r="B32" s="102" t="s">
        <v>358</v>
      </c>
      <c r="C32" s="102" t="s">
        <v>198</v>
      </c>
      <c r="D32" s="102" t="s">
        <v>339</v>
      </c>
      <c r="E32" s="103">
        <v>0</v>
      </c>
      <c r="F32" s="106">
        <v>51750</v>
      </c>
      <c r="G32" s="103">
        <v>0</v>
      </c>
      <c r="H32" s="111">
        <v>51750</v>
      </c>
      <c r="I32" s="102" t="s">
        <v>455</v>
      </c>
      <c r="J32" s="107">
        <v>1300.95</v>
      </c>
    </row>
    <row r="33" spans="1:10" ht="16.5" x14ac:dyDescent="0.25">
      <c r="A33" s="112" t="s">
        <v>359</v>
      </c>
      <c r="B33" s="102" t="s">
        <v>360</v>
      </c>
      <c r="C33" s="102" t="s">
        <v>198</v>
      </c>
      <c r="D33" s="102" t="s">
        <v>339</v>
      </c>
      <c r="E33" s="103">
        <v>0</v>
      </c>
      <c r="F33" s="106">
        <v>51750</v>
      </c>
      <c r="G33" s="103">
        <v>0</v>
      </c>
      <c r="H33" s="111">
        <v>51750</v>
      </c>
      <c r="I33" s="102" t="s">
        <v>456</v>
      </c>
      <c r="J33" s="107">
        <v>12390</v>
      </c>
    </row>
    <row r="34" spans="1:10" ht="16.5" x14ac:dyDescent="0.25">
      <c r="A34" s="112" t="s">
        <v>361</v>
      </c>
      <c r="B34" s="102" t="s">
        <v>362</v>
      </c>
      <c r="C34" s="102" t="s">
        <v>330</v>
      </c>
      <c r="D34" s="103" t="s">
        <v>331</v>
      </c>
      <c r="E34" s="103">
        <v>21</v>
      </c>
      <c r="F34" s="106">
        <v>4195</v>
      </c>
      <c r="G34" s="103">
        <v>181.2</v>
      </c>
      <c r="H34" s="102">
        <v>4376.2</v>
      </c>
      <c r="I34" s="102" t="s">
        <v>457</v>
      </c>
      <c r="J34" s="107">
        <v>1086.75</v>
      </c>
    </row>
    <row r="35" spans="1:10" ht="16.5" x14ac:dyDescent="0.25">
      <c r="A35" s="113" t="s">
        <v>363</v>
      </c>
      <c r="B35" s="114" t="s">
        <v>364</v>
      </c>
      <c r="C35" s="114" t="s">
        <v>305</v>
      </c>
      <c r="D35" s="114" t="s">
        <v>306</v>
      </c>
      <c r="E35" s="109">
        <v>18</v>
      </c>
      <c r="F35" s="115">
        <v>924</v>
      </c>
      <c r="G35" s="103">
        <v>187.46</v>
      </c>
      <c r="H35" s="102">
        <v>1111.46</v>
      </c>
      <c r="I35" s="102" t="s">
        <v>458</v>
      </c>
      <c r="J35" s="107">
        <v>971.25</v>
      </c>
    </row>
    <row r="36" spans="1:10" ht="16.5" x14ac:dyDescent="0.25">
      <c r="A36" s="113" t="s">
        <v>365</v>
      </c>
      <c r="B36" s="114" t="s">
        <v>366</v>
      </c>
      <c r="C36" s="114" t="s">
        <v>305</v>
      </c>
      <c r="D36" s="114" t="s">
        <v>306</v>
      </c>
      <c r="E36" s="109">
        <v>18</v>
      </c>
      <c r="F36" s="115">
        <v>1041.5</v>
      </c>
      <c r="G36" s="103">
        <v>187.46</v>
      </c>
      <c r="H36" s="102">
        <v>1228.96</v>
      </c>
      <c r="I36" s="102" t="s">
        <v>459</v>
      </c>
      <c r="J36" s="107">
        <v>151.1</v>
      </c>
    </row>
    <row r="37" spans="1:10" ht="16.5" x14ac:dyDescent="0.25">
      <c r="A37" s="113" t="s">
        <v>367</v>
      </c>
      <c r="B37" s="114" t="s">
        <v>368</v>
      </c>
      <c r="C37" s="114" t="s">
        <v>305</v>
      </c>
      <c r="D37" s="114" t="s">
        <v>306</v>
      </c>
      <c r="E37" s="109">
        <v>18</v>
      </c>
      <c r="F37" s="115">
        <v>880.25</v>
      </c>
      <c r="G37" s="103">
        <v>187.46</v>
      </c>
      <c r="H37" s="102">
        <v>1067.71</v>
      </c>
      <c r="I37" s="102" t="s">
        <v>460</v>
      </c>
      <c r="J37" s="107">
        <v>760.2</v>
      </c>
    </row>
    <row r="38" spans="1:10" ht="16.5" x14ac:dyDescent="0.25">
      <c r="A38" s="99" t="s">
        <v>369</v>
      </c>
      <c r="B38" s="102" t="s">
        <v>461</v>
      </c>
      <c r="C38" s="102" t="s">
        <v>305</v>
      </c>
      <c r="D38" s="102" t="s">
        <v>642</v>
      </c>
      <c r="E38" s="103">
        <v>40</v>
      </c>
      <c r="F38" s="116">
        <v>216.3</v>
      </c>
      <c r="G38" s="103">
        <v>370.5</v>
      </c>
      <c r="H38" s="102">
        <v>586.79999999999995</v>
      </c>
      <c r="I38" s="102" t="s">
        <v>462</v>
      </c>
      <c r="J38" s="107">
        <v>784.35</v>
      </c>
    </row>
    <row r="39" spans="1:10" ht="16.5" x14ac:dyDescent="0.25">
      <c r="A39" s="112">
        <v>31</v>
      </c>
      <c r="B39" s="102" t="s">
        <v>463</v>
      </c>
      <c r="C39" s="102" t="s">
        <v>305</v>
      </c>
      <c r="D39" s="102" t="s">
        <v>642</v>
      </c>
      <c r="E39" s="103">
        <v>40</v>
      </c>
      <c r="F39" s="116">
        <v>161.69999999999999</v>
      </c>
      <c r="G39" s="103">
        <v>370.5</v>
      </c>
      <c r="H39" s="102">
        <v>532.20000000000005</v>
      </c>
      <c r="I39" s="102" t="s">
        <v>464</v>
      </c>
      <c r="J39" s="107">
        <v>67.73</v>
      </c>
    </row>
    <row r="40" spans="1:10" ht="16.5" x14ac:dyDescent="0.25">
      <c r="A40" s="105"/>
      <c r="B40" s="101"/>
      <c r="C40" s="101"/>
      <c r="D40" s="101"/>
      <c r="E40" s="101"/>
      <c r="F40" s="101"/>
      <c r="G40" s="101"/>
      <c r="H40" s="101"/>
      <c r="I40" s="101"/>
      <c r="J40" s="107"/>
    </row>
    <row r="41" spans="1:10" ht="16.5" x14ac:dyDescent="0.25">
      <c r="A41" s="101"/>
      <c r="B41" s="102" t="s">
        <v>465</v>
      </c>
      <c r="C41" s="102" t="s">
        <v>330</v>
      </c>
      <c r="D41" s="102" t="s">
        <v>371</v>
      </c>
      <c r="E41" s="103">
        <v>10</v>
      </c>
      <c r="F41" s="106">
        <v>6435</v>
      </c>
      <c r="G41" s="103">
        <v>156.4</v>
      </c>
      <c r="H41" s="102">
        <v>6591.4</v>
      </c>
      <c r="I41" s="117" t="s">
        <v>500</v>
      </c>
      <c r="J41" s="107">
        <v>71.400000000000006</v>
      </c>
    </row>
    <row r="42" spans="1:10" ht="16.5" x14ac:dyDescent="0.25">
      <c r="A42" s="101"/>
      <c r="B42" s="102" t="s">
        <v>466</v>
      </c>
      <c r="C42" s="102" t="s">
        <v>330</v>
      </c>
      <c r="D42" s="102" t="s">
        <v>371</v>
      </c>
      <c r="E42" s="103">
        <v>10</v>
      </c>
      <c r="F42" s="106">
        <v>6630</v>
      </c>
      <c r="G42" s="103">
        <v>156.4</v>
      </c>
      <c r="H42" s="102">
        <v>6786.4</v>
      </c>
      <c r="I42" s="117" t="s">
        <v>501</v>
      </c>
      <c r="J42" s="107">
        <v>144.06</v>
      </c>
    </row>
    <row r="43" spans="1:10" ht="16.5" x14ac:dyDescent="0.25">
      <c r="A43" s="101"/>
      <c r="B43" s="102" t="s">
        <v>467</v>
      </c>
      <c r="C43" s="102" t="s">
        <v>271</v>
      </c>
      <c r="D43" s="102" t="s">
        <v>306</v>
      </c>
      <c r="E43" s="101">
        <v>18</v>
      </c>
      <c r="F43" s="106">
        <v>122.5</v>
      </c>
      <c r="G43" s="103">
        <v>128.80000000000001</v>
      </c>
      <c r="H43" s="102">
        <v>251.3</v>
      </c>
      <c r="I43" s="117" t="s">
        <v>502</v>
      </c>
      <c r="J43" s="107">
        <v>144.06</v>
      </c>
    </row>
    <row r="44" spans="1:10" ht="48.75" customHeight="1" x14ac:dyDescent="0.25">
      <c r="A44" s="101"/>
      <c r="B44" s="102" t="s">
        <v>468</v>
      </c>
      <c r="C44" s="102" t="s">
        <v>271</v>
      </c>
      <c r="D44" s="102" t="s">
        <v>306</v>
      </c>
      <c r="E44" s="101">
        <v>18</v>
      </c>
      <c r="F44" s="106">
        <v>819</v>
      </c>
      <c r="G44" s="103">
        <v>187.46</v>
      </c>
      <c r="H44" s="102">
        <v>1006.46</v>
      </c>
      <c r="I44" s="118" t="s">
        <v>503</v>
      </c>
      <c r="J44" s="107">
        <v>108.47</v>
      </c>
    </row>
    <row r="45" spans="1:10" ht="16.5" x14ac:dyDescent="0.25">
      <c r="A45" s="101"/>
      <c r="B45" s="102" t="s">
        <v>469</v>
      </c>
      <c r="C45" s="101"/>
      <c r="D45" s="102" t="s">
        <v>371</v>
      </c>
      <c r="E45" s="101">
        <v>10</v>
      </c>
      <c r="F45" s="106">
        <v>6435</v>
      </c>
      <c r="G45" s="101">
        <v>156.4</v>
      </c>
      <c r="H45" s="102">
        <v>6591.4</v>
      </c>
      <c r="I45" s="117" t="s">
        <v>504</v>
      </c>
      <c r="J45" s="107"/>
    </row>
    <row r="46" spans="1:10" ht="16.5" x14ac:dyDescent="0.25">
      <c r="A46" s="101"/>
      <c r="B46" s="102" t="s">
        <v>434</v>
      </c>
      <c r="C46" s="102" t="s">
        <v>305</v>
      </c>
      <c r="D46" s="102"/>
      <c r="E46" s="103">
        <v>78</v>
      </c>
      <c r="F46" s="108">
        <v>1280</v>
      </c>
      <c r="G46" s="103">
        <v>662.72</v>
      </c>
      <c r="H46" s="102">
        <v>1942.72</v>
      </c>
      <c r="I46" s="117" t="s">
        <v>505</v>
      </c>
      <c r="J46" s="107">
        <v>213.68</v>
      </c>
    </row>
    <row r="47" spans="1:10" ht="16.5" x14ac:dyDescent="0.25">
      <c r="A47" s="101"/>
      <c r="B47" s="102" t="s">
        <v>436</v>
      </c>
      <c r="C47" s="102" t="s">
        <v>305</v>
      </c>
      <c r="D47" s="102"/>
      <c r="E47" s="103">
        <v>78</v>
      </c>
      <c r="F47" s="108">
        <v>1280</v>
      </c>
      <c r="G47" s="103">
        <v>662.72</v>
      </c>
      <c r="H47" s="102">
        <v>1942.72</v>
      </c>
      <c r="I47" s="102"/>
      <c r="J47" s="107">
        <v>0</v>
      </c>
    </row>
    <row r="48" spans="1:10" ht="16.5" x14ac:dyDescent="0.25">
      <c r="A48" s="101"/>
      <c r="B48" s="105" t="s">
        <v>24</v>
      </c>
      <c r="C48" s="105" t="s">
        <v>24</v>
      </c>
      <c r="D48" s="105" t="s">
        <v>24</v>
      </c>
      <c r="E48" s="105" t="s">
        <v>24</v>
      </c>
      <c r="F48" s="105" t="s">
        <v>24</v>
      </c>
      <c r="G48" s="105" t="s">
        <v>24</v>
      </c>
      <c r="H48" s="105" t="s">
        <v>24</v>
      </c>
      <c r="I48" s="105" t="s">
        <v>24</v>
      </c>
      <c r="J48" s="107" t="s">
        <v>24</v>
      </c>
    </row>
    <row r="49" spans="1:10" ht="16.5" x14ac:dyDescent="0.25">
      <c r="A49" s="101"/>
      <c r="B49" s="101" t="s">
        <v>372</v>
      </c>
      <c r="C49" s="101"/>
      <c r="D49" s="101"/>
      <c r="E49" s="101"/>
      <c r="F49" s="101"/>
      <c r="G49" s="101"/>
      <c r="H49" s="101"/>
      <c r="I49" s="118"/>
      <c r="J49" s="107"/>
    </row>
    <row r="50" spans="1:10" ht="16.5" x14ac:dyDescent="0.25">
      <c r="A50" s="101"/>
      <c r="B50" s="101"/>
      <c r="C50" s="101"/>
      <c r="D50" s="101"/>
      <c r="E50" s="101"/>
      <c r="F50" s="101"/>
      <c r="G50" s="101"/>
      <c r="H50" s="101"/>
      <c r="I50" s="118"/>
      <c r="J50" s="107"/>
    </row>
    <row r="51" spans="1:10" ht="16.5" x14ac:dyDescent="0.25">
      <c r="A51" s="101"/>
      <c r="B51" s="101"/>
      <c r="C51" s="101"/>
      <c r="D51" s="102"/>
      <c r="E51" s="101"/>
      <c r="F51" s="101"/>
      <c r="G51" s="101"/>
      <c r="H51" s="101"/>
      <c r="I51" s="118"/>
      <c r="J51" s="107"/>
    </row>
    <row r="52" spans="1:10" ht="16.5" x14ac:dyDescent="0.25">
      <c r="A52" s="101"/>
      <c r="B52" s="101"/>
      <c r="C52" s="101"/>
      <c r="D52" s="101"/>
      <c r="E52" s="101"/>
      <c r="F52" s="101"/>
      <c r="G52" s="101"/>
      <c r="H52" s="101"/>
      <c r="I52" s="118"/>
      <c r="J52" s="107"/>
    </row>
    <row r="53" spans="1:10" ht="16.5" x14ac:dyDescent="0.25">
      <c r="A53" s="101"/>
      <c r="B53" s="101" t="s">
        <v>506</v>
      </c>
      <c r="C53" s="101" t="s">
        <v>507</v>
      </c>
      <c r="D53" s="101"/>
      <c r="E53" s="101"/>
      <c r="F53" s="101"/>
      <c r="G53" s="101" t="s">
        <v>508</v>
      </c>
      <c r="H53" s="101"/>
      <c r="I53" s="118"/>
      <c r="J53" s="107"/>
    </row>
  </sheetData>
  <mergeCells count="1">
    <mergeCell ref="B2:E2"/>
  </mergeCells>
  <pageMargins left="0.11811023622047245" right="0.11811023622047245" top="0.74803149606299213" bottom="0.74803149606299213" header="0.31496062992125984" footer="0.31496062992125984"/>
  <pageSetup paperSize="9" scale="80"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7"/>
  <sheetViews>
    <sheetView workbookViewId="0">
      <selection activeCell="L1" sqref="L1"/>
    </sheetView>
  </sheetViews>
  <sheetFormatPr defaultColWidth="11.97265625" defaultRowHeight="16.5" x14ac:dyDescent="0.2"/>
  <cols>
    <col min="1" max="1" width="4.83984375" style="67" customWidth="1"/>
    <col min="2" max="2" width="9.01171875" style="67" customWidth="1"/>
    <col min="3" max="3" width="40.625" style="66" customWidth="1"/>
    <col min="4" max="4" width="11.97265625" style="63"/>
    <col min="5" max="5" width="9.55078125" style="63" customWidth="1"/>
    <col min="6" max="6" width="14.66015625" style="63" customWidth="1"/>
    <col min="7" max="7" width="24.078125" style="63" hidden="1" customWidth="1"/>
    <col min="8" max="9" width="11.97265625" style="63" hidden="1" customWidth="1"/>
    <col min="10" max="11" width="11.97265625" style="63"/>
    <col min="12" max="12" width="14.2578125" style="63" bestFit="1" customWidth="1"/>
    <col min="13" max="16384" width="11.97265625" style="63"/>
  </cols>
  <sheetData>
    <row r="1" spans="1:10" ht="34.5" customHeight="1" x14ac:dyDescent="0.2">
      <c r="A1" s="375" t="s">
        <v>937</v>
      </c>
      <c r="B1" s="375"/>
      <c r="C1" s="375"/>
      <c r="D1" s="375"/>
      <c r="E1" s="375"/>
      <c r="F1" s="375"/>
      <c r="G1" s="183"/>
      <c r="H1" s="183"/>
      <c r="I1" s="183"/>
    </row>
    <row r="2" spans="1:10" s="64" customFormat="1" ht="57.75" customHeight="1" x14ac:dyDescent="0.2">
      <c r="A2" s="377" t="str">
        <f>' det'!A2:I2</f>
        <v>Name of Work : Providing Additional works for Chamber and Plumbing works to the Second floor in existing building of District Police Office at Thoothukudi in Thoothukudi District .</v>
      </c>
      <c r="B2" s="378"/>
      <c r="C2" s="378"/>
      <c r="D2" s="378"/>
      <c r="E2" s="378"/>
      <c r="F2" s="378"/>
      <c r="G2" s="378"/>
      <c r="H2" s="378"/>
      <c r="I2" s="379"/>
    </row>
    <row r="3" spans="1:10" s="64" customFormat="1" ht="26.25" customHeight="1" x14ac:dyDescent="0.2">
      <c r="A3" s="376" t="s">
        <v>938</v>
      </c>
      <c r="B3" s="376"/>
      <c r="C3" s="376"/>
      <c r="D3" s="376"/>
      <c r="E3" s="376"/>
      <c r="F3" s="376"/>
      <c r="G3" s="184"/>
      <c r="H3" s="184"/>
      <c r="I3" s="184"/>
    </row>
    <row r="4" spans="1:10" s="65" customFormat="1" ht="32.25" customHeight="1" x14ac:dyDescent="0.2">
      <c r="A4" s="207" t="s">
        <v>0</v>
      </c>
      <c r="B4" s="185" t="s">
        <v>14</v>
      </c>
      <c r="C4" s="185" t="s">
        <v>939</v>
      </c>
      <c r="D4" s="185" t="s">
        <v>15</v>
      </c>
      <c r="E4" s="185" t="s">
        <v>16</v>
      </c>
      <c r="F4" s="185" t="s">
        <v>940</v>
      </c>
      <c r="G4" s="186"/>
      <c r="H4" s="186"/>
      <c r="I4" s="186"/>
    </row>
    <row r="5" spans="1:10" s="65" customFormat="1" ht="70.5" customHeight="1" x14ac:dyDescent="0.2">
      <c r="A5" s="187">
        <v>1</v>
      </c>
      <c r="B5" s="188">
        <f>' det'!H7</f>
        <v>1.9000000000000001</v>
      </c>
      <c r="C5" s="189" t="str">
        <f>' det'!B5</f>
        <v>Dismantling and clearing stacking away the materials for the following items.B.W in CM under 3m height.</v>
      </c>
      <c r="D5" s="188">
        <v>233</v>
      </c>
      <c r="E5" s="187" t="s">
        <v>271</v>
      </c>
      <c r="F5" s="188">
        <f>B5*D5</f>
        <v>442.70000000000005</v>
      </c>
      <c r="G5" s="186"/>
      <c r="H5" s="186"/>
      <c r="I5" s="186"/>
    </row>
    <row r="6" spans="1:10" s="65" customFormat="1" ht="29.25" customHeight="1" x14ac:dyDescent="0.2">
      <c r="A6" s="187"/>
      <c r="B6" s="188"/>
      <c r="C6" s="189"/>
      <c r="D6" s="380" t="s">
        <v>1145</v>
      </c>
      <c r="E6" s="381"/>
      <c r="F6" s="188"/>
      <c r="G6" s="186"/>
      <c r="H6" s="186"/>
      <c r="I6" s="186"/>
    </row>
    <row r="7" spans="1:10" ht="56.25" customHeight="1" x14ac:dyDescent="0.2">
      <c r="A7" s="190">
        <v>2</v>
      </c>
      <c r="B7" s="191">
        <f>' det'!H15</f>
        <v>19.700000000000003</v>
      </c>
      <c r="C7" s="192" t="s">
        <v>1107</v>
      </c>
      <c r="D7" s="191">
        <f>' Dat'!F86</f>
        <v>101.43</v>
      </c>
      <c r="E7" s="190" t="s">
        <v>271</v>
      </c>
      <c r="F7" s="188">
        <f t="shared" ref="F7:F59" si="0">B7*D7</f>
        <v>1998.1710000000005</v>
      </c>
      <c r="G7" s="193"/>
      <c r="H7" s="193"/>
      <c r="I7" s="193"/>
      <c r="J7" s="63">
        <v>20.9</v>
      </c>
    </row>
    <row r="8" spans="1:10" ht="45" customHeight="1" x14ac:dyDescent="0.2">
      <c r="A8" s="190">
        <v>3</v>
      </c>
      <c r="B8" s="191">
        <f>' det'!H18+' det'!H171</f>
        <v>5.3</v>
      </c>
      <c r="C8" s="194" t="str">
        <f>'[1]ST Detail'!B14</f>
        <v>Supplying &amp; filling with sand in layer 150mm</v>
      </c>
      <c r="D8" s="191">
        <f>' Dat'!F98</f>
        <v>1973.7</v>
      </c>
      <c r="E8" s="190" t="s">
        <v>271</v>
      </c>
      <c r="F8" s="188">
        <f t="shared" si="0"/>
        <v>10460.61</v>
      </c>
      <c r="G8" s="193"/>
      <c r="H8" s="193"/>
      <c r="I8" s="193"/>
      <c r="J8" s="63">
        <v>5.3</v>
      </c>
    </row>
    <row r="9" spans="1:10" ht="37.5" customHeight="1" x14ac:dyDescent="0.2">
      <c r="A9" s="190">
        <v>4</v>
      </c>
      <c r="B9" s="191">
        <f>' det'!H21</f>
        <v>1.6</v>
      </c>
      <c r="C9" s="192" t="s">
        <v>942</v>
      </c>
      <c r="D9" s="191">
        <f>' Dat'!F147</f>
        <v>1251.74</v>
      </c>
      <c r="E9" s="190" t="s">
        <v>271</v>
      </c>
      <c r="F9" s="188">
        <f t="shared" si="0"/>
        <v>2002.7840000000001</v>
      </c>
      <c r="G9" s="193"/>
      <c r="H9" s="193"/>
      <c r="I9" s="193"/>
    </row>
    <row r="10" spans="1:10" ht="39.75" customHeight="1" x14ac:dyDescent="0.2">
      <c r="A10" s="190">
        <v>5</v>
      </c>
      <c r="B10" s="191">
        <f>' det'!H24</f>
        <v>1.2</v>
      </c>
      <c r="C10" s="192" t="s">
        <v>943</v>
      </c>
      <c r="D10" s="191">
        <f>' Dat'!F154</f>
        <v>1654.74</v>
      </c>
      <c r="E10" s="190" t="s">
        <v>271</v>
      </c>
      <c r="F10" s="188">
        <f t="shared" si="0"/>
        <v>1985.6879999999999</v>
      </c>
      <c r="G10" s="193"/>
      <c r="H10" s="193"/>
      <c r="I10" s="193"/>
    </row>
    <row r="11" spans="1:10" ht="42" customHeight="1" x14ac:dyDescent="0.2">
      <c r="A11" s="190">
        <v>6</v>
      </c>
      <c r="B11" s="191">
        <f>' det'!H29+' det'!H174</f>
        <v>7.1</v>
      </c>
      <c r="C11" s="194" t="str">
        <f>'[1]ST Detail'!B17</f>
        <v>P.C.C 1:5:10 using 40mm Jelly in foundation</v>
      </c>
      <c r="D11" s="191">
        <f>' Dat'!F111</f>
        <v>4667.6499999999996</v>
      </c>
      <c r="E11" s="190" t="s">
        <v>271</v>
      </c>
      <c r="F11" s="188">
        <f t="shared" si="0"/>
        <v>33140.314999999995</v>
      </c>
      <c r="G11" s="193"/>
      <c r="H11" s="193"/>
      <c r="I11" s="193"/>
      <c r="J11" s="63">
        <v>7.1</v>
      </c>
    </row>
    <row r="12" spans="1:10" ht="48" customHeight="1" x14ac:dyDescent="0.2">
      <c r="A12" s="190">
        <v>7</v>
      </c>
      <c r="B12" s="191">
        <f>' det'!H32</f>
        <v>1.9000000000000001</v>
      </c>
      <c r="C12" s="192" t="s">
        <v>944</v>
      </c>
      <c r="D12" s="191">
        <f>' Dat'!F125</f>
        <v>6188.97</v>
      </c>
      <c r="E12" s="190" t="s">
        <v>271</v>
      </c>
      <c r="F12" s="188">
        <f t="shared" si="0"/>
        <v>11759.043000000001</v>
      </c>
      <c r="G12" s="193"/>
      <c r="H12" s="193"/>
      <c r="I12" s="193"/>
    </row>
    <row r="13" spans="1:10" ht="48" customHeight="1" x14ac:dyDescent="0.2">
      <c r="A13" s="190">
        <v>8</v>
      </c>
      <c r="B13" s="191">
        <f>' det'!H38</f>
        <v>0.5</v>
      </c>
      <c r="C13" s="192" t="s">
        <v>1003</v>
      </c>
      <c r="D13" s="191">
        <f>' Dat'!F211</f>
        <v>8118.78</v>
      </c>
      <c r="E13" s="190" t="s">
        <v>271</v>
      </c>
      <c r="F13" s="188">
        <f t="shared" si="0"/>
        <v>4059.39</v>
      </c>
      <c r="G13" s="193"/>
      <c r="H13" s="193"/>
      <c r="I13" s="193"/>
    </row>
    <row r="14" spans="1:10" ht="48" customHeight="1" x14ac:dyDescent="0.2">
      <c r="A14" s="190">
        <f t="shared" ref="A14:A26" si="1">A13+1</f>
        <v>9</v>
      </c>
      <c r="B14" s="191">
        <f>' det'!H47+' det'!H177</f>
        <v>23.003</v>
      </c>
      <c r="C14" s="192" t="s">
        <v>945</v>
      </c>
      <c r="D14" s="191">
        <f>' Dat'!F169</f>
        <v>6623.28</v>
      </c>
      <c r="E14" s="190" t="s">
        <v>271</v>
      </c>
      <c r="F14" s="188">
        <f t="shared" si="0"/>
        <v>152355.30984</v>
      </c>
      <c r="G14" s="193"/>
      <c r="H14" s="193"/>
      <c r="I14" s="193"/>
    </row>
    <row r="15" spans="1:10" ht="40.5" customHeight="1" x14ac:dyDescent="0.2">
      <c r="A15" s="190">
        <f t="shared" si="1"/>
        <v>10</v>
      </c>
      <c r="B15" s="191">
        <f>' det'!H51</f>
        <v>0.9</v>
      </c>
      <c r="C15" s="192" t="s">
        <v>946</v>
      </c>
      <c r="D15" s="191">
        <f>' Dat'!F195</f>
        <v>830.77</v>
      </c>
      <c r="E15" s="190" t="s">
        <v>10</v>
      </c>
      <c r="F15" s="188">
        <f t="shared" si="0"/>
        <v>747.69299999999998</v>
      </c>
      <c r="G15" s="193"/>
      <c r="H15" s="195"/>
      <c r="I15" s="193"/>
    </row>
    <row r="16" spans="1:10" ht="40.5" customHeight="1" x14ac:dyDescent="0.2">
      <c r="A16" s="190">
        <f t="shared" si="1"/>
        <v>11</v>
      </c>
      <c r="B16" s="191">
        <f>' det'!H57</f>
        <v>3.1</v>
      </c>
      <c r="C16" s="196" t="s">
        <v>947</v>
      </c>
      <c r="D16" s="191">
        <f>' Dat'!F385</f>
        <v>35.28</v>
      </c>
      <c r="E16" s="190" t="s">
        <v>271</v>
      </c>
      <c r="F16" s="188">
        <f t="shared" si="0"/>
        <v>109.36800000000001</v>
      </c>
      <c r="G16" s="193"/>
      <c r="H16" s="193"/>
      <c r="I16" s="193"/>
    </row>
    <row r="17" spans="1:10" ht="48.75" customHeight="1" x14ac:dyDescent="0.2">
      <c r="A17" s="190">
        <f t="shared" si="1"/>
        <v>12</v>
      </c>
      <c r="B17" s="191">
        <f>' det'!H63</f>
        <v>9</v>
      </c>
      <c r="C17" s="192" t="s">
        <v>948</v>
      </c>
      <c r="D17" s="191">
        <f>' Dat'!F228</f>
        <v>1508.98</v>
      </c>
      <c r="E17" s="190" t="s">
        <v>10</v>
      </c>
      <c r="F17" s="188">
        <f t="shared" si="0"/>
        <v>13580.82</v>
      </c>
      <c r="G17" s="193"/>
      <c r="H17" s="193"/>
      <c r="I17" s="193"/>
    </row>
    <row r="18" spans="1:10" ht="88.5" customHeight="1" x14ac:dyDescent="0.2">
      <c r="A18" s="190">
        <f t="shared" si="1"/>
        <v>13</v>
      </c>
      <c r="B18" s="191">
        <f>' det'!H70</f>
        <v>2.4</v>
      </c>
      <c r="C18" s="192" t="s">
        <v>1023</v>
      </c>
      <c r="D18" s="191">
        <f>' Dat'!D318</f>
        <v>772.13</v>
      </c>
      <c r="E18" s="190" t="s">
        <v>10</v>
      </c>
      <c r="F18" s="188">
        <f t="shared" si="0"/>
        <v>1853.1119999999999</v>
      </c>
      <c r="G18" s="193"/>
      <c r="H18" s="193"/>
      <c r="I18" s="193"/>
    </row>
    <row r="19" spans="1:10" ht="48.75" customHeight="1" x14ac:dyDescent="0.2">
      <c r="A19" s="190"/>
      <c r="B19" s="191">
        <f>' det'!H75</f>
        <v>1.8</v>
      </c>
      <c r="C19" s="197" t="s">
        <v>1024</v>
      </c>
      <c r="D19" s="191">
        <f>' Dat'!D320</f>
        <v>866.09</v>
      </c>
      <c r="E19" s="190" t="s">
        <v>10</v>
      </c>
      <c r="F19" s="188">
        <f t="shared" si="0"/>
        <v>1558.962</v>
      </c>
      <c r="G19" s="193"/>
      <c r="H19" s="193"/>
      <c r="I19" s="193"/>
    </row>
    <row r="20" spans="1:10" ht="47.25" customHeight="1" x14ac:dyDescent="0.2">
      <c r="A20" s="190">
        <v>14</v>
      </c>
      <c r="B20" s="191">
        <f>' det'!H87+' det'!H180</f>
        <v>122.6</v>
      </c>
      <c r="C20" s="192" t="s">
        <v>950</v>
      </c>
      <c r="D20" s="198">
        <f>' Dat'!F256</f>
        <v>235.4</v>
      </c>
      <c r="E20" s="190" t="s">
        <v>10</v>
      </c>
      <c r="F20" s="188">
        <f t="shared" si="0"/>
        <v>28860.04</v>
      </c>
      <c r="G20" s="193"/>
      <c r="H20" s="193"/>
      <c r="I20" s="193"/>
    </row>
    <row r="21" spans="1:10" ht="47.25" customHeight="1" x14ac:dyDescent="0.2">
      <c r="A21" s="190">
        <f t="shared" si="1"/>
        <v>15</v>
      </c>
      <c r="B21" s="191">
        <f>' det'!H92+' det'!H186</f>
        <v>23.2</v>
      </c>
      <c r="C21" s="196" t="s">
        <v>951</v>
      </c>
      <c r="D21" s="191">
        <f>' Dat'!F379</f>
        <v>476.05</v>
      </c>
      <c r="E21" s="190" t="s">
        <v>10</v>
      </c>
      <c r="F21" s="188">
        <f t="shared" si="0"/>
        <v>11044.36</v>
      </c>
      <c r="G21" s="193"/>
      <c r="H21" s="193"/>
      <c r="I21" s="193"/>
    </row>
    <row r="22" spans="1:10" ht="47.25" customHeight="1" x14ac:dyDescent="0.2">
      <c r="A22" s="190">
        <f t="shared" si="1"/>
        <v>16</v>
      </c>
      <c r="B22" s="191">
        <f>' det'!H100+' det'!H183</f>
        <v>91.8</v>
      </c>
      <c r="C22" s="196" t="s">
        <v>952</v>
      </c>
      <c r="D22" s="198">
        <f>' Dat'!F266</f>
        <v>241.4</v>
      </c>
      <c r="E22" s="190" t="s">
        <v>271</v>
      </c>
      <c r="F22" s="188">
        <f t="shared" si="0"/>
        <v>22160.52</v>
      </c>
      <c r="G22" s="193"/>
      <c r="H22" s="193"/>
      <c r="I22" s="193"/>
    </row>
    <row r="23" spans="1:10" ht="47.25" customHeight="1" x14ac:dyDescent="0.2">
      <c r="A23" s="190">
        <f t="shared" si="1"/>
        <v>17</v>
      </c>
      <c r="B23" s="199">
        <f>' det'!H107</f>
        <v>28070466666666.641</v>
      </c>
      <c r="C23" s="192" t="s">
        <v>953</v>
      </c>
      <c r="D23" s="191">
        <f>' Dat'!F277</f>
        <v>79705.3</v>
      </c>
      <c r="E23" s="190" t="s">
        <v>475</v>
      </c>
      <c r="F23" s="188">
        <f t="shared" si="0"/>
        <v>2.2373649668066647E+18</v>
      </c>
      <c r="G23" s="193"/>
      <c r="H23" s="193"/>
      <c r="I23" s="193"/>
    </row>
    <row r="24" spans="1:10" ht="41.25" customHeight="1" x14ac:dyDescent="0.2">
      <c r="A24" s="190">
        <f t="shared" si="1"/>
        <v>18</v>
      </c>
      <c r="B24" s="191">
        <v>1</v>
      </c>
      <c r="C24" s="192" t="s">
        <v>954</v>
      </c>
      <c r="D24" s="191">
        <f>' Dat'!F308</f>
        <v>129.80000000000001</v>
      </c>
      <c r="E24" s="190" t="s">
        <v>165</v>
      </c>
      <c r="F24" s="188">
        <f t="shared" si="0"/>
        <v>129.80000000000001</v>
      </c>
      <c r="G24" s="193"/>
      <c r="H24" s="193"/>
      <c r="I24" s="193"/>
      <c r="J24" s="171"/>
    </row>
    <row r="25" spans="1:10" ht="56.25" customHeight="1" x14ac:dyDescent="0.2">
      <c r="A25" s="190">
        <f t="shared" si="1"/>
        <v>19</v>
      </c>
      <c r="B25" s="191">
        <f>' det'!H111</f>
        <v>4</v>
      </c>
      <c r="C25" s="192" t="s">
        <v>955</v>
      </c>
      <c r="D25" s="191">
        <f>' Dat'!F286</f>
        <v>228.42</v>
      </c>
      <c r="E25" s="190" t="s">
        <v>12</v>
      </c>
      <c r="F25" s="188">
        <f t="shared" si="0"/>
        <v>913.68</v>
      </c>
      <c r="G25" s="193"/>
      <c r="H25" s="193"/>
      <c r="I25" s="193"/>
    </row>
    <row r="26" spans="1:10" ht="38.25" customHeight="1" x14ac:dyDescent="0.2">
      <c r="A26" s="190">
        <f t="shared" si="1"/>
        <v>20</v>
      </c>
      <c r="B26" s="191">
        <v>3.6</v>
      </c>
      <c r="C26" s="200" t="s">
        <v>956</v>
      </c>
      <c r="D26" s="191">
        <f>' Dat'!F244</f>
        <v>410.35</v>
      </c>
      <c r="E26" s="190" t="s">
        <v>10</v>
      </c>
      <c r="F26" s="188">
        <f t="shared" si="0"/>
        <v>1477.2600000000002</v>
      </c>
      <c r="G26" s="193"/>
      <c r="H26" s="193"/>
      <c r="I26" s="193"/>
      <c r="J26" s="63">
        <v>4</v>
      </c>
    </row>
    <row r="27" spans="1:10" ht="38.25" customHeight="1" x14ac:dyDescent="0.2">
      <c r="A27" s="190">
        <v>21</v>
      </c>
      <c r="B27" s="191">
        <f>' det'!H121</f>
        <v>0.4</v>
      </c>
      <c r="C27" s="201" t="s">
        <v>1143</v>
      </c>
      <c r="D27" s="191">
        <f>' Dat'!F139</f>
        <v>4106.26</v>
      </c>
      <c r="E27" s="190" t="s">
        <v>271</v>
      </c>
      <c r="F27" s="188">
        <f t="shared" si="0"/>
        <v>1642.5040000000001</v>
      </c>
      <c r="G27" s="193"/>
      <c r="H27" s="193"/>
      <c r="I27" s="193"/>
    </row>
    <row r="28" spans="1:10" ht="54" customHeight="1" x14ac:dyDescent="0.2">
      <c r="A28" s="190">
        <v>22</v>
      </c>
      <c r="B28" s="191">
        <f>' det'!H123</f>
        <v>1</v>
      </c>
      <c r="C28" s="192" t="s">
        <v>957</v>
      </c>
      <c r="D28" s="191">
        <f>' Dat'!F365</f>
        <v>450.1</v>
      </c>
      <c r="E28" s="190" t="s">
        <v>165</v>
      </c>
      <c r="F28" s="188">
        <f t="shared" si="0"/>
        <v>450.1</v>
      </c>
      <c r="G28" s="193"/>
      <c r="H28" s="193"/>
      <c r="I28" s="193"/>
    </row>
    <row r="29" spans="1:10" ht="54" customHeight="1" x14ac:dyDescent="0.2">
      <c r="A29" s="190">
        <v>23</v>
      </c>
      <c r="B29" s="191">
        <f>' det'!H129</f>
        <v>15.5</v>
      </c>
      <c r="C29" s="192" t="s">
        <v>1012</v>
      </c>
      <c r="D29" s="191">
        <v>451.9</v>
      </c>
      <c r="E29" s="190" t="s">
        <v>12</v>
      </c>
      <c r="F29" s="188">
        <f t="shared" si="0"/>
        <v>7004.45</v>
      </c>
      <c r="G29" s="193"/>
      <c r="H29" s="193"/>
      <c r="I29" s="193"/>
    </row>
    <row r="30" spans="1:10" ht="54" customHeight="1" x14ac:dyDescent="0.2">
      <c r="A30" s="190">
        <v>24</v>
      </c>
      <c r="B30" s="199">
        <f>B23</f>
        <v>28070466666666.641</v>
      </c>
      <c r="C30" s="192" t="s">
        <v>1124</v>
      </c>
      <c r="D30" s="191">
        <f>' Dat'!F400</f>
        <v>4486.75</v>
      </c>
      <c r="E30" s="190" t="s">
        <v>475</v>
      </c>
      <c r="F30" s="188">
        <f t="shared" si="0"/>
        <v>1.2594516631666654E+17</v>
      </c>
      <c r="G30" s="193"/>
      <c r="H30" s="193"/>
      <c r="I30" s="193"/>
    </row>
    <row r="31" spans="1:10" ht="54" customHeight="1" x14ac:dyDescent="0.2">
      <c r="A31" s="190">
        <v>25</v>
      </c>
      <c r="B31" s="199"/>
      <c r="C31" s="192" t="str">
        <f>' det'!B133</f>
        <v>Supplying and fixing of the following  dia UPVC Pipes</v>
      </c>
      <c r="D31" s="191"/>
      <c r="E31" s="190"/>
      <c r="F31" s="188"/>
      <c r="G31" s="193"/>
      <c r="H31" s="193"/>
      <c r="I31" s="193"/>
    </row>
    <row r="32" spans="1:10" ht="54" customHeight="1" x14ac:dyDescent="0.2">
      <c r="A32" s="190"/>
      <c r="B32" s="191">
        <f>' det'!I135</f>
        <v>21</v>
      </c>
      <c r="C32" s="192" t="str">
        <f>' det'!B134</f>
        <v>a. 40mm dia UPVC Pipe</v>
      </c>
      <c r="D32" s="191">
        <v>127.4</v>
      </c>
      <c r="E32" s="190" t="s">
        <v>12</v>
      </c>
      <c r="F32" s="188">
        <f t="shared" si="0"/>
        <v>2675.4</v>
      </c>
      <c r="G32" s="193"/>
      <c r="H32" s="193"/>
      <c r="I32" s="193"/>
    </row>
    <row r="33" spans="1:9" ht="33.75" customHeight="1" x14ac:dyDescent="0.2">
      <c r="A33" s="190"/>
      <c r="B33" s="191"/>
      <c r="C33" s="192"/>
      <c r="D33" s="373" t="s">
        <v>1164</v>
      </c>
      <c r="E33" s="374"/>
      <c r="F33" s="188"/>
      <c r="G33" s="193"/>
      <c r="H33" s="193"/>
      <c r="I33" s="193"/>
    </row>
    <row r="34" spans="1:9" ht="54" customHeight="1" x14ac:dyDescent="0.2">
      <c r="A34" s="190"/>
      <c r="B34" s="191">
        <f>' det'!I138</f>
        <v>25</v>
      </c>
      <c r="C34" s="192" t="str">
        <f>' det'!B137</f>
        <v>b. 32mm dia UPVC Pipe</v>
      </c>
      <c r="D34" s="191">
        <v>114.8</v>
      </c>
      <c r="E34" s="190" t="s">
        <v>12</v>
      </c>
      <c r="F34" s="188">
        <f t="shared" si="0"/>
        <v>2870</v>
      </c>
      <c r="G34" s="193"/>
      <c r="H34" s="193"/>
      <c r="I34" s="193"/>
    </row>
    <row r="35" spans="1:9" ht="33.75" customHeight="1" x14ac:dyDescent="0.2">
      <c r="A35" s="190"/>
      <c r="B35" s="191"/>
      <c r="C35" s="192"/>
      <c r="D35" s="373" t="s">
        <v>1164</v>
      </c>
      <c r="E35" s="374"/>
      <c r="F35" s="188"/>
      <c r="G35" s="193"/>
      <c r="H35" s="193"/>
      <c r="I35" s="193"/>
    </row>
    <row r="36" spans="1:9" ht="54" customHeight="1" x14ac:dyDescent="0.2">
      <c r="A36" s="190"/>
      <c r="B36" s="191">
        <f>' det'!I141</f>
        <v>16</v>
      </c>
      <c r="C36" s="192" t="str">
        <f>' det'!B140</f>
        <v>c. 25mm dia UPVC Pipe</v>
      </c>
      <c r="D36" s="191">
        <v>84.6</v>
      </c>
      <c r="E36" s="190" t="s">
        <v>12</v>
      </c>
      <c r="F36" s="188">
        <f t="shared" si="0"/>
        <v>1353.6</v>
      </c>
      <c r="G36" s="193"/>
      <c r="H36" s="193"/>
      <c r="I36" s="193"/>
    </row>
    <row r="37" spans="1:9" ht="34.5" customHeight="1" x14ac:dyDescent="0.2">
      <c r="A37" s="190"/>
      <c r="B37" s="191"/>
      <c r="C37" s="192"/>
      <c r="D37" s="373" t="s">
        <v>1165</v>
      </c>
      <c r="E37" s="374"/>
      <c r="F37" s="188"/>
      <c r="G37" s="193"/>
      <c r="H37" s="193"/>
      <c r="I37" s="193"/>
    </row>
    <row r="38" spans="1:9" ht="54" customHeight="1" x14ac:dyDescent="0.2">
      <c r="A38" s="190">
        <v>26</v>
      </c>
      <c r="B38" s="191">
        <f>' det'!I144</f>
        <v>36</v>
      </c>
      <c r="C38" s="192" t="str">
        <f>' det'!B143</f>
        <v>Supplying and fixing of 110mm dia PVC Pipe.</v>
      </c>
      <c r="D38" s="191">
        <v>290.39999999999998</v>
      </c>
      <c r="E38" s="190" t="s">
        <v>12</v>
      </c>
      <c r="F38" s="188">
        <f t="shared" si="0"/>
        <v>10454.4</v>
      </c>
      <c r="G38" s="193"/>
      <c r="H38" s="193"/>
      <c r="I38" s="193"/>
    </row>
    <row r="39" spans="1:9" ht="30.75" customHeight="1" x14ac:dyDescent="0.2">
      <c r="A39" s="190"/>
      <c r="B39" s="191"/>
      <c r="C39" s="192"/>
      <c r="D39" s="373" t="s">
        <v>1169</v>
      </c>
      <c r="E39" s="374"/>
      <c r="F39" s="188"/>
      <c r="G39" s="193"/>
      <c r="H39" s="193"/>
      <c r="I39" s="193"/>
    </row>
    <row r="40" spans="1:9" ht="54" customHeight="1" x14ac:dyDescent="0.2">
      <c r="A40" s="190">
        <v>27</v>
      </c>
      <c r="B40" s="191">
        <f>' det'!I147</f>
        <v>25</v>
      </c>
      <c r="C40" s="192" t="str">
        <f>' det'!B146</f>
        <v>Supplying and fixing of 3 core          4 sqmm  Submersible Flat type copper cable.</v>
      </c>
      <c r="D40" s="191">
        <v>186</v>
      </c>
      <c r="E40" s="190" t="s">
        <v>12</v>
      </c>
      <c r="F40" s="188">
        <f t="shared" si="0"/>
        <v>4650</v>
      </c>
      <c r="G40" s="193"/>
      <c r="H40" s="193"/>
      <c r="I40" s="193"/>
    </row>
    <row r="41" spans="1:9" ht="33.75" customHeight="1" x14ac:dyDescent="0.2">
      <c r="A41" s="190"/>
      <c r="B41" s="191"/>
      <c r="C41" s="192"/>
      <c r="D41" s="373" t="s">
        <v>1170</v>
      </c>
      <c r="E41" s="374"/>
      <c r="F41" s="188"/>
      <c r="G41" s="193"/>
      <c r="H41" s="193"/>
      <c r="I41" s="193"/>
    </row>
    <row r="42" spans="1:9" ht="45" customHeight="1" x14ac:dyDescent="0.2">
      <c r="A42" s="190">
        <v>28</v>
      </c>
      <c r="B42" s="199"/>
      <c r="C42" s="192" t="str">
        <f>' det'!B149</f>
        <v>Supplying and fixing of the dia UPVC Specials.</v>
      </c>
      <c r="D42" s="191"/>
      <c r="E42" s="190"/>
      <c r="F42" s="188"/>
      <c r="G42" s="193"/>
      <c r="H42" s="193"/>
      <c r="I42" s="193"/>
    </row>
    <row r="43" spans="1:9" ht="35.25" customHeight="1" x14ac:dyDescent="0.2">
      <c r="A43" s="190"/>
      <c r="B43" s="191">
        <f>' det'!I150</f>
        <v>7</v>
      </c>
      <c r="C43" s="192" t="str">
        <f>' det'!B150</f>
        <v>a. 40mm dia UPVC Elbow</v>
      </c>
      <c r="D43" s="191">
        <v>55.7</v>
      </c>
      <c r="E43" s="190" t="s">
        <v>2</v>
      </c>
      <c r="F43" s="188">
        <f t="shared" si="0"/>
        <v>389.90000000000003</v>
      </c>
      <c r="G43" s="193"/>
      <c r="H43" s="193"/>
      <c r="I43" s="193"/>
    </row>
    <row r="44" spans="1:9" ht="30.75" customHeight="1" x14ac:dyDescent="0.2">
      <c r="A44" s="190"/>
      <c r="B44" s="191"/>
      <c r="C44" s="192"/>
      <c r="D44" s="373" t="s">
        <v>1171</v>
      </c>
      <c r="E44" s="374"/>
      <c r="F44" s="188"/>
      <c r="G44" s="193"/>
      <c r="H44" s="193"/>
      <c r="I44" s="193"/>
    </row>
    <row r="45" spans="1:9" ht="35.25" customHeight="1" x14ac:dyDescent="0.2">
      <c r="A45" s="190"/>
      <c r="B45" s="191">
        <f>' det'!I152</f>
        <v>1</v>
      </c>
      <c r="C45" s="192" t="str">
        <f>' det'!B152</f>
        <v>b. 40mm dia UPVC Tee</v>
      </c>
      <c r="D45" s="191">
        <v>72</v>
      </c>
      <c r="E45" s="190" t="s">
        <v>2</v>
      </c>
      <c r="F45" s="188">
        <f t="shared" si="0"/>
        <v>72</v>
      </c>
      <c r="G45" s="193"/>
      <c r="H45" s="193"/>
      <c r="I45" s="193"/>
    </row>
    <row r="46" spans="1:9" ht="32.25" customHeight="1" x14ac:dyDescent="0.2">
      <c r="A46" s="190"/>
      <c r="B46" s="191"/>
      <c r="C46" s="192"/>
      <c r="D46" s="373" t="s">
        <v>1171</v>
      </c>
      <c r="E46" s="374"/>
      <c r="F46" s="188"/>
      <c r="G46" s="193"/>
      <c r="H46" s="193"/>
      <c r="I46" s="193"/>
    </row>
    <row r="47" spans="1:9" ht="38.25" customHeight="1" x14ac:dyDescent="0.2">
      <c r="A47" s="190"/>
      <c r="B47" s="191">
        <f>' det'!I154</f>
        <v>1</v>
      </c>
      <c r="C47" s="192" t="str">
        <f>' det'!B154</f>
        <v>c. 40mm dia UPVC union</v>
      </c>
      <c r="D47" s="191">
        <v>126.3</v>
      </c>
      <c r="E47" s="190" t="s">
        <v>2</v>
      </c>
      <c r="F47" s="188">
        <f t="shared" si="0"/>
        <v>126.3</v>
      </c>
      <c r="G47" s="193"/>
      <c r="H47" s="193"/>
      <c r="I47" s="193"/>
    </row>
    <row r="48" spans="1:9" ht="30.75" customHeight="1" x14ac:dyDescent="0.2">
      <c r="A48" s="190"/>
      <c r="B48" s="191"/>
      <c r="C48" s="192"/>
      <c r="D48" s="373" t="s">
        <v>1172</v>
      </c>
      <c r="E48" s="374"/>
      <c r="F48" s="188"/>
      <c r="G48" s="193"/>
      <c r="H48" s="193"/>
      <c r="I48" s="193"/>
    </row>
    <row r="49" spans="1:12" ht="39.75" customHeight="1" x14ac:dyDescent="0.2">
      <c r="A49" s="190"/>
      <c r="B49" s="191">
        <f>' det'!I156</f>
        <v>1</v>
      </c>
      <c r="C49" s="192" t="str">
        <f>' det'!B156</f>
        <v>d. 32mm dia UPVC Tee</v>
      </c>
      <c r="D49" s="191">
        <v>54.3</v>
      </c>
      <c r="E49" s="190" t="s">
        <v>2</v>
      </c>
      <c r="F49" s="188">
        <f t="shared" si="0"/>
        <v>54.3</v>
      </c>
      <c r="G49" s="193"/>
      <c r="H49" s="193"/>
      <c r="I49" s="193"/>
    </row>
    <row r="50" spans="1:12" ht="37.5" customHeight="1" x14ac:dyDescent="0.2">
      <c r="A50" s="190"/>
      <c r="B50" s="191"/>
      <c r="C50" s="192"/>
      <c r="D50" s="373" t="s">
        <v>1172</v>
      </c>
      <c r="E50" s="374"/>
      <c r="F50" s="188"/>
      <c r="G50" s="193"/>
      <c r="H50" s="193"/>
      <c r="I50" s="193"/>
    </row>
    <row r="51" spans="1:12" ht="41.25" customHeight="1" x14ac:dyDescent="0.2">
      <c r="A51" s="190"/>
      <c r="B51" s="191">
        <f>' det'!I158</f>
        <v>1</v>
      </c>
      <c r="C51" s="192" t="str">
        <f>' det'!B158</f>
        <v>e. 32x25mm dia Reducer Tee</v>
      </c>
      <c r="D51" s="191">
        <v>61.7</v>
      </c>
      <c r="E51" s="190" t="s">
        <v>2</v>
      </c>
      <c r="F51" s="188">
        <f t="shared" si="0"/>
        <v>61.7</v>
      </c>
      <c r="G51" s="193"/>
      <c r="H51" s="193"/>
      <c r="I51" s="193"/>
    </row>
    <row r="52" spans="1:12" ht="33" customHeight="1" x14ac:dyDescent="0.2">
      <c r="A52" s="190"/>
      <c r="B52" s="191"/>
      <c r="C52" s="192"/>
      <c r="D52" s="373" t="s">
        <v>1173</v>
      </c>
      <c r="E52" s="374"/>
      <c r="F52" s="188"/>
      <c r="G52" s="193"/>
      <c r="H52" s="193"/>
      <c r="I52" s="193"/>
    </row>
    <row r="53" spans="1:12" ht="37.5" customHeight="1" x14ac:dyDescent="0.2">
      <c r="A53" s="190"/>
      <c r="B53" s="191">
        <f>' det'!I160</f>
        <v>5</v>
      </c>
      <c r="C53" s="192" t="str">
        <f>' det'!B160</f>
        <v>f.  32mm dia UPVC Coupler</v>
      </c>
      <c r="D53" s="191">
        <v>39.700000000000003</v>
      </c>
      <c r="E53" s="190" t="s">
        <v>2</v>
      </c>
      <c r="F53" s="188">
        <f t="shared" si="0"/>
        <v>198.5</v>
      </c>
      <c r="G53" s="193"/>
      <c r="H53" s="193"/>
      <c r="I53" s="193"/>
    </row>
    <row r="54" spans="1:12" ht="34.5" customHeight="1" x14ac:dyDescent="0.2">
      <c r="A54" s="190"/>
      <c r="B54" s="191"/>
      <c r="C54" s="192"/>
      <c r="D54" s="373" t="s">
        <v>1172</v>
      </c>
      <c r="E54" s="374"/>
      <c r="F54" s="188"/>
      <c r="G54" s="193"/>
      <c r="H54" s="193"/>
      <c r="I54" s="193"/>
    </row>
    <row r="55" spans="1:12" ht="42" customHeight="1" x14ac:dyDescent="0.2">
      <c r="A55" s="190"/>
      <c r="B55" s="191">
        <f>' det'!I162</f>
        <v>4</v>
      </c>
      <c r="C55" s="192" t="str">
        <f>' det'!B162</f>
        <v>g. 25mm dia UPVC Elbow</v>
      </c>
      <c r="D55" s="191">
        <v>27.8</v>
      </c>
      <c r="E55" s="190" t="s">
        <v>2</v>
      </c>
      <c r="F55" s="188">
        <f t="shared" si="0"/>
        <v>111.2</v>
      </c>
      <c r="G55" s="193"/>
      <c r="H55" s="193"/>
      <c r="I55" s="193"/>
    </row>
    <row r="56" spans="1:12" ht="39" customHeight="1" x14ac:dyDescent="0.2">
      <c r="A56" s="190"/>
      <c r="B56" s="191"/>
      <c r="C56" s="192"/>
      <c r="D56" s="373" t="s">
        <v>1171</v>
      </c>
      <c r="E56" s="374"/>
      <c r="F56" s="188"/>
      <c r="G56" s="193"/>
      <c r="H56" s="193"/>
      <c r="I56" s="193"/>
    </row>
    <row r="57" spans="1:12" ht="45.75" customHeight="1" x14ac:dyDescent="0.2">
      <c r="A57" s="190"/>
      <c r="B57" s="191">
        <f>' det'!I164</f>
        <v>2</v>
      </c>
      <c r="C57" s="192" t="str">
        <f>' det'!B164</f>
        <v>h. 25mm dia UPVC Coupler</v>
      </c>
      <c r="D57" s="191">
        <v>31.2</v>
      </c>
      <c r="E57" s="190" t="s">
        <v>2</v>
      </c>
      <c r="F57" s="188">
        <f t="shared" si="0"/>
        <v>62.4</v>
      </c>
      <c r="G57" s="193"/>
      <c r="H57" s="193"/>
      <c r="I57" s="193"/>
    </row>
    <row r="58" spans="1:12" ht="39" customHeight="1" x14ac:dyDescent="0.2">
      <c r="A58" s="190"/>
      <c r="B58" s="191"/>
      <c r="C58" s="192"/>
      <c r="D58" s="373" t="s">
        <v>1172</v>
      </c>
      <c r="E58" s="374"/>
      <c r="F58" s="188"/>
      <c r="G58" s="193"/>
      <c r="H58" s="193"/>
      <c r="I58" s="193"/>
    </row>
    <row r="59" spans="1:12" ht="70.5" customHeight="1" x14ac:dyDescent="0.2">
      <c r="A59" s="190">
        <v>29</v>
      </c>
      <c r="B59" s="191">
        <f>' det'!H168</f>
        <v>24.400000000000002</v>
      </c>
      <c r="C59" s="192" t="s">
        <v>1194</v>
      </c>
      <c r="D59" s="236">
        <f>' Dat'!F90</f>
        <v>126.79</v>
      </c>
      <c r="E59" s="237" t="s">
        <v>271</v>
      </c>
      <c r="F59" s="188">
        <f t="shared" si="0"/>
        <v>3093.6760000000004</v>
      </c>
      <c r="G59" s="193"/>
      <c r="H59" s="193"/>
      <c r="I59" s="193"/>
      <c r="J59" s="63">
        <v>24.4</v>
      </c>
    </row>
    <row r="60" spans="1:12" ht="27.75" customHeight="1" x14ac:dyDescent="0.2">
      <c r="A60" s="202"/>
      <c r="B60" s="202"/>
      <c r="C60" s="202" t="s">
        <v>1026</v>
      </c>
      <c r="D60" s="203"/>
      <c r="E60" s="203"/>
      <c r="F60" s="204">
        <f>SUM(F5:F57)</f>
        <v>2.3633101331236639E+18</v>
      </c>
      <c r="G60" s="193"/>
      <c r="H60" s="193"/>
      <c r="I60" s="193"/>
      <c r="L60" s="63">
        <v>7708526650</v>
      </c>
    </row>
    <row r="61" spans="1:12" ht="26.25" customHeight="1" x14ac:dyDescent="0.2">
      <c r="A61" s="202"/>
      <c r="B61" s="202"/>
      <c r="C61" s="182" t="s">
        <v>1138</v>
      </c>
      <c r="D61" s="203"/>
      <c r="E61" s="203"/>
      <c r="F61" s="208">
        <f>F60*6/100</f>
        <v>1.4179860798741984E+17</v>
      </c>
      <c r="G61" s="193"/>
      <c r="H61" s="193"/>
      <c r="I61" s="193"/>
    </row>
    <row r="62" spans="1:12" ht="24" customHeight="1" x14ac:dyDescent="0.2">
      <c r="A62" s="202"/>
      <c r="B62" s="202"/>
      <c r="C62" s="182" t="s">
        <v>1139</v>
      </c>
      <c r="D62" s="203"/>
      <c r="E62" s="203"/>
      <c r="F62" s="208">
        <f>F60*6/100</f>
        <v>1.4179860798741984E+17</v>
      </c>
      <c r="G62" s="193"/>
      <c r="H62" s="193"/>
      <c r="I62" s="193"/>
    </row>
    <row r="63" spans="1:12" ht="18.75" customHeight="1" x14ac:dyDescent="0.2">
      <c r="A63" s="202"/>
      <c r="B63" s="202"/>
      <c r="C63" s="202" t="s">
        <v>1027</v>
      </c>
      <c r="D63" s="203"/>
      <c r="E63" s="203"/>
      <c r="F63" s="209">
        <f>SUM(F60:F62)</f>
        <v>2.6469073490985032E+18</v>
      </c>
      <c r="G63" s="193"/>
      <c r="H63" s="193"/>
      <c r="I63" s="193"/>
    </row>
    <row r="64" spans="1:12" ht="24" customHeight="1" x14ac:dyDescent="0.2">
      <c r="A64" s="202"/>
      <c r="B64" s="202"/>
      <c r="C64" s="181" t="s">
        <v>1140</v>
      </c>
      <c r="D64" s="203"/>
      <c r="E64" s="203"/>
      <c r="F64" s="208">
        <f>F63*1/100</f>
        <v>2.6469073490985032E+16</v>
      </c>
      <c r="G64" s="193"/>
      <c r="H64" s="193"/>
      <c r="I64" s="193"/>
    </row>
    <row r="65" spans="1:11" ht="26.25" customHeight="1" x14ac:dyDescent="0.2">
      <c r="A65" s="202"/>
      <c r="B65" s="202"/>
      <c r="C65" s="182" t="s">
        <v>1028</v>
      </c>
      <c r="D65" s="203"/>
      <c r="E65" s="203"/>
      <c r="F65" s="208">
        <f>F63*7.5/100</f>
        <v>1.9851805118238774E+17</v>
      </c>
      <c r="G65" s="193"/>
      <c r="H65" s="193"/>
      <c r="I65" s="193"/>
      <c r="K65" s="63">
        <f>F65/100000</f>
        <v>1985180511823.8774</v>
      </c>
    </row>
    <row r="66" spans="1:11" ht="19.5" customHeight="1" x14ac:dyDescent="0.2">
      <c r="A66" s="202"/>
      <c r="B66" s="202"/>
      <c r="C66" s="202" t="s">
        <v>1029</v>
      </c>
      <c r="D66" s="203"/>
      <c r="E66" s="203"/>
      <c r="F66" s="204">
        <f>SUM(F63:F65)</f>
        <v>2.8718944737718758E+18</v>
      </c>
      <c r="G66" s="193"/>
      <c r="H66" s="193"/>
      <c r="I66" s="193"/>
    </row>
    <row r="67" spans="1:11" ht="24" customHeight="1" x14ac:dyDescent="0.2">
      <c r="A67" s="94"/>
      <c r="B67" s="94"/>
      <c r="C67" s="95"/>
      <c r="D67" s="96"/>
      <c r="E67" s="205" t="s">
        <v>9</v>
      </c>
      <c r="F67" s="206" t="s">
        <v>1195</v>
      </c>
    </row>
  </sheetData>
  <mergeCells count="17">
    <mergeCell ref="A1:F1"/>
    <mergeCell ref="A3:F3"/>
    <mergeCell ref="A2:I2"/>
    <mergeCell ref="D6:E6"/>
    <mergeCell ref="D33:E33"/>
    <mergeCell ref="D35:E35"/>
    <mergeCell ref="D37:E37"/>
    <mergeCell ref="D39:E39"/>
    <mergeCell ref="D41:E41"/>
    <mergeCell ref="D44:E44"/>
    <mergeCell ref="D56:E56"/>
    <mergeCell ref="D58:E58"/>
    <mergeCell ref="D46:E46"/>
    <mergeCell ref="D48:E48"/>
    <mergeCell ref="D50:E50"/>
    <mergeCell ref="D54:E54"/>
    <mergeCell ref="D52:E52"/>
  </mergeCells>
  <pageMargins left="0.70866141732283472" right="0.51181102362204722" top="0.74803149606299213" bottom="0.74803149606299213" header="0.31496062992125984" footer="0.31496062992125984"/>
  <pageSetup paperSize="9" scale="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Q130"/>
  <sheetViews>
    <sheetView view="pageBreakPreview" topLeftCell="B1" zoomScale="85" zoomScaleNormal="85" zoomScaleSheetLayoutView="85" workbookViewId="0">
      <pane ySplit="4" topLeftCell="B105" activePane="bottomLeft" state="frozen"/>
      <selection activeCell="C212" sqref="C212"/>
      <selection pane="bottomLeft" activeCell="J4" sqref="J4"/>
    </sheetView>
  </sheetViews>
  <sheetFormatPr defaultColWidth="13.046875" defaultRowHeight="13.5" x14ac:dyDescent="0.2"/>
  <cols>
    <col min="1" max="1" width="6.05078125" style="275" customWidth="1"/>
    <col min="2" max="2" width="15.19921875" style="275" customWidth="1"/>
    <col min="3" max="3" width="15.6015625" style="275" customWidth="1"/>
    <col min="4" max="4" width="19.234375" style="275" customWidth="1"/>
    <col min="5" max="5" width="20.3125" style="275" customWidth="1"/>
    <col min="6" max="6" width="16.0078125" style="275" customWidth="1"/>
    <col min="7" max="7" width="18.16015625" style="275" customWidth="1"/>
    <col min="8" max="8" width="17.08203125" style="275" customWidth="1"/>
    <col min="9" max="9" width="16.54296875" style="275" customWidth="1"/>
    <col min="10" max="10" width="18.29296875" style="275" customWidth="1"/>
    <col min="11" max="11" width="17.08203125" style="275" customWidth="1"/>
    <col min="12" max="12" width="23" style="275" customWidth="1"/>
    <col min="13" max="13" width="19.90625" style="275" bestFit="1" customWidth="1"/>
    <col min="14" max="14" width="15.87109375" style="275" bestFit="1" customWidth="1"/>
    <col min="15" max="15" width="13.98828125" style="275" bestFit="1" customWidth="1"/>
    <col min="16" max="255" width="13.046875" style="275"/>
    <col min="256" max="256" width="4.5703125" style="275" customWidth="1"/>
    <col min="257" max="257" width="13.98828125" style="275" customWidth="1"/>
    <col min="258" max="258" width="14.66015625" style="275" customWidth="1"/>
    <col min="259" max="259" width="17.08203125" style="275" customWidth="1"/>
    <col min="260" max="260" width="15.46875" style="275" customWidth="1"/>
    <col min="261" max="261" width="18.0234375" style="275" customWidth="1"/>
    <col min="262" max="263" width="15.6015625" style="275" customWidth="1"/>
    <col min="264" max="264" width="15.46875" style="275" customWidth="1"/>
    <col min="265" max="265" width="14.52734375" style="275" customWidth="1"/>
    <col min="266" max="266" width="16.0078125" style="275" customWidth="1"/>
    <col min="267" max="511" width="13.046875" style="275"/>
    <col min="512" max="512" width="4.5703125" style="275" customWidth="1"/>
    <col min="513" max="513" width="13.98828125" style="275" customWidth="1"/>
    <col min="514" max="514" width="14.66015625" style="275" customWidth="1"/>
    <col min="515" max="515" width="17.08203125" style="275" customWidth="1"/>
    <col min="516" max="516" width="15.46875" style="275" customWidth="1"/>
    <col min="517" max="517" width="18.0234375" style="275" customWidth="1"/>
    <col min="518" max="519" width="15.6015625" style="275" customWidth="1"/>
    <col min="520" max="520" width="15.46875" style="275" customWidth="1"/>
    <col min="521" max="521" width="14.52734375" style="275" customWidth="1"/>
    <col min="522" max="522" width="16.0078125" style="275" customWidth="1"/>
    <col min="523" max="767" width="13.046875" style="275"/>
    <col min="768" max="768" width="4.5703125" style="275" customWidth="1"/>
    <col min="769" max="769" width="13.98828125" style="275" customWidth="1"/>
    <col min="770" max="770" width="14.66015625" style="275" customWidth="1"/>
    <col min="771" max="771" width="17.08203125" style="275" customWidth="1"/>
    <col min="772" max="772" width="15.46875" style="275" customWidth="1"/>
    <col min="773" max="773" width="18.0234375" style="275" customWidth="1"/>
    <col min="774" max="775" width="15.6015625" style="275" customWidth="1"/>
    <col min="776" max="776" width="15.46875" style="275" customWidth="1"/>
    <col min="777" max="777" width="14.52734375" style="275" customWidth="1"/>
    <col min="778" max="778" width="16.0078125" style="275" customWidth="1"/>
    <col min="779" max="1023" width="13.046875" style="275"/>
    <col min="1024" max="1024" width="4.5703125" style="275" customWidth="1"/>
    <col min="1025" max="1025" width="13.98828125" style="275" customWidth="1"/>
    <col min="1026" max="1026" width="14.66015625" style="275" customWidth="1"/>
    <col min="1027" max="1027" width="17.08203125" style="275" customWidth="1"/>
    <col min="1028" max="1028" width="15.46875" style="275" customWidth="1"/>
    <col min="1029" max="1029" width="18.0234375" style="275" customWidth="1"/>
    <col min="1030" max="1031" width="15.6015625" style="275" customWidth="1"/>
    <col min="1032" max="1032" width="15.46875" style="275" customWidth="1"/>
    <col min="1033" max="1033" width="14.52734375" style="275" customWidth="1"/>
    <col min="1034" max="1034" width="16.0078125" style="275" customWidth="1"/>
    <col min="1035" max="1279" width="13.046875" style="275"/>
    <col min="1280" max="1280" width="4.5703125" style="275" customWidth="1"/>
    <col min="1281" max="1281" width="13.98828125" style="275" customWidth="1"/>
    <col min="1282" max="1282" width="14.66015625" style="275" customWidth="1"/>
    <col min="1283" max="1283" width="17.08203125" style="275" customWidth="1"/>
    <col min="1284" max="1284" width="15.46875" style="275" customWidth="1"/>
    <col min="1285" max="1285" width="18.0234375" style="275" customWidth="1"/>
    <col min="1286" max="1287" width="15.6015625" style="275" customWidth="1"/>
    <col min="1288" max="1288" width="15.46875" style="275" customWidth="1"/>
    <col min="1289" max="1289" width="14.52734375" style="275" customWidth="1"/>
    <col min="1290" max="1290" width="16.0078125" style="275" customWidth="1"/>
    <col min="1291" max="1535" width="13.046875" style="275"/>
    <col min="1536" max="1536" width="4.5703125" style="275" customWidth="1"/>
    <col min="1537" max="1537" width="13.98828125" style="275" customWidth="1"/>
    <col min="1538" max="1538" width="14.66015625" style="275" customWidth="1"/>
    <col min="1539" max="1539" width="17.08203125" style="275" customWidth="1"/>
    <col min="1540" max="1540" width="15.46875" style="275" customWidth="1"/>
    <col min="1541" max="1541" width="18.0234375" style="275" customWidth="1"/>
    <col min="1542" max="1543" width="15.6015625" style="275" customWidth="1"/>
    <col min="1544" max="1544" width="15.46875" style="275" customWidth="1"/>
    <col min="1545" max="1545" width="14.52734375" style="275" customWidth="1"/>
    <col min="1546" max="1546" width="16.0078125" style="275" customWidth="1"/>
    <col min="1547" max="1791" width="13.046875" style="275"/>
    <col min="1792" max="1792" width="4.5703125" style="275" customWidth="1"/>
    <col min="1793" max="1793" width="13.98828125" style="275" customWidth="1"/>
    <col min="1794" max="1794" width="14.66015625" style="275" customWidth="1"/>
    <col min="1795" max="1795" width="17.08203125" style="275" customWidth="1"/>
    <col min="1796" max="1796" width="15.46875" style="275" customWidth="1"/>
    <col min="1797" max="1797" width="18.0234375" style="275" customWidth="1"/>
    <col min="1798" max="1799" width="15.6015625" style="275" customWidth="1"/>
    <col min="1800" max="1800" width="15.46875" style="275" customWidth="1"/>
    <col min="1801" max="1801" width="14.52734375" style="275" customWidth="1"/>
    <col min="1802" max="1802" width="16.0078125" style="275" customWidth="1"/>
    <col min="1803" max="2047" width="13.046875" style="275"/>
    <col min="2048" max="2048" width="4.5703125" style="275" customWidth="1"/>
    <col min="2049" max="2049" width="13.98828125" style="275" customWidth="1"/>
    <col min="2050" max="2050" width="14.66015625" style="275" customWidth="1"/>
    <col min="2051" max="2051" width="17.08203125" style="275" customWidth="1"/>
    <col min="2052" max="2052" width="15.46875" style="275" customWidth="1"/>
    <col min="2053" max="2053" width="18.0234375" style="275" customWidth="1"/>
    <col min="2054" max="2055" width="15.6015625" style="275" customWidth="1"/>
    <col min="2056" max="2056" width="15.46875" style="275" customWidth="1"/>
    <col min="2057" max="2057" width="14.52734375" style="275" customWidth="1"/>
    <col min="2058" max="2058" width="16.0078125" style="275" customWidth="1"/>
    <col min="2059" max="2303" width="13.046875" style="275"/>
    <col min="2304" max="2304" width="4.5703125" style="275" customWidth="1"/>
    <col min="2305" max="2305" width="13.98828125" style="275" customWidth="1"/>
    <col min="2306" max="2306" width="14.66015625" style="275" customWidth="1"/>
    <col min="2307" max="2307" width="17.08203125" style="275" customWidth="1"/>
    <col min="2308" max="2308" width="15.46875" style="275" customWidth="1"/>
    <col min="2309" max="2309" width="18.0234375" style="275" customWidth="1"/>
    <col min="2310" max="2311" width="15.6015625" style="275" customWidth="1"/>
    <col min="2312" max="2312" width="15.46875" style="275" customWidth="1"/>
    <col min="2313" max="2313" width="14.52734375" style="275" customWidth="1"/>
    <col min="2314" max="2314" width="16.0078125" style="275" customWidth="1"/>
    <col min="2315" max="2559" width="13.046875" style="275"/>
    <col min="2560" max="2560" width="4.5703125" style="275" customWidth="1"/>
    <col min="2561" max="2561" width="13.98828125" style="275" customWidth="1"/>
    <col min="2562" max="2562" width="14.66015625" style="275" customWidth="1"/>
    <col min="2563" max="2563" width="17.08203125" style="275" customWidth="1"/>
    <col min="2564" max="2564" width="15.46875" style="275" customWidth="1"/>
    <col min="2565" max="2565" width="18.0234375" style="275" customWidth="1"/>
    <col min="2566" max="2567" width="15.6015625" style="275" customWidth="1"/>
    <col min="2568" max="2568" width="15.46875" style="275" customWidth="1"/>
    <col min="2569" max="2569" width="14.52734375" style="275" customWidth="1"/>
    <col min="2570" max="2570" width="16.0078125" style="275" customWidth="1"/>
    <col min="2571" max="2815" width="13.046875" style="275"/>
    <col min="2816" max="2816" width="4.5703125" style="275" customWidth="1"/>
    <col min="2817" max="2817" width="13.98828125" style="275" customWidth="1"/>
    <col min="2818" max="2818" width="14.66015625" style="275" customWidth="1"/>
    <col min="2819" max="2819" width="17.08203125" style="275" customWidth="1"/>
    <col min="2820" max="2820" width="15.46875" style="275" customWidth="1"/>
    <col min="2821" max="2821" width="18.0234375" style="275" customWidth="1"/>
    <col min="2822" max="2823" width="15.6015625" style="275" customWidth="1"/>
    <col min="2824" max="2824" width="15.46875" style="275" customWidth="1"/>
    <col min="2825" max="2825" width="14.52734375" style="275" customWidth="1"/>
    <col min="2826" max="2826" width="16.0078125" style="275" customWidth="1"/>
    <col min="2827" max="3071" width="13.046875" style="275"/>
    <col min="3072" max="3072" width="4.5703125" style="275" customWidth="1"/>
    <col min="3073" max="3073" width="13.98828125" style="275" customWidth="1"/>
    <col min="3074" max="3074" width="14.66015625" style="275" customWidth="1"/>
    <col min="3075" max="3075" width="17.08203125" style="275" customWidth="1"/>
    <col min="3076" max="3076" width="15.46875" style="275" customWidth="1"/>
    <col min="3077" max="3077" width="18.0234375" style="275" customWidth="1"/>
    <col min="3078" max="3079" width="15.6015625" style="275" customWidth="1"/>
    <col min="3080" max="3080" width="15.46875" style="275" customWidth="1"/>
    <col min="3081" max="3081" width="14.52734375" style="275" customWidth="1"/>
    <col min="3082" max="3082" width="16.0078125" style="275" customWidth="1"/>
    <col min="3083" max="3327" width="13.046875" style="275"/>
    <col min="3328" max="3328" width="4.5703125" style="275" customWidth="1"/>
    <col min="3329" max="3329" width="13.98828125" style="275" customWidth="1"/>
    <col min="3330" max="3330" width="14.66015625" style="275" customWidth="1"/>
    <col min="3331" max="3331" width="17.08203125" style="275" customWidth="1"/>
    <col min="3332" max="3332" width="15.46875" style="275" customWidth="1"/>
    <col min="3333" max="3333" width="18.0234375" style="275" customWidth="1"/>
    <col min="3334" max="3335" width="15.6015625" style="275" customWidth="1"/>
    <col min="3336" max="3336" width="15.46875" style="275" customWidth="1"/>
    <col min="3337" max="3337" width="14.52734375" style="275" customWidth="1"/>
    <col min="3338" max="3338" width="16.0078125" style="275" customWidth="1"/>
    <col min="3339" max="3583" width="13.046875" style="275"/>
    <col min="3584" max="3584" width="4.5703125" style="275" customWidth="1"/>
    <col min="3585" max="3585" width="13.98828125" style="275" customWidth="1"/>
    <col min="3586" max="3586" width="14.66015625" style="275" customWidth="1"/>
    <col min="3587" max="3587" width="17.08203125" style="275" customWidth="1"/>
    <col min="3588" max="3588" width="15.46875" style="275" customWidth="1"/>
    <col min="3589" max="3589" width="18.0234375" style="275" customWidth="1"/>
    <col min="3590" max="3591" width="15.6015625" style="275" customWidth="1"/>
    <col min="3592" max="3592" width="15.46875" style="275" customWidth="1"/>
    <col min="3593" max="3593" width="14.52734375" style="275" customWidth="1"/>
    <col min="3594" max="3594" width="16.0078125" style="275" customWidth="1"/>
    <col min="3595" max="3839" width="13.046875" style="275"/>
    <col min="3840" max="3840" width="4.5703125" style="275" customWidth="1"/>
    <col min="3841" max="3841" width="13.98828125" style="275" customWidth="1"/>
    <col min="3842" max="3842" width="14.66015625" style="275" customWidth="1"/>
    <col min="3843" max="3843" width="17.08203125" style="275" customWidth="1"/>
    <col min="3844" max="3844" width="15.46875" style="275" customWidth="1"/>
    <col min="3845" max="3845" width="18.0234375" style="275" customWidth="1"/>
    <col min="3846" max="3847" width="15.6015625" style="275" customWidth="1"/>
    <col min="3848" max="3848" width="15.46875" style="275" customWidth="1"/>
    <col min="3849" max="3849" width="14.52734375" style="275" customWidth="1"/>
    <col min="3850" max="3850" width="16.0078125" style="275" customWidth="1"/>
    <col min="3851" max="4095" width="13.046875" style="275"/>
    <col min="4096" max="4096" width="4.5703125" style="275" customWidth="1"/>
    <col min="4097" max="4097" width="13.98828125" style="275" customWidth="1"/>
    <col min="4098" max="4098" width="14.66015625" style="275" customWidth="1"/>
    <col min="4099" max="4099" width="17.08203125" style="275" customWidth="1"/>
    <col min="4100" max="4100" width="15.46875" style="275" customWidth="1"/>
    <col min="4101" max="4101" width="18.0234375" style="275" customWidth="1"/>
    <col min="4102" max="4103" width="15.6015625" style="275" customWidth="1"/>
    <col min="4104" max="4104" width="15.46875" style="275" customWidth="1"/>
    <col min="4105" max="4105" width="14.52734375" style="275" customWidth="1"/>
    <col min="4106" max="4106" width="16.0078125" style="275" customWidth="1"/>
    <col min="4107" max="4351" width="13.046875" style="275"/>
    <col min="4352" max="4352" width="4.5703125" style="275" customWidth="1"/>
    <col min="4353" max="4353" width="13.98828125" style="275" customWidth="1"/>
    <col min="4354" max="4354" width="14.66015625" style="275" customWidth="1"/>
    <col min="4355" max="4355" width="17.08203125" style="275" customWidth="1"/>
    <col min="4356" max="4356" width="15.46875" style="275" customWidth="1"/>
    <col min="4357" max="4357" width="18.0234375" style="275" customWidth="1"/>
    <col min="4358" max="4359" width="15.6015625" style="275" customWidth="1"/>
    <col min="4360" max="4360" width="15.46875" style="275" customWidth="1"/>
    <col min="4361" max="4361" width="14.52734375" style="275" customWidth="1"/>
    <col min="4362" max="4362" width="16.0078125" style="275" customWidth="1"/>
    <col min="4363" max="4607" width="13.046875" style="275"/>
    <col min="4608" max="4608" width="4.5703125" style="275" customWidth="1"/>
    <col min="4609" max="4609" width="13.98828125" style="275" customWidth="1"/>
    <col min="4610" max="4610" width="14.66015625" style="275" customWidth="1"/>
    <col min="4611" max="4611" width="17.08203125" style="275" customWidth="1"/>
    <col min="4612" max="4612" width="15.46875" style="275" customWidth="1"/>
    <col min="4613" max="4613" width="18.0234375" style="275" customWidth="1"/>
    <col min="4614" max="4615" width="15.6015625" style="275" customWidth="1"/>
    <col min="4616" max="4616" width="15.46875" style="275" customWidth="1"/>
    <col min="4617" max="4617" width="14.52734375" style="275" customWidth="1"/>
    <col min="4618" max="4618" width="16.0078125" style="275" customWidth="1"/>
    <col min="4619" max="4863" width="13.046875" style="275"/>
    <col min="4864" max="4864" width="4.5703125" style="275" customWidth="1"/>
    <col min="4865" max="4865" width="13.98828125" style="275" customWidth="1"/>
    <col min="4866" max="4866" width="14.66015625" style="275" customWidth="1"/>
    <col min="4867" max="4867" width="17.08203125" style="275" customWidth="1"/>
    <col min="4868" max="4868" width="15.46875" style="275" customWidth="1"/>
    <col min="4869" max="4869" width="18.0234375" style="275" customWidth="1"/>
    <col min="4870" max="4871" width="15.6015625" style="275" customWidth="1"/>
    <col min="4872" max="4872" width="15.46875" style="275" customWidth="1"/>
    <col min="4873" max="4873" width="14.52734375" style="275" customWidth="1"/>
    <col min="4874" max="4874" width="16.0078125" style="275" customWidth="1"/>
    <col min="4875" max="5119" width="13.046875" style="275"/>
    <col min="5120" max="5120" width="4.5703125" style="275" customWidth="1"/>
    <col min="5121" max="5121" width="13.98828125" style="275" customWidth="1"/>
    <col min="5122" max="5122" width="14.66015625" style="275" customWidth="1"/>
    <col min="5123" max="5123" width="17.08203125" style="275" customWidth="1"/>
    <col min="5124" max="5124" width="15.46875" style="275" customWidth="1"/>
    <col min="5125" max="5125" width="18.0234375" style="275" customWidth="1"/>
    <col min="5126" max="5127" width="15.6015625" style="275" customWidth="1"/>
    <col min="5128" max="5128" width="15.46875" style="275" customWidth="1"/>
    <col min="5129" max="5129" width="14.52734375" style="275" customWidth="1"/>
    <col min="5130" max="5130" width="16.0078125" style="275" customWidth="1"/>
    <col min="5131" max="5375" width="13.046875" style="275"/>
    <col min="5376" max="5376" width="4.5703125" style="275" customWidth="1"/>
    <col min="5377" max="5377" width="13.98828125" style="275" customWidth="1"/>
    <col min="5378" max="5378" width="14.66015625" style="275" customWidth="1"/>
    <col min="5379" max="5379" width="17.08203125" style="275" customWidth="1"/>
    <col min="5380" max="5380" width="15.46875" style="275" customWidth="1"/>
    <col min="5381" max="5381" width="18.0234375" style="275" customWidth="1"/>
    <col min="5382" max="5383" width="15.6015625" style="275" customWidth="1"/>
    <col min="5384" max="5384" width="15.46875" style="275" customWidth="1"/>
    <col min="5385" max="5385" width="14.52734375" style="275" customWidth="1"/>
    <col min="5386" max="5386" width="16.0078125" style="275" customWidth="1"/>
    <col min="5387" max="5631" width="13.046875" style="275"/>
    <col min="5632" max="5632" width="4.5703125" style="275" customWidth="1"/>
    <col min="5633" max="5633" width="13.98828125" style="275" customWidth="1"/>
    <col min="5634" max="5634" width="14.66015625" style="275" customWidth="1"/>
    <col min="5635" max="5635" width="17.08203125" style="275" customWidth="1"/>
    <col min="5636" max="5636" width="15.46875" style="275" customWidth="1"/>
    <col min="5637" max="5637" width="18.0234375" style="275" customWidth="1"/>
    <col min="5638" max="5639" width="15.6015625" style="275" customWidth="1"/>
    <col min="5640" max="5640" width="15.46875" style="275" customWidth="1"/>
    <col min="5641" max="5641" width="14.52734375" style="275" customWidth="1"/>
    <col min="5642" max="5642" width="16.0078125" style="275" customWidth="1"/>
    <col min="5643" max="5887" width="13.046875" style="275"/>
    <col min="5888" max="5888" width="4.5703125" style="275" customWidth="1"/>
    <col min="5889" max="5889" width="13.98828125" style="275" customWidth="1"/>
    <col min="5890" max="5890" width="14.66015625" style="275" customWidth="1"/>
    <col min="5891" max="5891" width="17.08203125" style="275" customWidth="1"/>
    <col min="5892" max="5892" width="15.46875" style="275" customWidth="1"/>
    <col min="5893" max="5893" width="18.0234375" style="275" customWidth="1"/>
    <col min="5894" max="5895" width="15.6015625" style="275" customWidth="1"/>
    <col min="5896" max="5896" width="15.46875" style="275" customWidth="1"/>
    <col min="5897" max="5897" width="14.52734375" style="275" customWidth="1"/>
    <col min="5898" max="5898" width="16.0078125" style="275" customWidth="1"/>
    <col min="5899" max="6143" width="13.046875" style="275"/>
    <col min="6144" max="6144" width="4.5703125" style="275" customWidth="1"/>
    <col min="6145" max="6145" width="13.98828125" style="275" customWidth="1"/>
    <col min="6146" max="6146" width="14.66015625" style="275" customWidth="1"/>
    <col min="6147" max="6147" width="17.08203125" style="275" customWidth="1"/>
    <col min="6148" max="6148" width="15.46875" style="275" customWidth="1"/>
    <col min="6149" max="6149" width="18.0234375" style="275" customWidth="1"/>
    <col min="6150" max="6151" width="15.6015625" style="275" customWidth="1"/>
    <col min="6152" max="6152" width="15.46875" style="275" customWidth="1"/>
    <col min="6153" max="6153" width="14.52734375" style="275" customWidth="1"/>
    <col min="6154" max="6154" width="16.0078125" style="275" customWidth="1"/>
    <col min="6155" max="6399" width="13.046875" style="275"/>
    <col min="6400" max="6400" width="4.5703125" style="275" customWidth="1"/>
    <col min="6401" max="6401" width="13.98828125" style="275" customWidth="1"/>
    <col min="6402" max="6402" width="14.66015625" style="275" customWidth="1"/>
    <col min="6403" max="6403" width="17.08203125" style="275" customWidth="1"/>
    <col min="6404" max="6404" width="15.46875" style="275" customWidth="1"/>
    <col min="6405" max="6405" width="18.0234375" style="275" customWidth="1"/>
    <col min="6406" max="6407" width="15.6015625" style="275" customWidth="1"/>
    <col min="6408" max="6408" width="15.46875" style="275" customWidth="1"/>
    <col min="6409" max="6409" width="14.52734375" style="275" customWidth="1"/>
    <col min="6410" max="6410" width="16.0078125" style="275" customWidth="1"/>
    <col min="6411" max="6655" width="13.046875" style="275"/>
    <col min="6656" max="6656" width="4.5703125" style="275" customWidth="1"/>
    <col min="6657" max="6657" width="13.98828125" style="275" customWidth="1"/>
    <col min="6658" max="6658" width="14.66015625" style="275" customWidth="1"/>
    <col min="6659" max="6659" width="17.08203125" style="275" customWidth="1"/>
    <col min="6660" max="6660" width="15.46875" style="275" customWidth="1"/>
    <col min="6661" max="6661" width="18.0234375" style="275" customWidth="1"/>
    <col min="6662" max="6663" width="15.6015625" style="275" customWidth="1"/>
    <col min="6664" max="6664" width="15.46875" style="275" customWidth="1"/>
    <col min="6665" max="6665" width="14.52734375" style="275" customWidth="1"/>
    <col min="6666" max="6666" width="16.0078125" style="275" customWidth="1"/>
    <col min="6667" max="6911" width="13.046875" style="275"/>
    <col min="6912" max="6912" width="4.5703125" style="275" customWidth="1"/>
    <col min="6913" max="6913" width="13.98828125" style="275" customWidth="1"/>
    <col min="6914" max="6914" width="14.66015625" style="275" customWidth="1"/>
    <col min="6915" max="6915" width="17.08203125" style="275" customWidth="1"/>
    <col min="6916" max="6916" width="15.46875" style="275" customWidth="1"/>
    <col min="6917" max="6917" width="18.0234375" style="275" customWidth="1"/>
    <col min="6918" max="6919" width="15.6015625" style="275" customWidth="1"/>
    <col min="6920" max="6920" width="15.46875" style="275" customWidth="1"/>
    <col min="6921" max="6921" width="14.52734375" style="275" customWidth="1"/>
    <col min="6922" max="6922" width="16.0078125" style="275" customWidth="1"/>
    <col min="6923" max="7167" width="13.046875" style="275"/>
    <col min="7168" max="7168" width="4.5703125" style="275" customWidth="1"/>
    <col min="7169" max="7169" width="13.98828125" style="275" customWidth="1"/>
    <col min="7170" max="7170" width="14.66015625" style="275" customWidth="1"/>
    <col min="7171" max="7171" width="17.08203125" style="275" customWidth="1"/>
    <col min="7172" max="7172" width="15.46875" style="275" customWidth="1"/>
    <col min="7173" max="7173" width="18.0234375" style="275" customWidth="1"/>
    <col min="7174" max="7175" width="15.6015625" style="275" customWidth="1"/>
    <col min="7176" max="7176" width="15.46875" style="275" customWidth="1"/>
    <col min="7177" max="7177" width="14.52734375" style="275" customWidth="1"/>
    <col min="7178" max="7178" width="16.0078125" style="275" customWidth="1"/>
    <col min="7179" max="7423" width="13.046875" style="275"/>
    <col min="7424" max="7424" width="4.5703125" style="275" customWidth="1"/>
    <col min="7425" max="7425" width="13.98828125" style="275" customWidth="1"/>
    <col min="7426" max="7426" width="14.66015625" style="275" customWidth="1"/>
    <col min="7427" max="7427" width="17.08203125" style="275" customWidth="1"/>
    <col min="7428" max="7428" width="15.46875" style="275" customWidth="1"/>
    <col min="7429" max="7429" width="18.0234375" style="275" customWidth="1"/>
    <col min="7430" max="7431" width="15.6015625" style="275" customWidth="1"/>
    <col min="7432" max="7432" width="15.46875" style="275" customWidth="1"/>
    <col min="7433" max="7433" width="14.52734375" style="275" customWidth="1"/>
    <col min="7434" max="7434" width="16.0078125" style="275" customWidth="1"/>
    <col min="7435" max="7679" width="13.046875" style="275"/>
    <col min="7680" max="7680" width="4.5703125" style="275" customWidth="1"/>
    <col min="7681" max="7681" width="13.98828125" style="275" customWidth="1"/>
    <col min="7682" max="7682" width="14.66015625" style="275" customWidth="1"/>
    <col min="7683" max="7683" width="17.08203125" style="275" customWidth="1"/>
    <col min="7684" max="7684" width="15.46875" style="275" customWidth="1"/>
    <col min="7685" max="7685" width="18.0234375" style="275" customWidth="1"/>
    <col min="7686" max="7687" width="15.6015625" style="275" customWidth="1"/>
    <col min="7688" max="7688" width="15.46875" style="275" customWidth="1"/>
    <col min="7689" max="7689" width="14.52734375" style="275" customWidth="1"/>
    <col min="7690" max="7690" width="16.0078125" style="275" customWidth="1"/>
    <col min="7691" max="7935" width="13.046875" style="275"/>
    <col min="7936" max="7936" width="4.5703125" style="275" customWidth="1"/>
    <col min="7937" max="7937" width="13.98828125" style="275" customWidth="1"/>
    <col min="7938" max="7938" width="14.66015625" style="275" customWidth="1"/>
    <col min="7939" max="7939" width="17.08203125" style="275" customWidth="1"/>
    <col min="7940" max="7940" width="15.46875" style="275" customWidth="1"/>
    <col min="7941" max="7941" width="18.0234375" style="275" customWidth="1"/>
    <col min="7942" max="7943" width="15.6015625" style="275" customWidth="1"/>
    <col min="7944" max="7944" width="15.46875" style="275" customWidth="1"/>
    <col min="7945" max="7945" width="14.52734375" style="275" customWidth="1"/>
    <col min="7946" max="7946" width="16.0078125" style="275" customWidth="1"/>
    <col min="7947" max="8191" width="13.046875" style="275"/>
    <col min="8192" max="8192" width="4.5703125" style="275" customWidth="1"/>
    <col min="8193" max="8193" width="13.98828125" style="275" customWidth="1"/>
    <col min="8194" max="8194" width="14.66015625" style="275" customWidth="1"/>
    <col min="8195" max="8195" width="17.08203125" style="275" customWidth="1"/>
    <col min="8196" max="8196" width="15.46875" style="275" customWidth="1"/>
    <col min="8197" max="8197" width="18.0234375" style="275" customWidth="1"/>
    <col min="8198" max="8199" width="15.6015625" style="275" customWidth="1"/>
    <col min="8200" max="8200" width="15.46875" style="275" customWidth="1"/>
    <col min="8201" max="8201" width="14.52734375" style="275" customWidth="1"/>
    <col min="8202" max="8202" width="16.0078125" style="275" customWidth="1"/>
    <col min="8203" max="8447" width="13.046875" style="275"/>
    <col min="8448" max="8448" width="4.5703125" style="275" customWidth="1"/>
    <col min="8449" max="8449" width="13.98828125" style="275" customWidth="1"/>
    <col min="8450" max="8450" width="14.66015625" style="275" customWidth="1"/>
    <col min="8451" max="8451" width="17.08203125" style="275" customWidth="1"/>
    <col min="8452" max="8452" width="15.46875" style="275" customWidth="1"/>
    <col min="8453" max="8453" width="18.0234375" style="275" customWidth="1"/>
    <col min="8454" max="8455" width="15.6015625" style="275" customWidth="1"/>
    <col min="8456" max="8456" width="15.46875" style="275" customWidth="1"/>
    <col min="8457" max="8457" width="14.52734375" style="275" customWidth="1"/>
    <col min="8458" max="8458" width="16.0078125" style="275" customWidth="1"/>
    <col min="8459" max="8703" width="13.046875" style="275"/>
    <col min="8704" max="8704" width="4.5703125" style="275" customWidth="1"/>
    <col min="8705" max="8705" width="13.98828125" style="275" customWidth="1"/>
    <col min="8706" max="8706" width="14.66015625" style="275" customWidth="1"/>
    <col min="8707" max="8707" width="17.08203125" style="275" customWidth="1"/>
    <col min="8708" max="8708" width="15.46875" style="275" customWidth="1"/>
    <col min="8709" max="8709" width="18.0234375" style="275" customWidth="1"/>
    <col min="8710" max="8711" width="15.6015625" style="275" customWidth="1"/>
    <col min="8712" max="8712" width="15.46875" style="275" customWidth="1"/>
    <col min="8713" max="8713" width="14.52734375" style="275" customWidth="1"/>
    <col min="8714" max="8714" width="16.0078125" style="275" customWidth="1"/>
    <col min="8715" max="8959" width="13.046875" style="275"/>
    <col min="8960" max="8960" width="4.5703125" style="275" customWidth="1"/>
    <col min="8961" max="8961" width="13.98828125" style="275" customWidth="1"/>
    <col min="8962" max="8962" width="14.66015625" style="275" customWidth="1"/>
    <col min="8963" max="8963" width="17.08203125" style="275" customWidth="1"/>
    <col min="8964" max="8964" width="15.46875" style="275" customWidth="1"/>
    <col min="8965" max="8965" width="18.0234375" style="275" customWidth="1"/>
    <col min="8966" max="8967" width="15.6015625" style="275" customWidth="1"/>
    <col min="8968" max="8968" width="15.46875" style="275" customWidth="1"/>
    <col min="8969" max="8969" width="14.52734375" style="275" customWidth="1"/>
    <col min="8970" max="8970" width="16.0078125" style="275" customWidth="1"/>
    <col min="8971" max="9215" width="13.046875" style="275"/>
    <col min="9216" max="9216" width="4.5703125" style="275" customWidth="1"/>
    <col min="9217" max="9217" width="13.98828125" style="275" customWidth="1"/>
    <col min="9218" max="9218" width="14.66015625" style="275" customWidth="1"/>
    <col min="9219" max="9219" width="17.08203125" style="275" customWidth="1"/>
    <col min="9220" max="9220" width="15.46875" style="275" customWidth="1"/>
    <col min="9221" max="9221" width="18.0234375" style="275" customWidth="1"/>
    <col min="9222" max="9223" width="15.6015625" style="275" customWidth="1"/>
    <col min="9224" max="9224" width="15.46875" style="275" customWidth="1"/>
    <col min="9225" max="9225" width="14.52734375" style="275" customWidth="1"/>
    <col min="9226" max="9226" width="16.0078125" style="275" customWidth="1"/>
    <col min="9227" max="9471" width="13.046875" style="275"/>
    <col min="9472" max="9472" width="4.5703125" style="275" customWidth="1"/>
    <col min="9473" max="9473" width="13.98828125" style="275" customWidth="1"/>
    <col min="9474" max="9474" width="14.66015625" style="275" customWidth="1"/>
    <col min="9475" max="9475" width="17.08203125" style="275" customWidth="1"/>
    <col min="9476" max="9476" width="15.46875" style="275" customWidth="1"/>
    <col min="9477" max="9477" width="18.0234375" style="275" customWidth="1"/>
    <col min="9478" max="9479" width="15.6015625" style="275" customWidth="1"/>
    <col min="9480" max="9480" width="15.46875" style="275" customWidth="1"/>
    <col min="9481" max="9481" width="14.52734375" style="275" customWidth="1"/>
    <col min="9482" max="9482" width="16.0078125" style="275" customWidth="1"/>
    <col min="9483" max="9727" width="13.046875" style="275"/>
    <col min="9728" max="9728" width="4.5703125" style="275" customWidth="1"/>
    <col min="9729" max="9729" width="13.98828125" style="275" customWidth="1"/>
    <col min="9730" max="9730" width="14.66015625" style="275" customWidth="1"/>
    <col min="9731" max="9731" width="17.08203125" style="275" customWidth="1"/>
    <col min="9732" max="9732" width="15.46875" style="275" customWidth="1"/>
    <col min="9733" max="9733" width="18.0234375" style="275" customWidth="1"/>
    <col min="9734" max="9735" width="15.6015625" style="275" customWidth="1"/>
    <col min="9736" max="9736" width="15.46875" style="275" customWidth="1"/>
    <col min="9737" max="9737" width="14.52734375" style="275" customWidth="1"/>
    <col min="9738" max="9738" width="16.0078125" style="275" customWidth="1"/>
    <col min="9739" max="9983" width="13.046875" style="275"/>
    <col min="9984" max="9984" width="4.5703125" style="275" customWidth="1"/>
    <col min="9985" max="9985" width="13.98828125" style="275" customWidth="1"/>
    <col min="9986" max="9986" width="14.66015625" style="275" customWidth="1"/>
    <col min="9987" max="9987" width="17.08203125" style="275" customWidth="1"/>
    <col min="9988" max="9988" width="15.46875" style="275" customWidth="1"/>
    <col min="9989" max="9989" width="18.0234375" style="275" customWidth="1"/>
    <col min="9990" max="9991" width="15.6015625" style="275" customWidth="1"/>
    <col min="9992" max="9992" width="15.46875" style="275" customWidth="1"/>
    <col min="9993" max="9993" width="14.52734375" style="275" customWidth="1"/>
    <col min="9994" max="9994" width="16.0078125" style="275" customWidth="1"/>
    <col min="9995" max="10239" width="13.046875" style="275"/>
    <col min="10240" max="10240" width="4.5703125" style="275" customWidth="1"/>
    <col min="10241" max="10241" width="13.98828125" style="275" customWidth="1"/>
    <col min="10242" max="10242" width="14.66015625" style="275" customWidth="1"/>
    <col min="10243" max="10243" width="17.08203125" style="275" customWidth="1"/>
    <col min="10244" max="10244" width="15.46875" style="275" customWidth="1"/>
    <col min="10245" max="10245" width="18.0234375" style="275" customWidth="1"/>
    <col min="10246" max="10247" width="15.6015625" style="275" customWidth="1"/>
    <col min="10248" max="10248" width="15.46875" style="275" customWidth="1"/>
    <col min="10249" max="10249" width="14.52734375" style="275" customWidth="1"/>
    <col min="10250" max="10250" width="16.0078125" style="275" customWidth="1"/>
    <col min="10251" max="10495" width="13.046875" style="275"/>
    <col min="10496" max="10496" width="4.5703125" style="275" customWidth="1"/>
    <col min="10497" max="10497" width="13.98828125" style="275" customWidth="1"/>
    <col min="10498" max="10498" width="14.66015625" style="275" customWidth="1"/>
    <col min="10499" max="10499" width="17.08203125" style="275" customWidth="1"/>
    <col min="10500" max="10500" width="15.46875" style="275" customWidth="1"/>
    <col min="10501" max="10501" width="18.0234375" style="275" customWidth="1"/>
    <col min="10502" max="10503" width="15.6015625" style="275" customWidth="1"/>
    <col min="10504" max="10504" width="15.46875" style="275" customWidth="1"/>
    <col min="10505" max="10505" width="14.52734375" style="275" customWidth="1"/>
    <col min="10506" max="10506" width="16.0078125" style="275" customWidth="1"/>
    <col min="10507" max="10751" width="13.046875" style="275"/>
    <col min="10752" max="10752" width="4.5703125" style="275" customWidth="1"/>
    <col min="10753" max="10753" width="13.98828125" style="275" customWidth="1"/>
    <col min="10754" max="10754" width="14.66015625" style="275" customWidth="1"/>
    <col min="10755" max="10755" width="17.08203125" style="275" customWidth="1"/>
    <col min="10756" max="10756" width="15.46875" style="275" customWidth="1"/>
    <col min="10757" max="10757" width="18.0234375" style="275" customWidth="1"/>
    <col min="10758" max="10759" width="15.6015625" style="275" customWidth="1"/>
    <col min="10760" max="10760" width="15.46875" style="275" customWidth="1"/>
    <col min="10761" max="10761" width="14.52734375" style="275" customWidth="1"/>
    <col min="10762" max="10762" width="16.0078125" style="275" customWidth="1"/>
    <col min="10763" max="11007" width="13.046875" style="275"/>
    <col min="11008" max="11008" width="4.5703125" style="275" customWidth="1"/>
    <col min="11009" max="11009" width="13.98828125" style="275" customWidth="1"/>
    <col min="11010" max="11010" width="14.66015625" style="275" customWidth="1"/>
    <col min="11011" max="11011" width="17.08203125" style="275" customWidth="1"/>
    <col min="11012" max="11012" width="15.46875" style="275" customWidth="1"/>
    <col min="11013" max="11013" width="18.0234375" style="275" customWidth="1"/>
    <col min="11014" max="11015" width="15.6015625" style="275" customWidth="1"/>
    <col min="11016" max="11016" width="15.46875" style="275" customWidth="1"/>
    <col min="11017" max="11017" width="14.52734375" style="275" customWidth="1"/>
    <col min="11018" max="11018" width="16.0078125" style="275" customWidth="1"/>
    <col min="11019" max="11263" width="13.046875" style="275"/>
    <col min="11264" max="11264" width="4.5703125" style="275" customWidth="1"/>
    <col min="11265" max="11265" width="13.98828125" style="275" customWidth="1"/>
    <col min="11266" max="11266" width="14.66015625" style="275" customWidth="1"/>
    <col min="11267" max="11267" width="17.08203125" style="275" customWidth="1"/>
    <col min="11268" max="11268" width="15.46875" style="275" customWidth="1"/>
    <col min="11269" max="11269" width="18.0234375" style="275" customWidth="1"/>
    <col min="11270" max="11271" width="15.6015625" style="275" customWidth="1"/>
    <col min="11272" max="11272" width="15.46875" style="275" customWidth="1"/>
    <col min="11273" max="11273" width="14.52734375" style="275" customWidth="1"/>
    <col min="11274" max="11274" width="16.0078125" style="275" customWidth="1"/>
    <col min="11275" max="11519" width="13.046875" style="275"/>
    <col min="11520" max="11520" width="4.5703125" style="275" customWidth="1"/>
    <col min="11521" max="11521" width="13.98828125" style="275" customWidth="1"/>
    <col min="11522" max="11522" width="14.66015625" style="275" customWidth="1"/>
    <col min="11523" max="11523" width="17.08203125" style="275" customWidth="1"/>
    <col min="11524" max="11524" width="15.46875" style="275" customWidth="1"/>
    <col min="11525" max="11525" width="18.0234375" style="275" customWidth="1"/>
    <col min="11526" max="11527" width="15.6015625" style="275" customWidth="1"/>
    <col min="11528" max="11528" width="15.46875" style="275" customWidth="1"/>
    <col min="11529" max="11529" width="14.52734375" style="275" customWidth="1"/>
    <col min="11530" max="11530" width="16.0078125" style="275" customWidth="1"/>
    <col min="11531" max="11775" width="13.046875" style="275"/>
    <col min="11776" max="11776" width="4.5703125" style="275" customWidth="1"/>
    <col min="11777" max="11777" width="13.98828125" style="275" customWidth="1"/>
    <col min="11778" max="11778" width="14.66015625" style="275" customWidth="1"/>
    <col min="11779" max="11779" width="17.08203125" style="275" customWidth="1"/>
    <col min="11780" max="11780" width="15.46875" style="275" customWidth="1"/>
    <col min="11781" max="11781" width="18.0234375" style="275" customWidth="1"/>
    <col min="11782" max="11783" width="15.6015625" style="275" customWidth="1"/>
    <col min="11784" max="11784" width="15.46875" style="275" customWidth="1"/>
    <col min="11785" max="11785" width="14.52734375" style="275" customWidth="1"/>
    <col min="11786" max="11786" width="16.0078125" style="275" customWidth="1"/>
    <col min="11787" max="12031" width="13.046875" style="275"/>
    <col min="12032" max="12032" width="4.5703125" style="275" customWidth="1"/>
    <col min="12033" max="12033" width="13.98828125" style="275" customWidth="1"/>
    <col min="12034" max="12034" width="14.66015625" style="275" customWidth="1"/>
    <col min="12035" max="12035" width="17.08203125" style="275" customWidth="1"/>
    <col min="12036" max="12036" width="15.46875" style="275" customWidth="1"/>
    <col min="12037" max="12037" width="18.0234375" style="275" customWidth="1"/>
    <col min="12038" max="12039" width="15.6015625" style="275" customWidth="1"/>
    <col min="12040" max="12040" width="15.46875" style="275" customWidth="1"/>
    <col min="12041" max="12041" width="14.52734375" style="275" customWidth="1"/>
    <col min="12042" max="12042" width="16.0078125" style="275" customWidth="1"/>
    <col min="12043" max="12287" width="13.046875" style="275"/>
    <col min="12288" max="12288" width="4.5703125" style="275" customWidth="1"/>
    <col min="12289" max="12289" width="13.98828125" style="275" customWidth="1"/>
    <col min="12290" max="12290" width="14.66015625" style="275" customWidth="1"/>
    <col min="12291" max="12291" width="17.08203125" style="275" customWidth="1"/>
    <col min="12292" max="12292" width="15.46875" style="275" customWidth="1"/>
    <col min="12293" max="12293" width="18.0234375" style="275" customWidth="1"/>
    <col min="12294" max="12295" width="15.6015625" style="275" customWidth="1"/>
    <col min="12296" max="12296" width="15.46875" style="275" customWidth="1"/>
    <col min="12297" max="12297" width="14.52734375" style="275" customWidth="1"/>
    <col min="12298" max="12298" width="16.0078125" style="275" customWidth="1"/>
    <col min="12299" max="12543" width="13.046875" style="275"/>
    <col min="12544" max="12544" width="4.5703125" style="275" customWidth="1"/>
    <col min="12545" max="12545" width="13.98828125" style="275" customWidth="1"/>
    <col min="12546" max="12546" width="14.66015625" style="275" customWidth="1"/>
    <col min="12547" max="12547" width="17.08203125" style="275" customWidth="1"/>
    <col min="12548" max="12548" width="15.46875" style="275" customWidth="1"/>
    <col min="12549" max="12549" width="18.0234375" style="275" customWidth="1"/>
    <col min="12550" max="12551" width="15.6015625" style="275" customWidth="1"/>
    <col min="12552" max="12552" width="15.46875" style="275" customWidth="1"/>
    <col min="12553" max="12553" width="14.52734375" style="275" customWidth="1"/>
    <col min="12554" max="12554" width="16.0078125" style="275" customWidth="1"/>
    <col min="12555" max="12799" width="13.046875" style="275"/>
    <col min="12800" max="12800" width="4.5703125" style="275" customWidth="1"/>
    <col min="12801" max="12801" width="13.98828125" style="275" customWidth="1"/>
    <col min="12802" max="12802" width="14.66015625" style="275" customWidth="1"/>
    <col min="12803" max="12803" width="17.08203125" style="275" customWidth="1"/>
    <col min="12804" max="12804" width="15.46875" style="275" customWidth="1"/>
    <col min="12805" max="12805" width="18.0234375" style="275" customWidth="1"/>
    <col min="12806" max="12807" width="15.6015625" style="275" customWidth="1"/>
    <col min="12808" max="12808" width="15.46875" style="275" customWidth="1"/>
    <col min="12809" max="12809" width="14.52734375" style="275" customWidth="1"/>
    <col min="12810" max="12810" width="16.0078125" style="275" customWidth="1"/>
    <col min="12811" max="13055" width="13.046875" style="275"/>
    <col min="13056" max="13056" width="4.5703125" style="275" customWidth="1"/>
    <col min="13057" max="13057" width="13.98828125" style="275" customWidth="1"/>
    <col min="13058" max="13058" width="14.66015625" style="275" customWidth="1"/>
    <col min="13059" max="13059" width="17.08203125" style="275" customWidth="1"/>
    <col min="13060" max="13060" width="15.46875" style="275" customWidth="1"/>
    <col min="13061" max="13061" width="18.0234375" style="275" customWidth="1"/>
    <col min="13062" max="13063" width="15.6015625" style="275" customWidth="1"/>
    <col min="13064" max="13064" width="15.46875" style="275" customWidth="1"/>
    <col min="13065" max="13065" width="14.52734375" style="275" customWidth="1"/>
    <col min="13066" max="13066" width="16.0078125" style="275" customWidth="1"/>
    <col min="13067" max="13311" width="13.046875" style="275"/>
    <col min="13312" max="13312" width="4.5703125" style="275" customWidth="1"/>
    <col min="13313" max="13313" width="13.98828125" style="275" customWidth="1"/>
    <col min="13314" max="13314" width="14.66015625" style="275" customWidth="1"/>
    <col min="13315" max="13315" width="17.08203125" style="275" customWidth="1"/>
    <col min="13316" max="13316" width="15.46875" style="275" customWidth="1"/>
    <col min="13317" max="13317" width="18.0234375" style="275" customWidth="1"/>
    <col min="13318" max="13319" width="15.6015625" style="275" customWidth="1"/>
    <col min="13320" max="13320" width="15.46875" style="275" customWidth="1"/>
    <col min="13321" max="13321" width="14.52734375" style="275" customWidth="1"/>
    <col min="13322" max="13322" width="16.0078125" style="275" customWidth="1"/>
    <col min="13323" max="13567" width="13.046875" style="275"/>
    <col min="13568" max="13568" width="4.5703125" style="275" customWidth="1"/>
    <col min="13569" max="13569" width="13.98828125" style="275" customWidth="1"/>
    <col min="13570" max="13570" width="14.66015625" style="275" customWidth="1"/>
    <col min="13571" max="13571" width="17.08203125" style="275" customWidth="1"/>
    <col min="13572" max="13572" width="15.46875" style="275" customWidth="1"/>
    <col min="13573" max="13573" width="18.0234375" style="275" customWidth="1"/>
    <col min="13574" max="13575" width="15.6015625" style="275" customWidth="1"/>
    <col min="13576" max="13576" width="15.46875" style="275" customWidth="1"/>
    <col min="13577" max="13577" width="14.52734375" style="275" customWidth="1"/>
    <col min="13578" max="13578" width="16.0078125" style="275" customWidth="1"/>
    <col min="13579" max="13823" width="13.046875" style="275"/>
    <col min="13824" max="13824" width="4.5703125" style="275" customWidth="1"/>
    <col min="13825" max="13825" width="13.98828125" style="275" customWidth="1"/>
    <col min="13826" max="13826" width="14.66015625" style="275" customWidth="1"/>
    <col min="13827" max="13827" width="17.08203125" style="275" customWidth="1"/>
    <col min="13828" max="13828" width="15.46875" style="275" customWidth="1"/>
    <col min="13829" max="13829" width="18.0234375" style="275" customWidth="1"/>
    <col min="13830" max="13831" width="15.6015625" style="275" customWidth="1"/>
    <col min="13832" max="13832" width="15.46875" style="275" customWidth="1"/>
    <col min="13833" max="13833" width="14.52734375" style="275" customWidth="1"/>
    <col min="13834" max="13834" width="16.0078125" style="275" customWidth="1"/>
    <col min="13835" max="14079" width="13.046875" style="275"/>
    <col min="14080" max="14080" width="4.5703125" style="275" customWidth="1"/>
    <col min="14081" max="14081" width="13.98828125" style="275" customWidth="1"/>
    <col min="14082" max="14082" width="14.66015625" style="275" customWidth="1"/>
    <col min="14083" max="14083" width="17.08203125" style="275" customWidth="1"/>
    <col min="14084" max="14084" width="15.46875" style="275" customWidth="1"/>
    <col min="14085" max="14085" width="18.0234375" style="275" customWidth="1"/>
    <col min="14086" max="14087" width="15.6015625" style="275" customWidth="1"/>
    <col min="14088" max="14088" width="15.46875" style="275" customWidth="1"/>
    <col min="14089" max="14089" width="14.52734375" style="275" customWidth="1"/>
    <col min="14090" max="14090" width="16.0078125" style="275" customWidth="1"/>
    <col min="14091" max="14335" width="13.046875" style="275"/>
    <col min="14336" max="14336" width="4.5703125" style="275" customWidth="1"/>
    <col min="14337" max="14337" width="13.98828125" style="275" customWidth="1"/>
    <col min="14338" max="14338" width="14.66015625" style="275" customWidth="1"/>
    <col min="14339" max="14339" width="17.08203125" style="275" customWidth="1"/>
    <col min="14340" max="14340" width="15.46875" style="275" customWidth="1"/>
    <col min="14341" max="14341" width="18.0234375" style="275" customWidth="1"/>
    <col min="14342" max="14343" width="15.6015625" style="275" customWidth="1"/>
    <col min="14344" max="14344" width="15.46875" style="275" customWidth="1"/>
    <col min="14345" max="14345" width="14.52734375" style="275" customWidth="1"/>
    <col min="14346" max="14346" width="16.0078125" style="275" customWidth="1"/>
    <col min="14347" max="14591" width="13.046875" style="275"/>
    <col min="14592" max="14592" width="4.5703125" style="275" customWidth="1"/>
    <col min="14593" max="14593" width="13.98828125" style="275" customWidth="1"/>
    <col min="14594" max="14594" width="14.66015625" style="275" customWidth="1"/>
    <col min="14595" max="14595" width="17.08203125" style="275" customWidth="1"/>
    <col min="14596" max="14596" width="15.46875" style="275" customWidth="1"/>
    <col min="14597" max="14597" width="18.0234375" style="275" customWidth="1"/>
    <col min="14598" max="14599" width="15.6015625" style="275" customWidth="1"/>
    <col min="14600" max="14600" width="15.46875" style="275" customWidth="1"/>
    <col min="14601" max="14601" width="14.52734375" style="275" customWidth="1"/>
    <col min="14602" max="14602" width="16.0078125" style="275" customWidth="1"/>
    <col min="14603" max="14847" width="13.046875" style="275"/>
    <col min="14848" max="14848" width="4.5703125" style="275" customWidth="1"/>
    <col min="14849" max="14849" width="13.98828125" style="275" customWidth="1"/>
    <col min="14850" max="14850" width="14.66015625" style="275" customWidth="1"/>
    <col min="14851" max="14851" width="17.08203125" style="275" customWidth="1"/>
    <col min="14852" max="14852" width="15.46875" style="275" customWidth="1"/>
    <col min="14853" max="14853" width="18.0234375" style="275" customWidth="1"/>
    <col min="14854" max="14855" width="15.6015625" style="275" customWidth="1"/>
    <col min="14856" max="14856" width="15.46875" style="275" customWidth="1"/>
    <col min="14857" max="14857" width="14.52734375" style="275" customWidth="1"/>
    <col min="14858" max="14858" width="16.0078125" style="275" customWidth="1"/>
    <col min="14859" max="15103" width="13.046875" style="275"/>
    <col min="15104" max="15104" width="4.5703125" style="275" customWidth="1"/>
    <col min="15105" max="15105" width="13.98828125" style="275" customWidth="1"/>
    <col min="15106" max="15106" width="14.66015625" style="275" customWidth="1"/>
    <col min="15107" max="15107" width="17.08203125" style="275" customWidth="1"/>
    <col min="15108" max="15108" width="15.46875" style="275" customWidth="1"/>
    <col min="15109" max="15109" width="18.0234375" style="275" customWidth="1"/>
    <col min="15110" max="15111" width="15.6015625" style="275" customWidth="1"/>
    <col min="15112" max="15112" width="15.46875" style="275" customWidth="1"/>
    <col min="15113" max="15113" width="14.52734375" style="275" customWidth="1"/>
    <col min="15114" max="15114" width="16.0078125" style="275" customWidth="1"/>
    <col min="15115" max="15359" width="13.046875" style="275"/>
    <col min="15360" max="15360" width="4.5703125" style="275" customWidth="1"/>
    <col min="15361" max="15361" width="13.98828125" style="275" customWidth="1"/>
    <col min="15362" max="15362" width="14.66015625" style="275" customWidth="1"/>
    <col min="15363" max="15363" width="17.08203125" style="275" customWidth="1"/>
    <col min="15364" max="15364" width="15.46875" style="275" customWidth="1"/>
    <col min="15365" max="15365" width="18.0234375" style="275" customWidth="1"/>
    <col min="15366" max="15367" width="15.6015625" style="275" customWidth="1"/>
    <col min="15368" max="15368" width="15.46875" style="275" customWidth="1"/>
    <col min="15369" max="15369" width="14.52734375" style="275" customWidth="1"/>
    <col min="15370" max="15370" width="16.0078125" style="275" customWidth="1"/>
    <col min="15371" max="15615" width="13.046875" style="275"/>
    <col min="15616" max="15616" width="4.5703125" style="275" customWidth="1"/>
    <col min="15617" max="15617" width="13.98828125" style="275" customWidth="1"/>
    <col min="15618" max="15618" width="14.66015625" style="275" customWidth="1"/>
    <col min="15619" max="15619" width="17.08203125" style="275" customWidth="1"/>
    <col min="15620" max="15620" width="15.46875" style="275" customWidth="1"/>
    <col min="15621" max="15621" width="18.0234375" style="275" customWidth="1"/>
    <col min="15622" max="15623" width="15.6015625" style="275" customWidth="1"/>
    <col min="15624" max="15624" width="15.46875" style="275" customWidth="1"/>
    <col min="15625" max="15625" width="14.52734375" style="275" customWidth="1"/>
    <col min="15626" max="15626" width="16.0078125" style="275" customWidth="1"/>
    <col min="15627" max="15871" width="13.046875" style="275"/>
    <col min="15872" max="15872" width="4.5703125" style="275" customWidth="1"/>
    <col min="15873" max="15873" width="13.98828125" style="275" customWidth="1"/>
    <col min="15874" max="15874" width="14.66015625" style="275" customWidth="1"/>
    <col min="15875" max="15875" width="17.08203125" style="275" customWidth="1"/>
    <col min="15876" max="15876" width="15.46875" style="275" customWidth="1"/>
    <col min="15877" max="15877" width="18.0234375" style="275" customWidth="1"/>
    <col min="15878" max="15879" width="15.6015625" style="275" customWidth="1"/>
    <col min="15880" max="15880" width="15.46875" style="275" customWidth="1"/>
    <col min="15881" max="15881" width="14.52734375" style="275" customWidth="1"/>
    <col min="15882" max="15882" width="16.0078125" style="275" customWidth="1"/>
    <col min="15883" max="16127" width="13.046875" style="275"/>
    <col min="16128" max="16128" width="4.5703125" style="275" customWidth="1"/>
    <col min="16129" max="16129" width="13.98828125" style="275" customWidth="1"/>
    <col min="16130" max="16130" width="14.66015625" style="275" customWidth="1"/>
    <col min="16131" max="16131" width="17.08203125" style="275" customWidth="1"/>
    <col min="16132" max="16132" width="15.46875" style="275" customWidth="1"/>
    <col min="16133" max="16133" width="18.0234375" style="275" customWidth="1"/>
    <col min="16134" max="16135" width="15.6015625" style="275" customWidth="1"/>
    <col min="16136" max="16136" width="15.46875" style="275" customWidth="1"/>
    <col min="16137" max="16137" width="14.52734375" style="275" customWidth="1"/>
    <col min="16138" max="16138" width="16.0078125" style="275" customWidth="1"/>
    <col min="16139" max="16384" width="13.046875" style="275"/>
  </cols>
  <sheetData>
    <row r="1" spans="1:17" s="238" customFormat="1" ht="25.5" customHeight="1" x14ac:dyDescent="0.2">
      <c r="A1" s="382" t="s">
        <v>1196</v>
      </c>
      <c r="B1" s="382"/>
      <c r="C1" s="382"/>
      <c r="D1" s="382"/>
      <c r="E1" s="382"/>
      <c r="F1" s="382"/>
      <c r="G1" s="382"/>
      <c r="H1" s="382"/>
      <c r="I1" s="382"/>
      <c r="J1" s="382"/>
      <c r="K1" s="382"/>
      <c r="L1" s="382"/>
    </row>
    <row r="2" spans="1:17" s="238" customFormat="1" ht="28.5" customHeight="1" x14ac:dyDescent="0.2">
      <c r="A2" s="382" t="s">
        <v>1197</v>
      </c>
      <c r="B2" s="382"/>
      <c r="C2" s="382"/>
      <c r="D2" s="382"/>
      <c r="E2" s="382"/>
      <c r="F2" s="382"/>
      <c r="G2" s="382"/>
      <c r="H2" s="382"/>
      <c r="I2" s="382"/>
      <c r="J2" s="382"/>
      <c r="K2" s="382"/>
      <c r="L2" s="382"/>
    </row>
    <row r="3" spans="1:17" s="238" customFormat="1" ht="49.5" customHeight="1" x14ac:dyDescent="0.2">
      <c r="A3" s="383" t="s">
        <v>1198</v>
      </c>
      <c r="B3" s="384"/>
      <c r="C3" s="385"/>
      <c r="D3" s="386" t="s">
        <v>1229</v>
      </c>
      <c r="E3" s="386"/>
      <c r="F3" s="386"/>
      <c r="G3" s="386"/>
      <c r="H3" s="386"/>
      <c r="I3" s="386"/>
      <c r="J3" s="386"/>
      <c r="K3" s="386"/>
      <c r="L3" s="386"/>
    </row>
    <row r="4" spans="1:17" s="241" customFormat="1" ht="78.75" customHeight="1" x14ac:dyDescent="0.2">
      <c r="A4" s="239" t="s">
        <v>1199</v>
      </c>
      <c r="B4" s="239" t="s">
        <v>1200</v>
      </c>
      <c r="C4" s="239" t="s">
        <v>1201</v>
      </c>
      <c r="D4" s="239" t="s">
        <v>1202</v>
      </c>
      <c r="E4" s="239" t="s">
        <v>1203</v>
      </c>
      <c r="F4" s="239" t="s">
        <v>1204</v>
      </c>
      <c r="G4" s="239" t="s">
        <v>1205</v>
      </c>
      <c r="H4" s="239" t="s">
        <v>1206</v>
      </c>
      <c r="I4" s="239" t="s">
        <v>1207</v>
      </c>
      <c r="J4" s="239" t="s">
        <v>1208</v>
      </c>
      <c r="K4" s="239" t="s">
        <v>1209</v>
      </c>
      <c r="L4" s="239" t="s">
        <v>17</v>
      </c>
      <c r="M4" s="240">
        <f>F106+K106</f>
        <v>156576</v>
      </c>
    </row>
    <row r="5" spans="1:17" s="244" customFormat="1" ht="19.5" customHeight="1" x14ac:dyDescent="0.2">
      <c r="A5" s="242">
        <v>1</v>
      </c>
      <c r="B5" s="242">
        <v>2</v>
      </c>
      <c r="C5" s="242">
        <v>3</v>
      </c>
      <c r="D5" s="242">
        <v>4</v>
      </c>
      <c r="E5" s="242">
        <v>5</v>
      </c>
      <c r="F5" s="242">
        <v>6</v>
      </c>
      <c r="G5" s="242">
        <v>7</v>
      </c>
      <c r="H5" s="242">
        <v>8</v>
      </c>
      <c r="I5" s="242">
        <v>9</v>
      </c>
      <c r="J5" s="242">
        <v>10</v>
      </c>
      <c r="K5" s="242">
        <v>11</v>
      </c>
      <c r="L5" s="242">
        <v>12</v>
      </c>
      <c r="M5" s="243"/>
      <c r="N5" s="243"/>
      <c r="O5" s="243"/>
      <c r="P5" s="243"/>
      <c r="Q5" s="243"/>
    </row>
    <row r="6" spans="1:17" s="250" customFormat="1" ht="48" customHeight="1" x14ac:dyDescent="0.2">
      <c r="A6" s="245">
        <v>1</v>
      </c>
      <c r="B6" s="245" t="s">
        <v>1230</v>
      </c>
      <c r="C6" s="245" t="s">
        <v>1231</v>
      </c>
      <c r="D6" s="246" t="s">
        <v>1210</v>
      </c>
      <c r="E6" s="247"/>
      <c r="F6" s="247"/>
      <c r="G6" s="248">
        <v>242</v>
      </c>
      <c r="H6" s="247"/>
      <c r="I6" s="247"/>
      <c r="J6" s="247"/>
      <c r="K6" s="247"/>
      <c r="L6" s="248">
        <f>SUM(E6:K6)</f>
        <v>242</v>
      </c>
      <c r="M6" s="249"/>
      <c r="N6" s="243"/>
      <c r="O6" s="243"/>
      <c r="P6" s="243"/>
      <c r="Q6" s="243"/>
    </row>
    <row r="7" spans="1:17" s="250" customFormat="1" ht="48" customHeight="1" x14ac:dyDescent="0.2">
      <c r="A7" s="245">
        <v>2</v>
      </c>
      <c r="B7" s="245" t="s">
        <v>1232</v>
      </c>
      <c r="C7" s="245" t="s">
        <v>1217</v>
      </c>
      <c r="D7" s="246" t="s">
        <v>1210</v>
      </c>
      <c r="E7" s="247"/>
      <c r="F7" s="247"/>
      <c r="G7" s="248">
        <v>5000</v>
      </c>
      <c r="H7" s="247"/>
      <c r="I7" s="247"/>
      <c r="J7" s="247"/>
      <c r="K7" s="247"/>
      <c r="L7" s="248">
        <f t="shared" ref="L7:L70" si="0">SUM(E7:K7)</f>
        <v>5000</v>
      </c>
      <c r="M7" s="249"/>
      <c r="N7" s="243"/>
      <c r="O7" s="243"/>
      <c r="P7" s="243"/>
      <c r="Q7" s="243"/>
    </row>
    <row r="8" spans="1:17" s="250" customFormat="1" ht="48" customHeight="1" x14ac:dyDescent="0.2">
      <c r="A8" s="245">
        <v>3</v>
      </c>
      <c r="B8" s="245" t="s">
        <v>1233</v>
      </c>
      <c r="C8" s="245" t="s">
        <v>1234</v>
      </c>
      <c r="D8" s="246" t="s">
        <v>1213</v>
      </c>
      <c r="E8" s="247"/>
      <c r="F8" s="247"/>
      <c r="G8" s="248"/>
      <c r="H8" s="248">
        <v>16244</v>
      </c>
      <c r="I8" s="247"/>
      <c r="J8" s="247"/>
      <c r="K8" s="247"/>
      <c r="L8" s="248">
        <f t="shared" si="0"/>
        <v>16244</v>
      </c>
      <c r="M8" s="243"/>
      <c r="N8" s="243"/>
      <c r="O8" s="243"/>
      <c r="P8" s="243"/>
      <c r="Q8" s="243"/>
    </row>
    <row r="9" spans="1:17" s="250" customFormat="1" ht="48" customHeight="1" x14ac:dyDescent="0.2">
      <c r="A9" s="245">
        <v>4</v>
      </c>
      <c r="B9" s="245" t="s">
        <v>1235</v>
      </c>
      <c r="C9" s="245" t="s">
        <v>1236</v>
      </c>
      <c r="D9" s="246" t="s">
        <v>1213</v>
      </c>
      <c r="E9" s="247"/>
      <c r="F9" s="247"/>
      <c r="G9" s="248"/>
      <c r="H9" s="248">
        <v>15626</v>
      </c>
      <c r="I9" s="247"/>
      <c r="J9" s="247"/>
      <c r="K9" s="247"/>
      <c r="L9" s="248">
        <f t="shared" si="0"/>
        <v>15626</v>
      </c>
      <c r="M9" s="243"/>
      <c r="N9" s="243"/>
      <c r="O9" s="243"/>
      <c r="P9" s="243"/>
      <c r="Q9" s="243"/>
    </row>
    <row r="10" spans="1:17" s="250" customFormat="1" ht="48" customHeight="1" x14ac:dyDescent="0.2">
      <c r="A10" s="245">
        <v>5</v>
      </c>
      <c r="B10" s="245" t="s">
        <v>1237</v>
      </c>
      <c r="C10" s="245" t="s">
        <v>1245</v>
      </c>
      <c r="D10" s="246" t="s">
        <v>1211</v>
      </c>
      <c r="E10" s="248">
        <v>1711324</v>
      </c>
      <c r="F10" s="247"/>
      <c r="G10" s="248"/>
      <c r="H10" s="247"/>
      <c r="I10" s="247"/>
      <c r="J10" s="247"/>
      <c r="K10" s="247"/>
      <c r="L10" s="248">
        <f t="shared" si="0"/>
        <v>1711324</v>
      </c>
      <c r="M10" s="243"/>
      <c r="N10" s="243"/>
      <c r="O10" s="243"/>
      <c r="P10" s="243"/>
      <c r="Q10" s="243"/>
    </row>
    <row r="11" spans="1:17" s="250" customFormat="1" ht="48" customHeight="1" x14ac:dyDescent="0.2">
      <c r="A11" s="245">
        <v>6</v>
      </c>
      <c r="B11" s="245" t="s">
        <v>1237</v>
      </c>
      <c r="C11" s="245" t="s">
        <v>1246</v>
      </c>
      <c r="D11" s="246" t="s">
        <v>1212</v>
      </c>
      <c r="E11" s="247"/>
      <c r="F11" s="248">
        <v>17113</v>
      </c>
      <c r="G11" s="248"/>
      <c r="H11" s="247"/>
      <c r="I11" s="247"/>
      <c r="J11" s="247"/>
      <c r="K11" s="247"/>
      <c r="L11" s="248">
        <f t="shared" si="0"/>
        <v>17113</v>
      </c>
      <c r="M11" s="243"/>
      <c r="N11" s="243"/>
      <c r="O11" s="243"/>
      <c r="P11" s="243"/>
      <c r="Q11" s="243"/>
    </row>
    <row r="12" spans="1:17" s="252" customFormat="1" ht="48" customHeight="1" x14ac:dyDescent="0.2">
      <c r="A12" s="245">
        <v>7</v>
      </c>
      <c r="B12" s="251" t="s">
        <v>1247</v>
      </c>
      <c r="C12" s="245" t="s">
        <v>1248</v>
      </c>
      <c r="D12" s="246" t="s">
        <v>1210</v>
      </c>
      <c r="E12" s="248"/>
      <c r="F12" s="247"/>
      <c r="G12" s="248">
        <v>1158</v>
      </c>
      <c r="H12" s="247"/>
      <c r="I12" s="247"/>
      <c r="J12" s="247"/>
      <c r="K12" s="247"/>
      <c r="L12" s="248">
        <f t="shared" si="0"/>
        <v>1158</v>
      </c>
    </row>
    <row r="13" spans="1:17" s="252" customFormat="1" ht="48" customHeight="1" x14ac:dyDescent="0.2">
      <c r="A13" s="245">
        <v>8</v>
      </c>
      <c r="B13" s="251" t="s">
        <v>1247</v>
      </c>
      <c r="C13" s="245" t="s">
        <v>1249</v>
      </c>
      <c r="D13" s="246" t="s">
        <v>1210</v>
      </c>
      <c r="E13" s="248"/>
      <c r="F13" s="248"/>
      <c r="G13" s="248">
        <v>2000</v>
      </c>
      <c r="H13" s="247"/>
      <c r="I13" s="247"/>
      <c r="J13" s="247"/>
      <c r="K13" s="247"/>
      <c r="L13" s="248">
        <f t="shared" si="0"/>
        <v>2000</v>
      </c>
    </row>
    <row r="14" spans="1:17" s="252" customFormat="1" ht="48" customHeight="1" x14ac:dyDescent="0.2">
      <c r="A14" s="245">
        <v>9</v>
      </c>
      <c r="B14" s="251" t="s">
        <v>1250</v>
      </c>
      <c r="C14" s="245" t="s">
        <v>1251</v>
      </c>
      <c r="D14" s="246" t="s">
        <v>1252</v>
      </c>
      <c r="E14" s="248"/>
      <c r="F14" s="248"/>
      <c r="G14" s="248">
        <v>16244</v>
      </c>
      <c r="H14" s="247"/>
      <c r="I14" s="247"/>
      <c r="J14" s="247"/>
      <c r="K14" s="247"/>
      <c r="L14" s="248">
        <f t="shared" si="0"/>
        <v>16244</v>
      </c>
    </row>
    <row r="15" spans="1:17" s="252" customFormat="1" ht="48" customHeight="1" x14ac:dyDescent="0.2">
      <c r="A15" s="245">
        <v>10</v>
      </c>
      <c r="B15" s="251" t="s">
        <v>1253</v>
      </c>
      <c r="C15" s="245" t="s">
        <v>1254</v>
      </c>
      <c r="D15" s="246" t="s">
        <v>1210</v>
      </c>
      <c r="E15" s="248"/>
      <c r="F15" s="248"/>
      <c r="G15" s="248">
        <v>2586</v>
      </c>
      <c r="H15" s="247"/>
      <c r="I15" s="247"/>
      <c r="J15" s="247"/>
      <c r="K15" s="247"/>
      <c r="L15" s="248">
        <f t="shared" si="0"/>
        <v>2586</v>
      </c>
    </row>
    <row r="16" spans="1:17" s="252" customFormat="1" ht="48" customHeight="1" x14ac:dyDescent="0.2">
      <c r="A16" s="245">
        <v>11</v>
      </c>
      <c r="B16" s="251" t="s">
        <v>1253</v>
      </c>
      <c r="C16" s="245" t="s">
        <v>1255</v>
      </c>
      <c r="D16" s="246" t="s">
        <v>1213</v>
      </c>
      <c r="E16" s="248"/>
      <c r="F16" s="248"/>
      <c r="G16" s="248"/>
      <c r="H16" s="248">
        <v>12500</v>
      </c>
      <c r="I16" s="248"/>
      <c r="J16" s="253"/>
      <c r="K16" s="253"/>
      <c r="L16" s="248">
        <f t="shared" si="0"/>
        <v>12500</v>
      </c>
    </row>
    <row r="17" spans="1:17" s="252" customFormat="1" ht="48" customHeight="1" x14ac:dyDescent="0.2">
      <c r="A17" s="245">
        <v>12</v>
      </c>
      <c r="B17" s="251" t="s">
        <v>1256</v>
      </c>
      <c r="C17" s="245" t="s">
        <v>1257</v>
      </c>
      <c r="D17" s="246" t="s">
        <v>1213</v>
      </c>
      <c r="E17" s="248"/>
      <c r="F17" s="247"/>
      <c r="G17" s="248"/>
      <c r="H17" s="248">
        <v>15643</v>
      </c>
      <c r="I17" s="248"/>
      <c r="J17" s="247"/>
      <c r="K17" s="247"/>
      <c r="L17" s="248">
        <f t="shared" si="0"/>
        <v>15643</v>
      </c>
    </row>
    <row r="18" spans="1:17" s="252" customFormat="1" ht="48" customHeight="1" x14ac:dyDescent="0.2">
      <c r="A18" s="245">
        <v>13</v>
      </c>
      <c r="B18" s="251" t="s">
        <v>1258</v>
      </c>
      <c r="C18" s="245" t="s">
        <v>1259</v>
      </c>
      <c r="D18" s="246" t="s">
        <v>1213</v>
      </c>
      <c r="E18" s="247"/>
      <c r="F18" s="248"/>
      <c r="G18" s="248"/>
      <c r="H18" s="248">
        <v>16244</v>
      </c>
      <c r="I18" s="247"/>
      <c r="J18" s="247"/>
      <c r="K18" s="247"/>
      <c r="L18" s="248">
        <f t="shared" si="0"/>
        <v>16244</v>
      </c>
    </row>
    <row r="19" spans="1:17" s="252" customFormat="1" ht="48" customHeight="1" x14ac:dyDescent="0.2">
      <c r="A19" s="245">
        <v>14</v>
      </c>
      <c r="B19" s="251" t="s">
        <v>1260</v>
      </c>
      <c r="C19" s="245" t="s">
        <v>1261</v>
      </c>
      <c r="D19" s="246" t="s">
        <v>1210</v>
      </c>
      <c r="E19" s="248"/>
      <c r="F19" s="248"/>
      <c r="G19" s="248">
        <v>629</v>
      </c>
      <c r="H19" s="248"/>
      <c r="I19" s="248"/>
      <c r="J19" s="253"/>
      <c r="K19" s="253"/>
      <c r="L19" s="248">
        <f t="shared" si="0"/>
        <v>629</v>
      </c>
    </row>
    <row r="20" spans="1:17" s="252" customFormat="1" ht="48" customHeight="1" x14ac:dyDescent="0.2">
      <c r="A20" s="245">
        <v>15</v>
      </c>
      <c r="B20" s="251" t="s">
        <v>1260</v>
      </c>
      <c r="C20" s="245" t="s">
        <v>1262</v>
      </c>
      <c r="D20" s="246" t="s">
        <v>1211</v>
      </c>
      <c r="E20" s="248">
        <v>606677</v>
      </c>
      <c r="F20" s="248"/>
      <c r="G20" s="248"/>
      <c r="H20" s="247"/>
      <c r="I20" s="247"/>
      <c r="J20" s="247"/>
      <c r="K20" s="247"/>
      <c r="L20" s="248">
        <f t="shared" si="0"/>
        <v>606677</v>
      </c>
    </row>
    <row r="21" spans="1:17" s="252" customFormat="1" ht="48" customHeight="1" x14ac:dyDescent="0.2">
      <c r="A21" s="245">
        <v>16</v>
      </c>
      <c r="B21" s="251" t="s">
        <v>1260</v>
      </c>
      <c r="C21" s="245" t="s">
        <v>1263</v>
      </c>
      <c r="D21" s="246" t="s">
        <v>1212</v>
      </c>
      <c r="E21" s="248"/>
      <c r="F21" s="248">
        <v>6067</v>
      </c>
      <c r="G21" s="248"/>
      <c r="H21" s="247"/>
      <c r="I21" s="247"/>
      <c r="J21" s="248"/>
      <c r="K21" s="247"/>
      <c r="L21" s="248">
        <f t="shared" si="0"/>
        <v>6067</v>
      </c>
      <c r="M21" s="254">
        <f>SUM(L6:L21)</f>
        <v>2445297</v>
      </c>
    </row>
    <row r="22" spans="1:17" s="252" customFormat="1" ht="48" customHeight="1" x14ac:dyDescent="0.2">
      <c r="A22" s="245">
        <v>17</v>
      </c>
      <c r="B22" s="251" t="s">
        <v>1214</v>
      </c>
      <c r="C22" s="245" t="s">
        <v>1215</v>
      </c>
      <c r="D22" s="246" t="s">
        <v>1211</v>
      </c>
      <c r="E22" s="248"/>
      <c r="F22" s="248"/>
      <c r="G22" s="248"/>
      <c r="H22" s="248"/>
      <c r="I22" s="248"/>
      <c r="J22" s="253"/>
      <c r="K22" s="248"/>
      <c r="L22" s="248">
        <f t="shared" si="0"/>
        <v>0</v>
      </c>
    </row>
    <row r="23" spans="1:17" s="252" customFormat="1" ht="48" customHeight="1" x14ac:dyDescent="0.2">
      <c r="A23" s="245">
        <v>18</v>
      </c>
      <c r="B23" s="251" t="s">
        <v>1214</v>
      </c>
      <c r="C23" s="245" t="s">
        <v>1216</v>
      </c>
      <c r="D23" s="246" t="s">
        <v>1211</v>
      </c>
      <c r="E23" s="248"/>
      <c r="F23" s="248"/>
      <c r="G23" s="248"/>
      <c r="H23" s="248"/>
      <c r="I23" s="248"/>
      <c r="J23" s="253"/>
      <c r="K23" s="253"/>
      <c r="L23" s="248">
        <f t="shared" si="0"/>
        <v>0</v>
      </c>
    </row>
    <row r="24" spans="1:17" s="252" customFormat="1" ht="48" customHeight="1" x14ac:dyDescent="0.2">
      <c r="A24" s="245">
        <v>19</v>
      </c>
      <c r="B24" s="251" t="s">
        <v>1264</v>
      </c>
      <c r="C24" s="245" t="s">
        <v>1266</v>
      </c>
      <c r="D24" s="246" t="s">
        <v>1213</v>
      </c>
      <c r="E24" s="248"/>
      <c r="F24" s="248"/>
      <c r="G24" s="248"/>
      <c r="H24" s="248">
        <v>15041</v>
      </c>
      <c r="I24" s="248"/>
      <c r="J24" s="253"/>
      <c r="K24" s="253"/>
      <c r="L24" s="248">
        <f t="shared" si="0"/>
        <v>15041</v>
      </c>
    </row>
    <row r="25" spans="1:17" s="252" customFormat="1" ht="48" customHeight="1" x14ac:dyDescent="0.2">
      <c r="A25" s="245">
        <v>20</v>
      </c>
      <c r="B25" s="251" t="s">
        <v>1265</v>
      </c>
      <c r="C25" s="245" t="s">
        <v>1267</v>
      </c>
      <c r="D25" s="246" t="s">
        <v>1213</v>
      </c>
      <c r="E25" s="248"/>
      <c r="F25" s="248"/>
      <c r="G25" s="248"/>
      <c r="H25" s="248">
        <v>15642</v>
      </c>
      <c r="I25" s="247"/>
      <c r="J25" s="248"/>
      <c r="K25" s="248"/>
      <c r="L25" s="248">
        <f t="shared" si="0"/>
        <v>15642</v>
      </c>
    </row>
    <row r="26" spans="1:17" s="252" customFormat="1" ht="48" customHeight="1" x14ac:dyDescent="0.2">
      <c r="A26" s="245">
        <v>21</v>
      </c>
      <c r="B26" s="251" t="s">
        <v>1268</v>
      </c>
      <c r="C26" s="245" t="s">
        <v>1269</v>
      </c>
      <c r="D26" s="246" t="s">
        <v>1270</v>
      </c>
      <c r="E26" s="248"/>
      <c r="F26" s="248"/>
      <c r="G26" s="248">
        <v>19320</v>
      </c>
      <c r="H26" s="248"/>
      <c r="I26" s="247"/>
      <c r="J26" s="248"/>
      <c r="K26" s="248"/>
      <c r="L26" s="248">
        <f t="shared" si="0"/>
        <v>19320</v>
      </c>
    </row>
    <row r="27" spans="1:17" s="252" customFormat="1" ht="48" customHeight="1" x14ac:dyDescent="0.2">
      <c r="A27" s="245">
        <v>22</v>
      </c>
      <c r="B27" s="251" t="s">
        <v>1271</v>
      </c>
      <c r="C27" s="245" t="s">
        <v>1272</v>
      </c>
      <c r="D27" s="246" t="s">
        <v>1210</v>
      </c>
      <c r="E27" s="248"/>
      <c r="F27" s="248"/>
      <c r="G27" s="248">
        <v>1960</v>
      </c>
      <c r="H27" s="248"/>
      <c r="I27" s="248"/>
      <c r="J27" s="253"/>
      <c r="K27" s="253"/>
      <c r="L27" s="248">
        <f t="shared" si="0"/>
        <v>1960</v>
      </c>
    </row>
    <row r="28" spans="1:17" s="252" customFormat="1" ht="48" customHeight="1" x14ac:dyDescent="0.2">
      <c r="A28" s="245">
        <v>23</v>
      </c>
      <c r="B28" s="251" t="s">
        <v>1273</v>
      </c>
      <c r="C28" s="245" t="s">
        <v>1275</v>
      </c>
      <c r="D28" s="246" t="s">
        <v>1213</v>
      </c>
      <c r="E28" s="248"/>
      <c r="F28" s="248"/>
      <c r="G28" s="248"/>
      <c r="H28" s="248">
        <v>15642</v>
      </c>
      <c r="I28" s="247"/>
      <c r="J28" s="247"/>
      <c r="K28" s="247"/>
      <c r="L28" s="248">
        <f t="shared" si="0"/>
        <v>15642</v>
      </c>
    </row>
    <row r="29" spans="1:17" s="252" customFormat="1" ht="48" customHeight="1" x14ac:dyDescent="0.2">
      <c r="A29" s="245">
        <v>24</v>
      </c>
      <c r="B29" s="251" t="s">
        <v>1274</v>
      </c>
      <c r="C29" s="245" t="s">
        <v>1221</v>
      </c>
      <c r="D29" s="246" t="s">
        <v>1213</v>
      </c>
      <c r="E29" s="248"/>
      <c r="F29" s="248"/>
      <c r="G29" s="248"/>
      <c r="H29" s="248">
        <v>8300</v>
      </c>
      <c r="I29" s="247"/>
      <c r="J29" s="247"/>
      <c r="K29" s="247"/>
      <c r="L29" s="248">
        <f t="shared" si="0"/>
        <v>8300</v>
      </c>
    </row>
    <row r="30" spans="1:17" s="252" customFormat="1" ht="48" customHeight="1" x14ac:dyDescent="0.2">
      <c r="A30" s="245">
        <v>25</v>
      </c>
      <c r="B30" s="251" t="s">
        <v>1276</v>
      </c>
      <c r="C30" s="245" t="s">
        <v>1277</v>
      </c>
      <c r="D30" s="246" t="s">
        <v>1210</v>
      </c>
      <c r="E30" s="248"/>
      <c r="F30" s="248"/>
      <c r="G30" s="248">
        <v>1540</v>
      </c>
      <c r="H30" s="248"/>
      <c r="I30" s="247"/>
      <c r="J30" s="247"/>
      <c r="K30" s="247"/>
      <c r="L30" s="248">
        <f t="shared" si="0"/>
        <v>1540</v>
      </c>
    </row>
    <row r="31" spans="1:17" s="255" customFormat="1" ht="48" customHeight="1" x14ac:dyDescent="0.2">
      <c r="A31" s="245">
        <v>26</v>
      </c>
      <c r="B31" s="251" t="str">
        <f>B30</f>
        <v>19.07.2017</v>
      </c>
      <c r="C31" s="245" t="s">
        <v>1278</v>
      </c>
      <c r="D31" s="246" t="s">
        <v>1210</v>
      </c>
      <c r="E31" s="248"/>
      <c r="F31" s="248"/>
      <c r="G31" s="248">
        <v>266</v>
      </c>
      <c r="H31" s="248"/>
      <c r="I31" s="247"/>
      <c r="J31" s="247"/>
      <c r="K31" s="247"/>
      <c r="L31" s="248">
        <f t="shared" si="0"/>
        <v>266</v>
      </c>
      <c r="M31" s="254">
        <f>SUM(L9:L31)</f>
        <v>2501522</v>
      </c>
      <c r="N31" s="252"/>
      <c r="O31" s="252"/>
      <c r="P31" s="252"/>
      <c r="Q31" s="252"/>
    </row>
    <row r="32" spans="1:17" s="256" customFormat="1" ht="48" customHeight="1" x14ac:dyDescent="0.2">
      <c r="A32" s="245">
        <v>27</v>
      </c>
      <c r="B32" s="251" t="s">
        <v>1279</v>
      </c>
      <c r="C32" s="245" t="s">
        <v>1280</v>
      </c>
      <c r="D32" s="246" t="s">
        <v>1211</v>
      </c>
      <c r="E32" s="248">
        <v>3007924</v>
      </c>
      <c r="F32" s="248"/>
      <c r="G32" s="248"/>
      <c r="H32" s="248"/>
      <c r="I32" s="248"/>
      <c r="J32" s="253"/>
      <c r="K32" s="253"/>
      <c r="L32" s="248">
        <f t="shared" si="0"/>
        <v>3007924</v>
      </c>
      <c r="M32" s="252"/>
      <c r="N32" s="252"/>
      <c r="O32" s="252"/>
      <c r="P32" s="252"/>
      <c r="Q32" s="252"/>
    </row>
    <row r="33" spans="1:17" s="256" customFormat="1" ht="48" customHeight="1" x14ac:dyDescent="0.2">
      <c r="A33" s="245">
        <v>28</v>
      </c>
      <c r="B33" s="251" t="s">
        <v>1279</v>
      </c>
      <c r="C33" s="245" t="s">
        <v>1281</v>
      </c>
      <c r="D33" s="246" t="s">
        <v>1212</v>
      </c>
      <c r="E33" s="248"/>
      <c r="F33" s="248">
        <v>30079</v>
      </c>
      <c r="G33" s="248"/>
      <c r="H33" s="248"/>
      <c r="I33" s="247"/>
      <c r="J33" s="247"/>
      <c r="K33" s="247"/>
      <c r="L33" s="248">
        <f t="shared" si="0"/>
        <v>30079</v>
      </c>
      <c r="M33" s="252"/>
      <c r="N33" s="252"/>
      <c r="O33" s="252"/>
      <c r="P33" s="252"/>
      <c r="Q33" s="252"/>
    </row>
    <row r="34" spans="1:17" s="256" customFormat="1" ht="48" customHeight="1" x14ac:dyDescent="0.2">
      <c r="A34" s="245">
        <v>29</v>
      </c>
      <c r="B34" s="251" t="s">
        <v>1282</v>
      </c>
      <c r="C34" s="245" t="s">
        <v>1284</v>
      </c>
      <c r="D34" s="246" t="s">
        <v>1210</v>
      </c>
      <c r="E34" s="248"/>
      <c r="F34" s="248"/>
      <c r="G34" s="248">
        <v>1220</v>
      </c>
      <c r="H34" s="248"/>
      <c r="I34" s="247"/>
      <c r="J34" s="247"/>
      <c r="K34" s="247"/>
      <c r="L34" s="248">
        <f t="shared" si="0"/>
        <v>1220</v>
      </c>
      <c r="M34" s="252"/>
      <c r="N34" s="252"/>
      <c r="O34" s="252"/>
      <c r="P34" s="252"/>
      <c r="Q34" s="252"/>
    </row>
    <row r="35" spans="1:17" s="256" customFormat="1" ht="48" customHeight="1" x14ac:dyDescent="0.2">
      <c r="A35" s="245">
        <v>30</v>
      </c>
      <c r="B35" s="251" t="s">
        <v>1283</v>
      </c>
      <c r="C35" s="245" t="s">
        <v>1285</v>
      </c>
      <c r="D35" s="246" t="s">
        <v>1211</v>
      </c>
      <c r="E35" s="248">
        <v>366721</v>
      </c>
      <c r="F35" s="248"/>
      <c r="G35" s="248"/>
      <c r="H35" s="248"/>
      <c r="I35" s="248"/>
      <c r="J35" s="253"/>
      <c r="K35" s="253"/>
      <c r="L35" s="248">
        <f t="shared" si="0"/>
        <v>366721</v>
      </c>
      <c r="M35" s="252"/>
      <c r="N35" s="252"/>
      <c r="O35" s="252"/>
      <c r="P35" s="252"/>
      <c r="Q35" s="252"/>
    </row>
    <row r="36" spans="1:17" s="256" customFormat="1" ht="48" customHeight="1" x14ac:dyDescent="0.2">
      <c r="A36" s="245">
        <v>31</v>
      </c>
      <c r="B36" s="251" t="s">
        <v>1283</v>
      </c>
      <c r="C36" s="245" t="s">
        <v>1286</v>
      </c>
      <c r="D36" s="246" t="s">
        <v>1212</v>
      </c>
      <c r="E36" s="248"/>
      <c r="F36" s="248">
        <v>3667</v>
      </c>
      <c r="G36" s="248"/>
      <c r="H36" s="248"/>
      <c r="I36" s="248"/>
      <c r="J36" s="253"/>
      <c r="K36" s="253"/>
      <c r="L36" s="248">
        <f t="shared" si="0"/>
        <v>3667</v>
      </c>
      <c r="M36" s="252"/>
      <c r="N36" s="252"/>
      <c r="O36" s="252"/>
      <c r="P36" s="252"/>
      <c r="Q36" s="252"/>
    </row>
    <row r="37" spans="1:17" s="252" customFormat="1" ht="48" customHeight="1" x14ac:dyDescent="0.2">
      <c r="A37" s="245">
        <v>32</v>
      </c>
      <c r="B37" s="251" t="s">
        <v>1287</v>
      </c>
      <c r="C37" s="245" t="s">
        <v>1288</v>
      </c>
      <c r="D37" s="246" t="s">
        <v>1213</v>
      </c>
      <c r="E37" s="248"/>
      <c r="F37" s="247"/>
      <c r="G37" s="248"/>
      <c r="H37" s="248">
        <v>27412</v>
      </c>
      <c r="I37" s="248"/>
      <c r="J37" s="247"/>
      <c r="K37" s="247"/>
      <c r="L37" s="248">
        <f t="shared" si="0"/>
        <v>27412</v>
      </c>
    </row>
    <row r="38" spans="1:17" s="252" customFormat="1" ht="48" customHeight="1" x14ac:dyDescent="0.2">
      <c r="A38" s="245">
        <v>33</v>
      </c>
      <c r="B38" s="251" t="s">
        <v>1292</v>
      </c>
      <c r="C38" s="245" t="s">
        <v>1293</v>
      </c>
      <c r="D38" s="246" t="s">
        <v>1210</v>
      </c>
      <c r="E38" s="248"/>
      <c r="F38" s="248"/>
      <c r="G38" s="248">
        <v>2940</v>
      </c>
      <c r="H38" s="247"/>
      <c r="I38" s="247"/>
      <c r="J38" s="248"/>
      <c r="K38" s="248"/>
      <c r="L38" s="248">
        <f t="shared" si="0"/>
        <v>2940</v>
      </c>
    </row>
    <row r="39" spans="1:17" s="252" customFormat="1" ht="48" customHeight="1" x14ac:dyDescent="0.2">
      <c r="A39" s="245">
        <v>34</v>
      </c>
      <c r="B39" s="251" t="s">
        <v>1294</v>
      </c>
      <c r="C39" s="245" t="s">
        <v>1295</v>
      </c>
      <c r="D39" s="246" t="s">
        <v>1213</v>
      </c>
      <c r="E39" s="248"/>
      <c r="F39" s="248"/>
      <c r="G39" s="248"/>
      <c r="H39" s="248">
        <v>27410</v>
      </c>
      <c r="I39" s="247"/>
      <c r="J39" s="248"/>
      <c r="K39" s="248"/>
      <c r="L39" s="248">
        <f t="shared" si="0"/>
        <v>27410</v>
      </c>
    </row>
    <row r="40" spans="1:17" s="252" customFormat="1" ht="48" customHeight="1" x14ac:dyDescent="0.2">
      <c r="A40" s="245">
        <v>35</v>
      </c>
      <c r="B40" s="251" t="s">
        <v>1289</v>
      </c>
      <c r="C40" s="245" t="s">
        <v>1290</v>
      </c>
      <c r="D40" s="246" t="s">
        <v>1211</v>
      </c>
      <c r="E40" s="248">
        <v>935310</v>
      </c>
      <c r="F40" s="248"/>
      <c r="G40" s="248"/>
      <c r="H40" s="248"/>
      <c r="I40" s="248"/>
      <c r="J40" s="253"/>
      <c r="K40" s="253"/>
      <c r="L40" s="248">
        <f t="shared" si="0"/>
        <v>935310</v>
      </c>
    </row>
    <row r="41" spans="1:17" s="252" customFormat="1" ht="48" customHeight="1" x14ac:dyDescent="0.2">
      <c r="A41" s="245">
        <v>36</v>
      </c>
      <c r="B41" s="251" t="str">
        <f>B40</f>
        <v>19.03.2018</v>
      </c>
      <c r="C41" s="245" t="s">
        <v>1291</v>
      </c>
      <c r="D41" s="246" t="s">
        <v>1212</v>
      </c>
      <c r="E41" s="248"/>
      <c r="F41" s="248">
        <v>9353</v>
      </c>
      <c r="G41" s="248"/>
      <c r="H41" s="248"/>
      <c r="I41" s="248"/>
      <c r="J41" s="253"/>
      <c r="K41" s="253"/>
      <c r="L41" s="248">
        <f t="shared" si="0"/>
        <v>9353</v>
      </c>
    </row>
    <row r="42" spans="1:17" s="252" customFormat="1" ht="48" customHeight="1" x14ac:dyDescent="0.2">
      <c r="A42" s="245">
        <v>37</v>
      </c>
      <c r="B42" s="251" t="s">
        <v>1296</v>
      </c>
      <c r="C42" s="245" t="s">
        <v>1297</v>
      </c>
      <c r="D42" s="246" t="s">
        <v>1213</v>
      </c>
      <c r="E42" s="248"/>
      <c r="F42" s="248"/>
      <c r="G42" s="248"/>
      <c r="H42" s="248">
        <v>24760</v>
      </c>
      <c r="I42" s="247"/>
      <c r="J42" s="248"/>
      <c r="K42" s="248"/>
      <c r="L42" s="248">
        <f t="shared" si="0"/>
        <v>24760</v>
      </c>
      <c r="M42" s="254"/>
    </row>
    <row r="43" spans="1:17" s="252" customFormat="1" ht="48" customHeight="1" x14ac:dyDescent="0.2">
      <c r="A43" s="245">
        <v>38</v>
      </c>
      <c r="B43" s="251" t="s">
        <v>1298</v>
      </c>
      <c r="C43" s="245" t="s">
        <v>1299</v>
      </c>
      <c r="D43" s="246" t="s">
        <v>1213</v>
      </c>
      <c r="E43" s="247"/>
      <c r="F43" s="248"/>
      <c r="G43" s="248"/>
      <c r="H43" s="248">
        <v>23228</v>
      </c>
      <c r="I43" s="247"/>
      <c r="J43" s="248"/>
      <c r="K43" s="248"/>
      <c r="L43" s="248">
        <f t="shared" si="0"/>
        <v>23228</v>
      </c>
      <c r="M43" s="254"/>
    </row>
    <row r="44" spans="1:17" s="252" customFormat="1" ht="48" customHeight="1" x14ac:dyDescent="0.2">
      <c r="A44" s="245">
        <v>39</v>
      </c>
      <c r="B44" s="251" t="s">
        <v>1300</v>
      </c>
      <c r="C44" s="245" t="s">
        <v>1301</v>
      </c>
      <c r="D44" s="246" t="s">
        <v>1210</v>
      </c>
      <c r="E44" s="248"/>
      <c r="F44" s="247"/>
      <c r="G44" s="248">
        <v>3040</v>
      </c>
      <c r="H44" s="248"/>
      <c r="I44" s="247"/>
      <c r="J44" s="248"/>
      <c r="K44" s="248"/>
      <c r="L44" s="248">
        <f t="shared" si="0"/>
        <v>3040</v>
      </c>
      <c r="M44" s="257"/>
    </row>
    <row r="45" spans="1:17" s="252" customFormat="1" ht="48" customHeight="1" x14ac:dyDescent="0.2">
      <c r="A45" s="245">
        <v>40</v>
      </c>
      <c r="B45" s="251" t="s">
        <v>1302</v>
      </c>
      <c r="C45" s="245" t="s">
        <v>1303</v>
      </c>
      <c r="D45" s="246" t="s">
        <v>1211</v>
      </c>
      <c r="E45" s="248">
        <v>989054</v>
      </c>
      <c r="F45" s="248"/>
      <c r="G45" s="248"/>
      <c r="H45" s="248"/>
      <c r="I45" s="247"/>
      <c r="J45" s="248"/>
      <c r="K45" s="248"/>
      <c r="L45" s="248">
        <f t="shared" si="0"/>
        <v>989054</v>
      </c>
    </row>
    <row r="46" spans="1:17" s="252" customFormat="1" ht="48" customHeight="1" x14ac:dyDescent="0.2">
      <c r="A46" s="245">
        <v>41</v>
      </c>
      <c r="B46" s="251" t="s">
        <v>1302</v>
      </c>
      <c r="C46" s="245" t="s">
        <v>1304</v>
      </c>
      <c r="D46" s="246" t="s">
        <v>1212</v>
      </c>
      <c r="E46" s="248"/>
      <c r="F46" s="248">
        <v>9891</v>
      </c>
      <c r="G46" s="248"/>
      <c r="H46" s="248"/>
      <c r="I46" s="247"/>
      <c r="J46" s="248"/>
      <c r="K46" s="248"/>
      <c r="L46" s="248">
        <f t="shared" si="0"/>
        <v>9891</v>
      </c>
      <c r="M46" s="254"/>
    </row>
    <row r="47" spans="1:17" s="252" customFormat="1" ht="48" customHeight="1" x14ac:dyDescent="0.2">
      <c r="A47" s="245">
        <v>42</v>
      </c>
      <c r="B47" s="251" t="s">
        <v>1305</v>
      </c>
      <c r="C47" s="245" t="s">
        <v>1306</v>
      </c>
      <c r="D47" s="246" t="s">
        <v>1307</v>
      </c>
      <c r="E47" s="248"/>
      <c r="F47" s="248"/>
      <c r="G47" s="248">
        <v>500</v>
      </c>
      <c r="H47" s="247"/>
      <c r="I47" s="247"/>
      <c r="J47" s="248"/>
      <c r="K47" s="248"/>
      <c r="L47" s="248">
        <f t="shared" si="0"/>
        <v>500</v>
      </c>
    </row>
    <row r="48" spans="1:17" s="252" customFormat="1" ht="48" customHeight="1" x14ac:dyDescent="0.2">
      <c r="A48" s="245">
        <v>43</v>
      </c>
      <c r="B48" s="251" t="s">
        <v>1308</v>
      </c>
      <c r="C48" s="245" t="s">
        <v>1309</v>
      </c>
      <c r="D48" s="246" t="s">
        <v>1311</v>
      </c>
      <c r="E48" s="248"/>
      <c r="F48" s="248"/>
      <c r="G48" s="248"/>
      <c r="H48" s="247"/>
      <c r="I48" s="247"/>
      <c r="J48" s="248">
        <v>566720</v>
      </c>
      <c r="K48" s="248"/>
      <c r="L48" s="248">
        <f t="shared" si="0"/>
        <v>566720</v>
      </c>
    </row>
    <row r="49" spans="1:14" s="252" customFormat="1" ht="48" customHeight="1" x14ac:dyDescent="0.2">
      <c r="A49" s="245">
        <v>44</v>
      </c>
      <c r="B49" s="251" t="s">
        <v>1308</v>
      </c>
      <c r="C49" s="245" t="s">
        <v>1310</v>
      </c>
      <c r="D49" s="246" t="s">
        <v>1213</v>
      </c>
      <c r="E49" s="247"/>
      <c r="F49" s="248"/>
      <c r="G49" s="248"/>
      <c r="H49" s="248"/>
      <c r="I49" s="247"/>
      <c r="J49" s="248"/>
      <c r="K49" s="248">
        <v>5667</v>
      </c>
      <c r="L49" s="248">
        <f t="shared" si="0"/>
        <v>5667</v>
      </c>
      <c r="N49" s="254">
        <f>J48+J50</f>
        <v>566720</v>
      </c>
    </row>
    <row r="50" spans="1:14" s="252" customFormat="1" ht="48" customHeight="1" x14ac:dyDescent="0.2">
      <c r="A50" s="245">
        <v>45</v>
      </c>
      <c r="B50" s="251" t="s">
        <v>1312</v>
      </c>
      <c r="C50" s="245" t="s">
        <v>1313</v>
      </c>
      <c r="D50" s="246" t="s">
        <v>1314</v>
      </c>
      <c r="E50" s="248"/>
      <c r="F50" s="247"/>
      <c r="G50" s="248">
        <v>2000</v>
      </c>
      <c r="H50" s="248"/>
      <c r="I50" s="247"/>
      <c r="J50" s="248"/>
      <c r="K50" s="248"/>
      <c r="L50" s="248">
        <f t="shared" si="0"/>
        <v>2000</v>
      </c>
      <c r="N50" s="252" t="s">
        <v>683</v>
      </c>
    </row>
    <row r="51" spans="1:14" s="252" customFormat="1" ht="48" customHeight="1" x14ac:dyDescent="0.2">
      <c r="A51" s="245">
        <v>46</v>
      </c>
      <c r="B51" s="251" t="s">
        <v>1315</v>
      </c>
      <c r="C51" s="245" t="s">
        <v>1316</v>
      </c>
      <c r="D51" s="246" t="s">
        <v>1307</v>
      </c>
      <c r="E51" s="248"/>
      <c r="F51" s="248"/>
      <c r="G51" s="248">
        <v>2500</v>
      </c>
      <c r="H51" s="247"/>
      <c r="I51" s="248"/>
      <c r="J51" s="248"/>
      <c r="K51" s="248"/>
      <c r="L51" s="248">
        <f t="shared" si="0"/>
        <v>2500</v>
      </c>
      <c r="M51" s="254"/>
    </row>
    <row r="52" spans="1:14" s="252" customFormat="1" ht="48" customHeight="1" x14ac:dyDescent="0.2">
      <c r="A52" s="245">
        <v>47</v>
      </c>
      <c r="B52" s="251" t="s">
        <v>1317</v>
      </c>
      <c r="C52" s="245" t="s">
        <v>1318</v>
      </c>
      <c r="D52" s="246" t="s">
        <v>1212</v>
      </c>
      <c r="E52" s="248"/>
      <c r="F52" s="248"/>
      <c r="G52" s="248"/>
      <c r="H52" s="248"/>
      <c r="I52" s="247"/>
      <c r="J52" s="248"/>
      <c r="K52" s="248">
        <v>2460</v>
      </c>
      <c r="L52" s="248">
        <f t="shared" si="0"/>
        <v>2460</v>
      </c>
      <c r="M52" s="254"/>
    </row>
    <row r="53" spans="1:14" s="252" customFormat="1" ht="48" customHeight="1" x14ac:dyDescent="0.2">
      <c r="A53" s="245">
        <v>48</v>
      </c>
      <c r="B53" s="251" t="s">
        <v>1317</v>
      </c>
      <c r="C53" s="245" t="s">
        <v>1319</v>
      </c>
      <c r="D53" s="246" t="s">
        <v>1320</v>
      </c>
      <c r="E53" s="248"/>
      <c r="F53" s="248"/>
      <c r="G53" s="248"/>
      <c r="H53" s="248"/>
      <c r="I53" s="247"/>
      <c r="J53" s="248">
        <v>246008</v>
      </c>
      <c r="K53" s="248"/>
      <c r="L53" s="248">
        <f t="shared" si="0"/>
        <v>246008</v>
      </c>
      <c r="M53" s="254">
        <f>SUM(L44:L53)</f>
        <v>1827840</v>
      </c>
    </row>
    <row r="54" spans="1:14" s="252" customFormat="1" ht="48" customHeight="1" x14ac:dyDescent="0.2">
      <c r="A54" s="245">
        <v>49</v>
      </c>
      <c r="B54" s="251" t="s">
        <v>1321</v>
      </c>
      <c r="C54" s="245" t="s">
        <v>1322</v>
      </c>
      <c r="D54" s="246" t="s">
        <v>1326</v>
      </c>
      <c r="E54" s="248"/>
      <c r="F54" s="248"/>
      <c r="G54" s="248">
        <v>4928</v>
      </c>
      <c r="H54" s="247"/>
      <c r="I54" s="247"/>
      <c r="J54" s="248"/>
      <c r="K54" s="248"/>
      <c r="L54" s="248">
        <f t="shared" si="0"/>
        <v>4928</v>
      </c>
      <c r="M54" s="248">
        <v>140165</v>
      </c>
    </row>
    <row r="55" spans="1:14" s="252" customFormat="1" ht="48" customHeight="1" x14ac:dyDescent="0.2">
      <c r="A55" s="245">
        <v>50</v>
      </c>
      <c r="B55" s="251" t="s">
        <v>1321</v>
      </c>
      <c r="C55" s="245" t="s">
        <v>1323</v>
      </c>
      <c r="D55" s="246" t="s">
        <v>1327</v>
      </c>
      <c r="E55" s="247"/>
      <c r="F55" s="248"/>
      <c r="G55" s="248">
        <v>4800</v>
      </c>
      <c r="H55" s="248"/>
      <c r="I55" s="247"/>
      <c r="J55" s="248"/>
      <c r="K55" s="248"/>
      <c r="L55" s="248">
        <f t="shared" si="0"/>
        <v>4800</v>
      </c>
      <c r="M55" s="254">
        <f>L53</f>
        <v>246008</v>
      </c>
    </row>
    <row r="56" spans="1:14" s="252" customFormat="1" ht="48" customHeight="1" x14ac:dyDescent="0.2">
      <c r="A56" s="245">
        <v>51</v>
      </c>
      <c r="B56" s="251" t="s">
        <v>1321</v>
      </c>
      <c r="C56" s="245" t="s">
        <v>1324</v>
      </c>
      <c r="D56" s="246" t="str">
        <f>D55</f>
        <v>Removal of Water Tank</v>
      </c>
      <c r="E56" s="247"/>
      <c r="F56" s="248"/>
      <c r="G56" s="248">
        <v>4800</v>
      </c>
      <c r="H56" s="248"/>
      <c r="I56" s="247"/>
      <c r="J56" s="248"/>
      <c r="K56" s="248"/>
      <c r="L56" s="248">
        <f t="shared" si="0"/>
        <v>4800</v>
      </c>
      <c r="M56" s="254">
        <f>M55+M54</f>
        <v>386173</v>
      </c>
    </row>
    <row r="57" spans="1:14" s="252" customFormat="1" ht="48" customHeight="1" x14ac:dyDescent="0.2">
      <c r="A57" s="245">
        <v>52</v>
      </c>
      <c r="B57" s="251" t="s">
        <v>1321</v>
      </c>
      <c r="C57" s="245" t="s">
        <v>1325</v>
      </c>
      <c r="D57" s="246" t="str">
        <f>D56</f>
        <v>Removal of Water Tank</v>
      </c>
      <c r="E57" s="247"/>
      <c r="F57" s="248"/>
      <c r="G57" s="248">
        <v>4800</v>
      </c>
      <c r="H57" s="248"/>
      <c r="I57" s="247"/>
      <c r="J57" s="248"/>
      <c r="K57" s="248"/>
      <c r="L57" s="248">
        <f t="shared" si="0"/>
        <v>4800</v>
      </c>
      <c r="M57" s="254"/>
    </row>
    <row r="58" spans="1:14" s="252" customFormat="1" ht="48" customHeight="1" x14ac:dyDescent="0.2">
      <c r="A58" s="245">
        <v>53</v>
      </c>
      <c r="B58" s="251" t="s">
        <v>1328</v>
      </c>
      <c r="C58" s="245" t="s">
        <v>1329</v>
      </c>
      <c r="D58" s="246" t="s">
        <v>1211</v>
      </c>
      <c r="E58" s="248">
        <v>2022788</v>
      </c>
      <c r="F58" s="248"/>
      <c r="G58" s="248"/>
      <c r="H58" s="248"/>
      <c r="I58" s="247"/>
      <c r="J58" s="248"/>
      <c r="K58" s="248"/>
      <c r="L58" s="248">
        <f t="shared" si="0"/>
        <v>2022788</v>
      </c>
      <c r="M58" s="254"/>
    </row>
    <row r="59" spans="1:14" s="252" customFormat="1" ht="48" customHeight="1" x14ac:dyDescent="0.2">
      <c r="A59" s="245">
        <v>54</v>
      </c>
      <c r="B59" s="251" t="s">
        <v>1328</v>
      </c>
      <c r="C59" s="245" t="s">
        <v>1330</v>
      </c>
      <c r="D59" s="246" t="s">
        <v>1212</v>
      </c>
      <c r="E59" s="248"/>
      <c r="F59" s="248">
        <v>20228</v>
      </c>
      <c r="G59" s="248"/>
      <c r="H59" s="248"/>
      <c r="I59" s="247"/>
      <c r="J59" s="248"/>
      <c r="K59" s="248"/>
      <c r="L59" s="248">
        <f t="shared" si="0"/>
        <v>20228</v>
      </c>
      <c r="M59" s="254"/>
    </row>
    <row r="60" spans="1:14" s="252" customFormat="1" ht="48" customHeight="1" x14ac:dyDescent="0.2">
      <c r="A60" s="245">
        <v>55</v>
      </c>
      <c r="B60" s="251" t="s">
        <v>1331</v>
      </c>
      <c r="C60" s="245" t="s">
        <v>1332</v>
      </c>
      <c r="D60" s="246" t="s">
        <v>1320</v>
      </c>
      <c r="E60" s="247"/>
      <c r="F60" s="248"/>
      <c r="G60" s="248"/>
      <c r="H60" s="248"/>
      <c r="I60" s="247"/>
      <c r="J60" s="248">
        <v>140165</v>
      </c>
      <c r="K60" s="248"/>
      <c r="L60" s="248">
        <f t="shared" si="0"/>
        <v>140165</v>
      </c>
      <c r="M60" s="254"/>
    </row>
    <row r="61" spans="1:14" s="252" customFormat="1" ht="48" customHeight="1" x14ac:dyDescent="0.2">
      <c r="A61" s="245">
        <v>56</v>
      </c>
      <c r="B61" s="251" t="s">
        <v>1334</v>
      </c>
      <c r="C61" s="245" t="s">
        <v>1333</v>
      </c>
      <c r="D61" s="246" t="s">
        <v>1212</v>
      </c>
      <c r="E61" s="248"/>
      <c r="F61" s="248"/>
      <c r="G61" s="248"/>
      <c r="H61" s="248"/>
      <c r="I61" s="247"/>
      <c r="J61" s="248"/>
      <c r="K61" s="248">
        <v>1402</v>
      </c>
      <c r="L61" s="248">
        <f t="shared" si="0"/>
        <v>1402</v>
      </c>
      <c r="M61" s="254"/>
    </row>
    <row r="62" spans="1:14" s="252" customFormat="1" ht="48" customHeight="1" x14ac:dyDescent="0.2">
      <c r="A62" s="245">
        <v>57</v>
      </c>
      <c r="B62" s="251" t="s">
        <v>1336</v>
      </c>
      <c r="C62" s="245" t="s">
        <v>1335</v>
      </c>
      <c r="D62" s="246" t="s">
        <v>1210</v>
      </c>
      <c r="E62" s="248"/>
      <c r="F62" s="248"/>
      <c r="G62" s="248">
        <v>550</v>
      </c>
      <c r="H62" s="247"/>
      <c r="I62" s="247"/>
      <c r="J62" s="248"/>
      <c r="K62" s="248"/>
      <c r="L62" s="248">
        <f t="shared" si="0"/>
        <v>550</v>
      </c>
      <c r="M62" s="254"/>
    </row>
    <row r="63" spans="1:14" s="252" customFormat="1" ht="48" customHeight="1" x14ac:dyDescent="0.2">
      <c r="A63" s="245">
        <v>58</v>
      </c>
      <c r="B63" s="251" t="s">
        <v>1336</v>
      </c>
      <c r="C63" s="245" t="s">
        <v>1337</v>
      </c>
      <c r="D63" s="246" t="s">
        <v>1339</v>
      </c>
      <c r="E63" s="247"/>
      <c r="F63" s="248"/>
      <c r="G63" s="248"/>
      <c r="H63" s="248"/>
      <c r="I63" s="247"/>
      <c r="J63" s="248">
        <v>735869</v>
      </c>
      <c r="K63" s="248"/>
      <c r="L63" s="248">
        <f t="shared" si="0"/>
        <v>735869</v>
      </c>
      <c r="M63" s="254">
        <f>L63</f>
        <v>735869</v>
      </c>
    </row>
    <row r="64" spans="1:14" s="252" customFormat="1" ht="48" customHeight="1" x14ac:dyDescent="0.2">
      <c r="A64" s="245">
        <v>59</v>
      </c>
      <c r="B64" s="251" t="s">
        <v>1336</v>
      </c>
      <c r="C64" s="245" t="s">
        <v>1338</v>
      </c>
      <c r="D64" s="246" t="s">
        <v>1212</v>
      </c>
      <c r="E64" s="247"/>
      <c r="F64" s="248"/>
      <c r="G64" s="248"/>
      <c r="H64" s="247"/>
      <c r="I64" s="248"/>
      <c r="J64" s="248"/>
      <c r="K64" s="248">
        <v>7359</v>
      </c>
      <c r="L64" s="248">
        <f t="shared" si="0"/>
        <v>7359</v>
      </c>
      <c r="M64" s="254">
        <v>387870</v>
      </c>
    </row>
    <row r="65" spans="1:13" s="252" customFormat="1" ht="48" customHeight="1" x14ac:dyDescent="0.2">
      <c r="A65" s="245">
        <v>60</v>
      </c>
      <c r="B65" s="251" t="s">
        <v>1336</v>
      </c>
      <c r="C65" s="245" t="s">
        <v>1222</v>
      </c>
      <c r="D65" s="246" t="s">
        <v>1211</v>
      </c>
      <c r="E65" s="248">
        <v>852502</v>
      </c>
      <c r="F65" s="248"/>
      <c r="G65" s="248"/>
      <c r="H65" s="248"/>
      <c r="I65" s="247"/>
      <c r="J65" s="248"/>
      <c r="K65" s="248"/>
      <c r="L65" s="248">
        <f t="shared" si="0"/>
        <v>852502</v>
      </c>
      <c r="M65" s="254">
        <f>M64+M63</f>
        <v>1123739</v>
      </c>
    </row>
    <row r="66" spans="1:13" s="252" customFormat="1" ht="48" customHeight="1" x14ac:dyDescent="0.2">
      <c r="A66" s="245">
        <v>61</v>
      </c>
      <c r="B66" s="251" t="str">
        <f>B65</f>
        <v>30.11.2018</v>
      </c>
      <c r="C66" s="245" t="s">
        <v>1223</v>
      </c>
      <c r="D66" s="246" t="s">
        <v>1212</v>
      </c>
      <c r="E66" s="248"/>
      <c r="F66" s="248">
        <v>8525</v>
      </c>
      <c r="G66" s="248"/>
      <c r="H66" s="247"/>
      <c r="I66" s="247"/>
      <c r="J66" s="248"/>
      <c r="K66" s="248"/>
      <c r="L66" s="248">
        <f t="shared" si="0"/>
        <v>8525</v>
      </c>
      <c r="M66" s="254"/>
    </row>
    <row r="67" spans="1:13" s="252" customFormat="1" ht="48" customHeight="1" x14ac:dyDescent="0.2">
      <c r="A67" s="245">
        <v>62</v>
      </c>
      <c r="B67" s="251" t="s">
        <v>1340</v>
      </c>
      <c r="C67" s="245" t="s">
        <v>1341</v>
      </c>
      <c r="D67" s="246" t="s">
        <v>1220</v>
      </c>
      <c r="E67" s="247"/>
      <c r="F67" s="248"/>
      <c r="G67" s="248"/>
      <c r="H67" s="248"/>
      <c r="I67" s="247"/>
      <c r="J67" s="248">
        <v>135150</v>
      </c>
      <c r="K67" s="248"/>
      <c r="L67" s="248">
        <f t="shared" si="0"/>
        <v>135150</v>
      </c>
      <c r="M67" s="254">
        <f>L67</f>
        <v>135150</v>
      </c>
    </row>
    <row r="68" spans="1:13" s="252" customFormat="1" ht="48" customHeight="1" x14ac:dyDescent="0.2">
      <c r="A68" s="245">
        <v>63</v>
      </c>
      <c r="B68" s="251" t="str">
        <f>B67</f>
        <v>21.12.2018</v>
      </c>
      <c r="C68" s="245" t="s">
        <v>1342</v>
      </c>
      <c r="D68" s="246" t="s">
        <v>1212</v>
      </c>
      <c r="E68" s="248"/>
      <c r="F68" s="248"/>
      <c r="G68" s="248"/>
      <c r="H68" s="247"/>
      <c r="I68" s="247"/>
      <c r="J68" s="248"/>
      <c r="K68" s="248">
        <v>1352</v>
      </c>
      <c r="L68" s="248">
        <f t="shared" si="0"/>
        <v>1352</v>
      </c>
      <c r="M68" s="254">
        <v>134368</v>
      </c>
    </row>
    <row r="69" spans="1:13" s="252" customFormat="1" ht="48" customHeight="1" x14ac:dyDescent="0.2">
      <c r="A69" s="245">
        <v>64</v>
      </c>
      <c r="B69" s="251" t="s">
        <v>1343</v>
      </c>
      <c r="C69" s="245" t="s">
        <v>1344</v>
      </c>
      <c r="D69" s="246" t="s">
        <v>1345</v>
      </c>
      <c r="E69" s="247"/>
      <c r="F69" s="248"/>
      <c r="G69" s="248"/>
      <c r="H69" s="247"/>
      <c r="I69" s="247"/>
      <c r="J69" s="248">
        <v>224078</v>
      </c>
      <c r="K69" s="248"/>
      <c r="L69" s="248">
        <f t="shared" si="0"/>
        <v>224078</v>
      </c>
      <c r="M69" s="254">
        <v>59606</v>
      </c>
    </row>
    <row r="70" spans="1:13" s="252" customFormat="1" ht="48" customHeight="1" x14ac:dyDescent="0.2">
      <c r="A70" s="245">
        <v>65</v>
      </c>
      <c r="B70" s="251" t="s">
        <v>1343</v>
      </c>
      <c r="C70" s="245" t="s">
        <v>1346</v>
      </c>
      <c r="D70" s="246" t="s">
        <v>1212</v>
      </c>
      <c r="E70" s="247"/>
      <c r="F70" s="248"/>
      <c r="G70" s="248"/>
      <c r="H70" s="248"/>
      <c r="I70" s="247"/>
      <c r="J70" s="248"/>
      <c r="K70" s="248">
        <v>2241</v>
      </c>
      <c r="L70" s="248">
        <f t="shared" si="0"/>
        <v>2241</v>
      </c>
      <c r="M70" s="254">
        <f>M69+M68+M67</f>
        <v>329124</v>
      </c>
    </row>
    <row r="71" spans="1:13" s="252" customFormat="1" ht="48" customHeight="1" x14ac:dyDescent="0.2">
      <c r="A71" s="245">
        <v>66</v>
      </c>
      <c r="B71" s="251" t="s">
        <v>1347</v>
      </c>
      <c r="C71" s="245" t="s">
        <v>1348</v>
      </c>
      <c r="D71" s="246" t="s">
        <v>1345</v>
      </c>
      <c r="E71" s="247"/>
      <c r="F71" s="248"/>
      <c r="G71" s="248"/>
      <c r="H71" s="248"/>
      <c r="I71" s="247"/>
      <c r="J71" s="248">
        <v>163012</v>
      </c>
      <c r="K71" s="248"/>
      <c r="L71" s="248">
        <f t="shared" ref="L71:L105" si="1">SUM(E71:K71)</f>
        <v>163012</v>
      </c>
      <c r="M71" s="254">
        <f>L69</f>
        <v>224078</v>
      </c>
    </row>
    <row r="72" spans="1:13" s="252" customFormat="1" ht="48" customHeight="1" x14ac:dyDescent="0.2">
      <c r="A72" s="245">
        <v>67</v>
      </c>
      <c r="B72" s="251" t="s">
        <v>1347</v>
      </c>
      <c r="C72" s="245" t="s">
        <v>1349</v>
      </c>
      <c r="D72" s="246" t="s">
        <v>1212</v>
      </c>
      <c r="E72" s="247"/>
      <c r="F72" s="248"/>
      <c r="G72" s="248"/>
      <c r="H72" s="248"/>
      <c r="I72" s="247"/>
      <c r="J72" s="248"/>
      <c r="K72" s="248">
        <v>1630</v>
      </c>
      <c r="L72" s="248">
        <f t="shared" si="1"/>
        <v>1630</v>
      </c>
      <c r="M72" s="254">
        <f>L71</f>
        <v>163012</v>
      </c>
    </row>
    <row r="73" spans="1:13" s="252" customFormat="1" ht="48" customHeight="1" x14ac:dyDescent="0.2">
      <c r="A73" s="245">
        <v>68</v>
      </c>
      <c r="B73" s="251" t="s">
        <v>1350</v>
      </c>
      <c r="C73" s="245" t="s">
        <v>1351</v>
      </c>
      <c r="D73" s="246" t="s">
        <v>1339</v>
      </c>
      <c r="E73" s="247"/>
      <c r="F73" s="248"/>
      <c r="G73" s="248"/>
      <c r="H73" s="248"/>
      <c r="I73" s="248"/>
      <c r="J73" s="248">
        <v>387870</v>
      </c>
      <c r="K73" s="248"/>
      <c r="L73" s="248">
        <f t="shared" si="1"/>
        <v>387870</v>
      </c>
      <c r="M73" s="254">
        <v>285045</v>
      </c>
    </row>
    <row r="74" spans="1:13" s="252" customFormat="1" ht="48" customHeight="1" x14ac:dyDescent="0.2">
      <c r="A74" s="245">
        <v>69</v>
      </c>
      <c r="B74" s="251" t="s">
        <v>1350</v>
      </c>
      <c r="C74" s="245" t="s">
        <v>1352</v>
      </c>
      <c r="D74" s="246" t="s">
        <v>1212</v>
      </c>
      <c r="E74" s="248"/>
      <c r="F74" s="248"/>
      <c r="G74" s="248"/>
      <c r="H74" s="248"/>
      <c r="I74" s="247"/>
      <c r="J74" s="248"/>
      <c r="K74" s="248">
        <v>3879</v>
      </c>
      <c r="L74" s="248">
        <f t="shared" si="1"/>
        <v>3879</v>
      </c>
      <c r="M74" s="254">
        <v>11460</v>
      </c>
    </row>
    <row r="75" spans="1:13" s="252" customFormat="1" ht="48" customHeight="1" x14ac:dyDescent="0.2">
      <c r="A75" s="245">
        <v>70</v>
      </c>
      <c r="B75" s="251" t="s">
        <v>1353</v>
      </c>
      <c r="C75" s="245" t="s">
        <v>1354</v>
      </c>
      <c r="D75" s="246" t="s">
        <v>1220</v>
      </c>
      <c r="E75" s="247"/>
      <c r="F75" s="248"/>
      <c r="G75" s="248"/>
      <c r="H75" s="247"/>
      <c r="I75" s="247"/>
      <c r="J75" s="248">
        <v>134368</v>
      </c>
      <c r="K75" s="248"/>
      <c r="L75" s="248">
        <f t="shared" si="1"/>
        <v>134368</v>
      </c>
      <c r="M75" s="254">
        <v>33887</v>
      </c>
    </row>
    <row r="76" spans="1:13" s="252" customFormat="1" ht="48" customHeight="1" x14ac:dyDescent="0.2">
      <c r="A76" s="245">
        <v>71</v>
      </c>
      <c r="B76" s="251" t="s">
        <v>1353</v>
      </c>
      <c r="C76" s="245" t="s">
        <v>1355</v>
      </c>
      <c r="D76" s="246" t="s">
        <v>1212</v>
      </c>
      <c r="E76" s="247"/>
      <c r="F76" s="248"/>
      <c r="G76" s="248"/>
      <c r="H76" s="248"/>
      <c r="I76" s="247"/>
      <c r="J76" s="248"/>
      <c r="K76" s="248">
        <v>1344</v>
      </c>
      <c r="L76" s="248">
        <f t="shared" si="1"/>
        <v>1344</v>
      </c>
      <c r="M76" s="254">
        <f>M75+M74+M73+M72+M71</f>
        <v>717482</v>
      </c>
    </row>
    <row r="77" spans="1:13" s="252" customFormat="1" ht="48" customHeight="1" x14ac:dyDescent="0.2">
      <c r="A77" s="245">
        <v>72</v>
      </c>
      <c r="B77" s="251" t="s">
        <v>1356</v>
      </c>
      <c r="C77" s="245" t="s">
        <v>1357</v>
      </c>
      <c r="D77" s="246" t="s">
        <v>1358</v>
      </c>
      <c r="E77" s="247"/>
      <c r="F77" s="248"/>
      <c r="G77" s="248"/>
      <c r="H77" s="248"/>
      <c r="I77" s="248">
        <v>59</v>
      </c>
      <c r="J77" s="248"/>
      <c r="K77" s="248"/>
      <c r="L77" s="248">
        <f t="shared" si="1"/>
        <v>59</v>
      </c>
      <c r="M77" s="254"/>
    </row>
    <row r="78" spans="1:13" s="252" customFormat="1" ht="48" customHeight="1" x14ac:dyDescent="0.2">
      <c r="A78" s="245">
        <v>73</v>
      </c>
      <c r="B78" s="251" t="s">
        <v>1356</v>
      </c>
      <c r="C78" s="245" t="s">
        <v>1262</v>
      </c>
      <c r="D78" s="246" t="s">
        <v>1358</v>
      </c>
      <c r="E78" s="247"/>
      <c r="F78" s="248"/>
      <c r="G78" s="248"/>
      <c r="H78" s="248"/>
      <c r="I78" s="248">
        <v>11089</v>
      </c>
      <c r="J78" s="248"/>
      <c r="K78" s="248"/>
      <c r="L78" s="248">
        <f t="shared" si="1"/>
        <v>11089</v>
      </c>
      <c r="M78" s="254"/>
    </row>
    <row r="79" spans="1:13" s="252" customFormat="1" ht="48" customHeight="1" x14ac:dyDescent="0.2">
      <c r="A79" s="245">
        <v>74</v>
      </c>
      <c r="B79" s="251" t="s">
        <v>1359</v>
      </c>
      <c r="C79" s="245" t="s">
        <v>1360</v>
      </c>
      <c r="D79" s="246" t="s">
        <v>1211</v>
      </c>
      <c r="E79" s="248">
        <v>1127424</v>
      </c>
      <c r="F79" s="248"/>
      <c r="G79" s="248"/>
      <c r="H79" s="248"/>
      <c r="I79" s="248"/>
      <c r="J79" s="248"/>
      <c r="K79" s="248"/>
      <c r="L79" s="248">
        <f t="shared" si="1"/>
        <v>1127424</v>
      </c>
      <c r="M79" s="254"/>
    </row>
    <row r="80" spans="1:13" s="252" customFormat="1" ht="48" customHeight="1" x14ac:dyDescent="0.2">
      <c r="A80" s="245">
        <v>75</v>
      </c>
      <c r="B80" s="251" t="str">
        <f>B79</f>
        <v>29.03.2019</v>
      </c>
      <c r="C80" s="245" t="s">
        <v>1361</v>
      </c>
      <c r="D80" s="246" t="s">
        <v>1212</v>
      </c>
      <c r="E80" s="247"/>
      <c r="F80" s="248">
        <v>11274</v>
      </c>
      <c r="G80" s="248"/>
      <c r="H80" s="248"/>
      <c r="I80" s="247"/>
      <c r="J80" s="248"/>
      <c r="K80" s="248"/>
      <c r="L80" s="248">
        <f t="shared" si="1"/>
        <v>11274</v>
      </c>
      <c r="M80" s="254">
        <f>SUM(L54:L80)</f>
        <v>6013486</v>
      </c>
    </row>
    <row r="81" spans="1:13" s="252" customFormat="1" ht="48" customHeight="1" x14ac:dyDescent="0.2">
      <c r="A81" s="245">
        <v>76</v>
      </c>
      <c r="B81" s="251" t="s">
        <v>1362</v>
      </c>
      <c r="C81" s="245" t="s">
        <v>1363</v>
      </c>
      <c r="D81" s="246" t="s">
        <v>1345</v>
      </c>
      <c r="E81" s="247"/>
      <c r="F81" s="248"/>
      <c r="G81" s="248"/>
      <c r="H81" s="247"/>
      <c r="I81" s="247"/>
      <c r="J81" s="248">
        <v>285045</v>
      </c>
      <c r="K81" s="248"/>
      <c r="L81" s="248">
        <f t="shared" si="1"/>
        <v>285045</v>
      </c>
      <c r="M81" s="254"/>
    </row>
    <row r="82" spans="1:13" s="252" customFormat="1" ht="48" customHeight="1" x14ac:dyDescent="0.2">
      <c r="A82" s="245">
        <v>77</v>
      </c>
      <c r="B82" s="251" t="str">
        <f>B81</f>
        <v>13.05.2019</v>
      </c>
      <c r="C82" s="245" t="s">
        <v>1364</v>
      </c>
      <c r="D82" s="246" t="s">
        <v>1212</v>
      </c>
      <c r="E82" s="247"/>
      <c r="F82" s="248"/>
      <c r="G82" s="248"/>
      <c r="H82" s="248"/>
      <c r="I82" s="247"/>
      <c r="J82" s="248"/>
      <c r="K82" s="248">
        <v>2850</v>
      </c>
      <c r="L82" s="248">
        <f t="shared" si="1"/>
        <v>2850</v>
      </c>
      <c r="M82" s="254"/>
    </row>
    <row r="83" spans="1:13" s="252" customFormat="1" ht="48" customHeight="1" x14ac:dyDescent="0.2">
      <c r="A83" s="245">
        <v>78</v>
      </c>
      <c r="B83" s="251" t="str">
        <f>B82</f>
        <v>13.05.2019</v>
      </c>
      <c r="C83" s="245" t="s">
        <v>1365</v>
      </c>
      <c r="D83" s="246" t="s">
        <v>1220</v>
      </c>
      <c r="E83" s="248"/>
      <c r="F83" s="248"/>
      <c r="G83" s="248"/>
      <c r="H83" s="247"/>
      <c r="I83" s="247"/>
      <c r="J83" s="248">
        <v>59606</v>
      </c>
      <c r="K83" s="248"/>
      <c r="L83" s="248">
        <f t="shared" si="1"/>
        <v>59606</v>
      </c>
      <c r="M83" s="254"/>
    </row>
    <row r="84" spans="1:13" s="252" customFormat="1" ht="48" customHeight="1" x14ac:dyDescent="0.2">
      <c r="A84" s="245">
        <v>79</v>
      </c>
      <c r="B84" s="251" t="str">
        <f>B83</f>
        <v>13.05.2019</v>
      </c>
      <c r="C84" s="245" t="s">
        <v>1366</v>
      </c>
      <c r="D84" s="246" t="s">
        <v>1212</v>
      </c>
      <c r="E84" s="247"/>
      <c r="F84" s="248"/>
      <c r="G84" s="248"/>
      <c r="H84" s="247"/>
      <c r="I84" s="247"/>
      <c r="J84" s="248"/>
      <c r="K84" s="248">
        <v>596</v>
      </c>
      <c r="L84" s="248">
        <f t="shared" si="1"/>
        <v>596</v>
      </c>
      <c r="M84" s="254">
        <f>J84+J68</f>
        <v>0</v>
      </c>
    </row>
    <row r="85" spans="1:13" s="252" customFormat="1" ht="48" customHeight="1" x14ac:dyDescent="0.2">
      <c r="A85" s="245">
        <v>80</v>
      </c>
      <c r="B85" s="251" t="s">
        <v>1218</v>
      </c>
      <c r="C85" s="245" t="s">
        <v>1367</v>
      </c>
      <c r="D85" s="246" t="s">
        <v>1371</v>
      </c>
      <c r="E85" s="247"/>
      <c r="F85" s="248"/>
      <c r="G85" s="248"/>
      <c r="H85" s="248"/>
      <c r="I85" s="247"/>
      <c r="J85" s="248">
        <v>107743</v>
      </c>
      <c r="K85" s="248"/>
      <c r="L85" s="248">
        <f t="shared" si="1"/>
        <v>107743</v>
      </c>
      <c r="M85" s="254"/>
    </row>
    <row r="86" spans="1:13" s="252" customFormat="1" ht="48" customHeight="1" x14ac:dyDescent="0.2">
      <c r="A86" s="245">
        <v>81</v>
      </c>
      <c r="B86" s="251" t="s">
        <v>1218</v>
      </c>
      <c r="C86" s="245" t="s">
        <v>1368</v>
      </c>
      <c r="D86" s="246" t="s">
        <v>1212</v>
      </c>
      <c r="E86" s="248"/>
      <c r="F86" s="248"/>
      <c r="G86" s="248"/>
      <c r="H86" s="247"/>
      <c r="I86" s="247"/>
      <c r="J86" s="248"/>
      <c r="K86" s="248">
        <v>1077</v>
      </c>
      <c r="L86" s="248">
        <f t="shared" si="1"/>
        <v>1077</v>
      </c>
      <c r="M86" s="254"/>
    </row>
    <row r="87" spans="1:13" s="252" customFormat="1" ht="48" customHeight="1" x14ac:dyDescent="0.2">
      <c r="A87" s="245">
        <v>82</v>
      </c>
      <c r="B87" s="251" t="s">
        <v>1218</v>
      </c>
      <c r="C87" s="245" t="s">
        <v>1369</v>
      </c>
      <c r="D87" s="246" t="s">
        <v>1372</v>
      </c>
      <c r="E87" s="247"/>
      <c r="F87" s="248"/>
      <c r="G87" s="248"/>
      <c r="H87" s="247"/>
      <c r="I87" s="247"/>
      <c r="J87" s="248">
        <v>79228</v>
      </c>
      <c r="K87" s="248"/>
      <c r="L87" s="248">
        <f t="shared" si="1"/>
        <v>79228</v>
      </c>
      <c r="M87" s="254"/>
    </row>
    <row r="88" spans="1:13" s="252" customFormat="1" ht="48" customHeight="1" x14ac:dyDescent="0.2">
      <c r="A88" s="245">
        <v>83</v>
      </c>
      <c r="B88" s="251" t="s">
        <v>1218</v>
      </c>
      <c r="C88" s="245" t="s">
        <v>1370</v>
      </c>
      <c r="D88" s="246" t="s">
        <v>1212</v>
      </c>
      <c r="E88" s="247"/>
      <c r="F88" s="248"/>
      <c r="G88" s="248"/>
      <c r="H88" s="247"/>
      <c r="I88" s="247"/>
      <c r="J88" s="248"/>
      <c r="K88" s="248">
        <v>792</v>
      </c>
      <c r="L88" s="248">
        <f t="shared" si="1"/>
        <v>792</v>
      </c>
      <c r="M88" s="254"/>
    </row>
    <row r="89" spans="1:13" s="252" customFormat="1" ht="48" customHeight="1" x14ac:dyDescent="0.2">
      <c r="A89" s="245">
        <v>84</v>
      </c>
      <c r="B89" s="251" t="s">
        <v>1218</v>
      </c>
      <c r="C89" s="245" t="s">
        <v>1373</v>
      </c>
      <c r="D89" s="246" t="s">
        <v>1375</v>
      </c>
      <c r="E89" s="247"/>
      <c r="F89" s="248"/>
      <c r="G89" s="248"/>
      <c r="H89" s="248"/>
      <c r="I89" s="247"/>
      <c r="J89" s="248">
        <v>155865</v>
      </c>
      <c r="K89" s="248"/>
      <c r="L89" s="248">
        <f t="shared" si="1"/>
        <v>155865</v>
      </c>
      <c r="M89" s="254"/>
    </row>
    <row r="90" spans="1:13" s="252" customFormat="1" ht="48" customHeight="1" x14ac:dyDescent="0.2">
      <c r="A90" s="245">
        <v>85</v>
      </c>
      <c r="B90" s="251" t="s">
        <v>1218</v>
      </c>
      <c r="C90" s="245" t="s">
        <v>1374</v>
      </c>
      <c r="D90" s="246" t="s">
        <v>1212</v>
      </c>
      <c r="E90" s="247"/>
      <c r="F90" s="248"/>
      <c r="G90" s="248"/>
      <c r="H90" s="248"/>
      <c r="I90" s="247"/>
      <c r="J90" s="248"/>
      <c r="K90" s="248">
        <v>1559</v>
      </c>
      <c r="L90" s="248">
        <f t="shared" si="1"/>
        <v>1559</v>
      </c>
      <c r="M90" s="254"/>
    </row>
    <row r="91" spans="1:13" s="252" customFormat="1" ht="48" customHeight="1" x14ac:dyDescent="0.2">
      <c r="A91" s="245">
        <v>86</v>
      </c>
      <c r="B91" s="251" t="s">
        <v>1376</v>
      </c>
      <c r="C91" s="245" t="s">
        <v>1377</v>
      </c>
      <c r="D91" s="246" t="s">
        <v>1345</v>
      </c>
      <c r="E91" s="248"/>
      <c r="F91" s="248"/>
      <c r="G91" s="248"/>
      <c r="H91" s="247"/>
      <c r="I91" s="247"/>
      <c r="J91" s="248">
        <v>11460</v>
      </c>
      <c r="K91" s="248"/>
      <c r="L91" s="248">
        <f t="shared" si="1"/>
        <v>11460</v>
      </c>
      <c r="M91" s="254"/>
    </row>
    <row r="92" spans="1:13" s="252" customFormat="1" ht="48" customHeight="1" x14ac:dyDescent="0.2">
      <c r="A92" s="245">
        <v>87</v>
      </c>
      <c r="B92" s="251" t="str">
        <f>B91</f>
        <v>22.07.2019</v>
      </c>
      <c r="C92" s="245" t="s">
        <v>1378</v>
      </c>
      <c r="D92" s="246" t="s">
        <v>1212</v>
      </c>
      <c r="E92" s="247"/>
      <c r="F92" s="248"/>
      <c r="G92" s="248"/>
      <c r="H92" s="247"/>
      <c r="I92" s="247"/>
      <c r="J92" s="248"/>
      <c r="K92" s="248">
        <v>115</v>
      </c>
      <c r="L92" s="248">
        <f t="shared" si="1"/>
        <v>115</v>
      </c>
      <c r="M92" s="254"/>
    </row>
    <row r="93" spans="1:13" s="252" customFormat="1" ht="48" customHeight="1" x14ac:dyDescent="0.2">
      <c r="A93" s="245">
        <v>88</v>
      </c>
      <c r="B93" s="251" t="s">
        <v>1379</v>
      </c>
      <c r="C93" s="245" t="s">
        <v>1380</v>
      </c>
      <c r="D93" s="246" t="s">
        <v>1345</v>
      </c>
      <c r="E93" s="247"/>
      <c r="F93" s="248"/>
      <c r="G93" s="248"/>
      <c r="H93" s="248"/>
      <c r="I93" s="247"/>
      <c r="J93" s="248">
        <v>33887</v>
      </c>
      <c r="K93" s="248"/>
      <c r="L93" s="248">
        <f t="shared" si="1"/>
        <v>33887</v>
      </c>
      <c r="M93" s="254"/>
    </row>
    <row r="94" spans="1:13" s="252" customFormat="1" ht="48" customHeight="1" x14ac:dyDescent="0.2">
      <c r="A94" s="245">
        <v>89</v>
      </c>
      <c r="B94" s="251" t="str">
        <f>B93</f>
        <v>27.08.2019</v>
      </c>
      <c r="C94" s="245" t="s">
        <v>1381</v>
      </c>
      <c r="D94" s="246" t="s">
        <v>1212</v>
      </c>
      <c r="E94" s="247"/>
      <c r="F94" s="248"/>
      <c r="G94" s="248"/>
      <c r="H94" s="247"/>
      <c r="I94" s="247"/>
      <c r="J94" s="248"/>
      <c r="K94" s="248">
        <v>339</v>
      </c>
      <c r="L94" s="248">
        <f t="shared" si="1"/>
        <v>339</v>
      </c>
      <c r="M94" s="254"/>
    </row>
    <row r="95" spans="1:13" s="252" customFormat="1" ht="48" customHeight="1" x14ac:dyDescent="0.2">
      <c r="A95" s="245">
        <v>90</v>
      </c>
      <c r="B95" s="251" t="s">
        <v>1219</v>
      </c>
      <c r="C95" s="245" t="s">
        <v>1382</v>
      </c>
      <c r="D95" s="246" t="s">
        <v>1384</v>
      </c>
      <c r="E95" s="248"/>
      <c r="F95" s="248"/>
      <c r="G95" s="248"/>
      <c r="H95" s="247"/>
      <c r="I95" s="247"/>
      <c r="J95" s="248">
        <v>17855</v>
      </c>
      <c r="K95" s="248"/>
      <c r="L95" s="248">
        <f t="shared" si="1"/>
        <v>17855</v>
      </c>
      <c r="M95" s="254"/>
    </row>
    <row r="96" spans="1:13" s="252" customFormat="1" ht="48" customHeight="1" x14ac:dyDescent="0.2">
      <c r="A96" s="245">
        <v>91</v>
      </c>
      <c r="B96" s="251" t="str">
        <f>B95</f>
        <v>23.09.2019</v>
      </c>
      <c r="C96" s="245" t="s">
        <v>1383</v>
      </c>
      <c r="D96" s="246" t="s">
        <v>1212</v>
      </c>
      <c r="E96" s="247"/>
      <c r="F96" s="248"/>
      <c r="G96" s="248"/>
      <c r="H96" s="247"/>
      <c r="I96" s="248"/>
      <c r="J96" s="248"/>
      <c r="K96" s="248">
        <v>179</v>
      </c>
      <c r="L96" s="248">
        <f t="shared" si="1"/>
        <v>179</v>
      </c>
      <c r="M96" s="254"/>
    </row>
    <row r="97" spans="1:14" s="252" customFormat="1" ht="48" customHeight="1" x14ac:dyDescent="0.2">
      <c r="A97" s="245">
        <v>92</v>
      </c>
      <c r="B97" s="251" t="s">
        <v>1385</v>
      </c>
      <c r="C97" s="245" t="s">
        <v>1386</v>
      </c>
      <c r="D97" s="246" t="s">
        <v>1387</v>
      </c>
      <c r="E97" s="247"/>
      <c r="F97" s="248"/>
      <c r="G97" s="248"/>
      <c r="H97" s="248"/>
      <c r="I97" s="247"/>
      <c r="J97" s="248">
        <v>244168</v>
      </c>
      <c r="K97" s="248"/>
      <c r="L97" s="248">
        <f t="shared" si="1"/>
        <v>244168</v>
      </c>
      <c r="M97" s="254"/>
    </row>
    <row r="98" spans="1:14" s="252" customFormat="1" ht="48" customHeight="1" x14ac:dyDescent="0.2">
      <c r="A98" s="245">
        <v>93</v>
      </c>
      <c r="B98" s="251" t="str">
        <f>B97</f>
        <v>30.09.2019</v>
      </c>
      <c r="C98" s="245" t="s">
        <v>1388</v>
      </c>
      <c r="D98" s="246" t="s">
        <v>1212</v>
      </c>
      <c r="E98" s="247"/>
      <c r="F98" s="248"/>
      <c r="G98" s="248"/>
      <c r="H98" s="247"/>
      <c r="I98" s="248"/>
      <c r="J98" s="248"/>
      <c r="K98" s="248">
        <v>2442</v>
      </c>
      <c r="L98" s="248">
        <f t="shared" si="1"/>
        <v>2442</v>
      </c>
      <c r="M98" s="254"/>
    </row>
    <row r="99" spans="1:14" s="252" customFormat="1" ht="48" customHeight="1" x14ac:dyDescent="0.2">
      <c r="A99" s="245">
        <v>94</v>
      </c>
      <c r="B99" s="251" t="str">
        <f t="shared" ref="B99:B100" si="2">B98</f>
        <v>30.09.2019</v>
      </c>
      <c r="C99" s="245" t="s">
        <v>1389</v>
      </c>
      <c r="D99" s="246" t="s">
        <v>1210</v>
      </c>
      <c r="E99" s="248"/>
      <c r="F99" s="248"/>
      <c r="G99" s="248">
        <v>4950</v>
      </c>
      <c r="H99" s="247"/>
      <c r="I99" s="247"/>
      <c r="J99" s="248"/>
      <c r="K99" s="248"/>
      <c r="L99" s="248">
        <f t="shared" si="1"/>
        <v>4950</v>
      </c>
      <c r="M99" s="254"/>
    </row>
    <row r="100" spans="1:14" s="252" customFormat="1" ht="48" customHeight="1" x14ac:dyDescent="0.2">
      <c r="A100" s="245">
        <v>95</v>
      </c>
      <c r="B100" s="251" t="str">
        <f t="shared" si="2"/>
        <v>30.09.2019</v>
      </c>
      <c r="C100" s="245" t="s">
        <v>1390</v>
      </c>
      <c r="D100" s="246" t="s">
        <v>1210</v>
      </c>
      <c r="E100" s="247"/>
      <c r="F100" s="248"/>
      <c r="G100" s="248">
        <v>4950</v>
      </c>
      <c r="H100" s="247"/>
      <c r="I100" s="247"/>
      <c r="J100" s="248"/>
      <c r="K100" s="248"/>
      <c r="L100" s="248">
        <f t="shared" si="1"/>
        <v>4950</v>
      </c>
      <c r="M100" s="254">
        <f>J75+J100</f>
        <v>134368</v>
      </c>
    </row>
    <row r="101" spans="1:14" s="252" customFormat="1" ht="48" customHeight="1" x14ac:dyDescent="0.2">
      <c r="A101" s="245">
        <v>96</v>
      </c>
      <c r="B101" s="251" t="str">
        <f>B100</f>
        <v>30.09.2019</v>
      </c>
      <c r="C101" s="245" t="s">
        <v>1391</v>
      </c>
      <c r="D101" s="246" t="s">
        <v>1210</v>
      </c>
      <c r="E101" s="247"/>
      <c r="F101" s="248"/>
      <c r="G101" s="248">
        <v>4950</v>
      </c>
      <c r="H101" s="248"/>
      <c r="I101" s="247"/>
      <c r="J101" s="248"/>
      <c r="K101" s="248"/>
      <c r="L101" s="248">
        <f t="shared" si="1"/>
        <v>4950</v>
      </c>
      <c r="M101" s="254">
        <f>M100+L100</f>
        <v>139318</v>
      </c>
    </row>
    <row r="102" spans="1:14" s="252" customFormat="1" ht="48" customHeight="1" x14ac:dyDescent="0.2">
      <c r="A102" s="245">
        <v>97</v>
      </c>
      <c r="B102" s="251" t="s">
        <v>1392</v>
      </c>
      <c r="C102" s="245" t="s">
        <v>1393</v>
      </c>
      <c r="D102" s="246" t="s">
        <v>1394</v>
      </c>
      <c r="E102" s="247"/>
      <c r="F102" s="248"/>
      <c r="G102" s="248"/>
      <c r="H102" s="248"/>
      <c r="I102" s="247"/>
      <c r="J102" s="248">
        <v>163944</v>
      </c>
      <c r="K102" s="248"/>
      <c r="L102" s="248">
        <f t="shared" si="1"/>
        <v>163944</v>
      </c>
      <c r="M102" s="254">
        <f>L102+L80</f>
        <v>175218</v>
      </c>
    </row>
    <row r="103" spans="1:14" s="252" customFormat="1" ht="48" customHeight="1" x14ac:dyDescent="0.2">
      <c r="A103" s="245">
        <v>98</v>
      </c>
      <c r="B103" s="251" t="str">
        <f>B102</f>
        <v>28.01.2022</v>
      </c>
      <c r="C103" s="245" t="s">
        <v>1224</v>
      </c>
      <c r="D103" s="246" t="s">
        <v>1212</v>
      </c>
      <c r="E103" s="247"/>
      <c r="F103" s="248"/>
      <c r="G103" s="248"/>
      <c r="H103" s="248"/>
      <c r="I103" s="247"/>
      <c r="J103" s="248"/>
      <c r="K103" s="248">
        <v>1639</v>
      </c>
      <c r="L103" s="248">
        <f t="shared" si="1"/>
        <v>1639</v>
      </c>
      <c r="M103" s="254"/>
    </row>
    <row r="104" spans="1:14" s="252" customFormat="1" ht="48" customHeight="1" x14ac:dyDescent="0.2">
      <c r="A104" s="245">
        <v>99</v>
      </c>
      <c r="B104" s="251" t="s">
        <v>1395</v>
      </c>
      <c r="C104" s="245" t="s">
        <v>1396</v>
      </c>
      <c r="D104" s="246" t="s">
        <v>1398</v>
      </c>
      <c r="E104" s="247"/>
      <c r="F104" s="248"/>
      <c r="G104" s="248"/>
      <c r="H104" s="247"/>
      <c r="I104" s="248"/>
      <c r="J104" s="248">
        <v>145670</v>
      </c>
      <c r="K104" s="248"/>
      <c r="L104" s="248">
        <f t="shared" si="1"/>
        <v>145670</v>
      </c>
      <c r="M104" s="254" t="e">
        <f>#REF!</f>
        <v>#REF!</v>
      </c>
    </row>
    <row r="105" spans="1:14" s="252" customFormat="1" ht="48" customHeight="1" x14ac:dyDescent="0.2">
      <c r="A105" s="245">
        <v>100</v>
      </c>
      <c r="B105" s="251" t="str">
        <f>B104</f>
        <v>26.05.2022</v>
      </c>
      <c r="C105" s="245" t="s">
        <v>1397</v>
      </c>
      <c r="D105" s="246" t="s">
        <v>1212</v>
      </c>
      <c r="E105" s="247"/>
      <c r="F105" s="248"/>
      <c r="G105" s="248"/>
      <c r="H105" s="247"/>
      <c r="I105" s="248"/>
      <c r="J105" s="248"/>
      <c r="K105" s="248">
        <v>1457</v>
      </c>
      <c r="L105" s="248">
        <f t="shared" si="1"/>
        <v>1457</v>
      </c>
      <c r="M105" s="254">
        <f>J102</f>
        <v>163944</v>
      </c>
    </row>
    <row r="106" spans="1:14" s="262" customFormat="1" ht="48" customHeight="1" x14ac:dyDescent="0.2">
      <c r="A106" s="258"/>
      <c r="B106" s="251"/>
      <c r="C106" s="258"/>
      <c r="D106" s="259" t="s">
        <v>17</v>
      </c>
      <c r="E106" s="260">
        <f>SUM(E6:E105)</f>
        <v>11619724</v>
      </c>
      <c r="F106" s="260">
        <f t="shared" ref="F106:L106" si="3">SUM(F6:F105)</f>
        <v>116197</v>
      </c>
      <c r="G106" s="260">
        <f t="shared" si="3"/>
        <v>97873</v>
      </c>
      <c r="H106" s="260">
        <f t="shared" si="3"/>
        <v>233692</v>
      </c>
      <c r="I106" s="260">
        <f t="shared" si="3"/>
        <v>11148</v>
      </c>
      <c r="J106" s="260">
        <f t="shared" si="3"/>
        <v>4037711</v>
      </c>
      <c r="K106" s="260">
        <f t="shared" si="3"/>
        <v>40379</v>
      </c>
      <c r="L106" s="260">
        <f t="shared" si="3"/>
        <v>16156724</v>
      </c>
      <c r="M106" s="261">
        <f>SUM(E106:K106)</f>
        <v>16156724</v>
      </c>
    </row>
    <row r="107" spans="1:14" s="262" customFormat="1" ht="56.25" customHeight="1" x14ac:dyDescent="0.2">
      <c r="A107" s="258"/>
      <c r="B107" s="258"/>
      <c r="C107" s="258"/>
      <c r="D107" s="263" t="s">
        <v>1225</v>
      </c>
      <c r="E107" s="260">
        <v>871479</v>
      </c>
      <c r="F107" s="260"/>
      <c r="G107" s="260"/>
      <c r="H107" s="260"/>
      <c r="I107" s="260"/>
      <c r="J107" s="260">
        <v>302828</v>
      </c>
      <c r="K107" s="260"/>
      <c r="L107" s="260">
        <f>SUM(E107:J107)</f>
        <v>1174307</v>
      </c>
      <c r="M107" s="261">
        <f>SUM(E107:J107)</f>
        <v>1174307</v>
      </c>
      <c r="N107" s="264"/>
    </row>
    <row r="108" spans="1:14" s="262" customFormat="1" ht="43.5" customHeight="1" x14ac:dyDescent="0.2">
      <c r="A108" s="258"/>
      <c r="B108" s="258"/>
      <c r="C108" s="258"/>
      <c r="D108" s="259" t="s">
        <v>17</v>
      </c>
      <c r="E108" s="260">
        <f>E107+E106</f>
        <v>12491203</v>
      </c>
      <c r="F108" s="260">
        <f t="shared" ref="F108:L108" si="4">F107+F106</f>
        <v>116197</v>
      </c>
      <c r="G108" s="260">
        <f t="shared" si="4"/>
        <v>97873</v>
      </c>
      <c r="H108" s="260">
        <f t="shared" si="4"/>
        <v>233692</v>
      </c>
      <c r="I108" s="260">
        <f t="shared" si="4"/>
        <v>11148</v>
      </c>
      <c r="J108" s="260">
        <f t="shared" si="4"/>
        <v>4340539</v>
      </c>
      <c r="K108" s="260">
        <f t="shared" si="4"/>
        <v>40379</v>
      </c>
      <c r="L108" s="260">
        <f t="shared" si="4"/>
        <v>17331031</v>
      </c>
      <c r="M108" s="264">
        <f>M106+M107</f>
        <v>17331031</v>
      </c>
      <c r="N108" s="261"/>
    </row>
    <row r="109" spans="1:14" s="269" customFormat="1" ht="19.5" customHeight="1" x14ac:dyDescent="0.2">
      <c r="A109" s="265"/>
      <c r="B109" s="265"/>
      <c r="C109" s="265"/>
      <c r="D109" s="266"/>
      <c r="E109" s="267"/>
      <c r="F109" s="267"/>
      <c r="G109" s="267"/>
      <c r="H109" s="267"/>
      <c r="I109" s="267"/>
      <c r="J109" s="267"/>
      <c r="K109" s="267"/>
      <c r="L109" s="267"/>
      <c r="M109" s="268">
        <f>SUM(E108:K108)</f>
        <v>17331031</v>
      </c>
    </row>
    <row r="110" spans="1:14" s="269" customFormat="1" ht="17.45" customHeight="1" x14ac:dyDescent="0.2">
      <c r="A110" s="265"/>
      <c r="B110" s="265"/>
      <c r="C110" s="265"/>
      <c r="D110" s="266"/>
      <c r="E110" s="267">
        <f>E106*7.5%</f>
        <v>871479.29999999993</v>
      </c>
      <c r="F110" s="267"/>
      <c r="G110" s="267">
        <f>F106+K106</f>
        <v>156576</v>
      </c>
      <c r="H110" s="267">
        <v>16009597</v>
      </c>
      <c r="I110" s="267"/>
      <c r="J110" s="267">
        <f>J106*7.5%</f>
        <v>302828.32500000001</v>
      </c>
      <c r="K110" s="267"/>
      <c r="L110" s="267"/>
      <c r="M110" s="270">
        <f>M108-M109</f>
        <v>0</v>
      </c>
    </row>
    <row r="111" spans="1:14" s="269" customFormat="1" ht="14.25" customHeight="1" x14ac:dyDescent="0.2">
      <c r="A111" s="265"/>
      <c r="B111" s="265"/>
      <c r="C111" s="265"/>
      <c r="D111" s="266"/>
      <c r="E111" s="267"/>
      <c r="F111" s="267"/>
      <c r="G111" s="267"/>
      <c r="H111" s="267" t="s">
        <v>1399</v>
      </c>
      <c r="I111" s="267"/>
      <c r="J111" s="271"/>
      <c r="K111" s="267">
        <f>L108-H112</f>
        <v>158052</v>
      </c>
      <c r="L111" s="267"/>
      <c r="M111" s="268"/>
    </row>
    <row r="112" spans="1:14" s="269" customFormat="1" ht="14.25" customHeight="1" x14ac:dyDescent="0.2">
      <c r="A112" s="265"/>
      <c r="B112" s="265"/>
      <c r="C112" s="265"/>
      <c r="D112" s="266"/>
      <c r="E112" s="267"/>
      <c r="F112" s="267">
        <f>G108+H108</f>
        <v>331565</v>
      </c>
      <c r="G112" s="267"/>
      <c r="H112" s="267">
        <v>17172979</v>
      </c>
      <c r="I112" s="267"/>
      <c r="J112" s="267">
        <f>Sheet4!C8</f>
        <v>16156724</v>
      </c>
      <c r="K112" s="267"/>
      <c r="L112" s="267"/>
      <c r="M112" s="269">
        <f>6741*7.5%</f>
        <v>505.57499999999999</v>
      </c>
    </row>
    <row r="113" spans="1:12" s="269" customFormat="1" ht="14.25" customHeight="1" x14ac:dyDescent="0.2">
      <c r="A113" s="265"/>
      <c r="B113" s="265"/>
      <c r="C113" s="265"/>
      <c r="D113" s="266"/>
      <c r="E113" s="267"/>
      <c r="F113" s="267"/>
      <c r="G113" s="267"/>
      <c r="H113" s="267"/>
      <c r="I113" s="267"/>
      <c r="J113" s="267">
        <f>J112-H110</f>
        <v>147127</v>
      </c>
      <c r="K113" s="267"/>
      <c r="L113" s="267"/>
    </row>
    <row r="114" spans="1:12" ht="18.75" customHeight="1" x14ac:dyDescent="0.2">
      <c r="A114" s="250"/>
      <c r="B114" s="272"/>
      <c r="C114" s="250"/>
      <c r="D114" s="273"/>
      <c r="E114" s="274"/>
      <c r="F114" s="274"/>
      <c r="G114" s="274">
        <f>E107+J107</f>
        <v>1174307</v>
      </c>
      <c r="H114" s="274"/>
      <c r="I114" s="274"/>
      <c r="J114" s="274"/>
      <c r="K114" s="274"/>
      <c r="L114" s="274"/>
    </row>
    <row r="115" spans="1:12" s="278" customFormat="1" ht="6.75" customHeight="1" x14ac:dyDescent="0.2">
      <c r="A115" s="276"/>
      <c r="B115" s="250"/>
      <c r="C115" s="277"/>
      <c r="J115" s="250"/>
      <c r="K115" s="250"/>
      <c r="L115" s="250"/>
    </row>
    <row r="116" spans="1:12" s="279" customFormat="1" ht="37.5" customHeight="1" x14ac:dyDescent="0.2">
      <c r="A116" s="387" t="s">
        <v>1226</v>
      </c>
      <c r="B116" s="387"/>
      <c r="C116" s="387"/>
      <c r="D116" s="387"/>
      <c r="E116" s="388" t="s">
        <v>1227</v>
      </c>
      <c r="F116" s="388"/>
      <c r="G116" s="388"/>
      <c r="H116" s="388"/>
      <c r="I116" s="389" t="s">
        <v>1228</v>
      </c>
      <c r="J116" s="389"/>
      <c r="K116" s="389"/>
      <c r="L116" s="389"/>
    </row>
    <row r="117" spans="1:12" x14ac:dyDescent="0.2">
      <c r="E117" s="280"/>
      <c r="F117" s="280"/>
      <c r="G117" s="280"/>
      <c r="H117" s="280"/>
      <c r="I117" s="280"/>
      <c r="J117" s="280"/>
      <c r="K117" s="280"/>
      <c r="L117" s="280"/>
    </row>
    <row r="118" spans="1:12" x14ac:dyDescent="0.2">
      <c r="E118" s="280"/>
      <c r="F118" s="280"/>
      <c r="G118" s="280"/>
      <c r="H118" s="280"/>
      <c r="I118" s="280"/>
      <c r="J118" s="280"/>
      <c r="K118" s="280"/>
      <c r="L118" s="280"/>
    </row>
    <row r="119" spans="1:12" x14ac:dyDescent="0.2">
      <c r="E119" s="280"/>
      <c r="F119" s="280"/>
      <c r="G119" s="280"/>
      <c r="H119" s="280"/>
      <c r="I119" s="280"/>
      <c r="J119" s="280"/>
      <c r="K119" s="280"/>
      <c r="L119" s="280"/>
    </row>
    <row r="120" spans="1:12" x14ac:dyDescent="0.2">
      <c r="E120" s="280"/>
      <c r="F120" s="280"/>
      <c r="G120" s="280"/>
      <c r="H120" s="280"/>
      <c r="I120" s="280"/>
      <c r="J120" s="280"/>
      <c r="K120" s="280">
        <f>32660000-L108</f>
        <v>15328969</v>
      </c>
      <c r="L120" s="280"/>
    </row>
    <row r="121" spans="1:12" x14ac:dyDescent="0.2">
      <c r="E121" s="280"/>
      <c r="F121" s="280"/>
      <c r="G121" s="280"/>
      <c r="H121" s="280"/>
      <c r="I121" s="280"/>
      <c r="J121" s="280"/>
      <c r="K121" s="280">
        <f>K120-1108615</f>
        <v>14220354</v>
      </c>
      <c r="L121" s="280"/>
    </row>
    <row r="122" spans="1:12" x14ac:dyDescent="0.2">
      <c r="E122" s="280"/>
      <c r="F122" s="280"/>
      <c r="G122" s="280"/>
      <c r="H122" s="280"/>
      <c r="I122" s="280"/>
      <c r="J122" s="280"/>
      <c r="K122" s="280"/>
      <c r="L122" s="280"/>
    </row>
    <row r="123" spans="1:12" x14ac:dyDescent="0.2">
      <c r="E123" s="280"/>
      <c r="F123" s="280"/>
      <c r="G123" s="280"/>
      <c r="H123" s="280"/>
      <c r="I123" s="280"/>
      <c r="J123" s="280"/>
      <c r="K123" s="280"/>
      <c r="L123" s="280"/>
    </row>
    <row r="124" spans="1:12" x14ac:dyDescent="0.2">
      <c r="D124" s="281"/>
      <c r="E124" s="280"/>
      <c r="F124" s="280"/>
      <c r="G124" s="280"/>
      <c r="H124" s="280"/>
      <c r="I124" s="280"/>
      <c r="J124" s="280"/>
      <c r="K124" s="280"/>
      <c r="L124" s="280"/>
    </row>
    <row r="125" spans="1:12" x14ac:dyDescent="0.2">
      <c r="E125" s="280"/>
      <c r="F125" s="280"/>
      <c r="G125" s="280"/>
      <c r="H125" s="280"/>
      <c r="I125" s="280"/>
      <c r="J125" s="280"/>
      <c r="K125" s="280"/>
      <c r="L125" s="280"/>
    </row>
    <row r="126" spans="1:12" x14ac:dyDescent="0.2">
      <c r="E126" s="280"/>
      <c r="F126" s="280"/>
      <c r="G126" s="280"/>
      <c r="H126" s="280"/>
      <c r="I126" s="280"/>
      <c r="J126" s="280"/>
      <c r="K126" s="280"/>
      <c r="L126" s="280"/>
    </row>
    <row r="127" spans="1:12" x14ac:dyDescent="0.2">
      <c r="E127" s="280"/>
      <c r="F127" s="280"/>
      <c r="G127" s="280"/>
      <c r="H127" s="280"/>
      <c r="I127" s="280"/>
      <c r="J127" s="280"/>
      <c r="K127" s="280"/>
      <c r="L127" s="280"/>
    </row>
    <row r="128" spans="1:12" x14ac:dyDescent="0.2">
      <c r="E128" s="280"/>
      <c r="F128" s="280"/>
      <c r="G128" s="280"/>
      <c r="H128" s="280"/>
      <c r="I128" s="280"/>
      <c r="J128" s="280"/>
      <c r="K128" s="280"/>
      <c r="L128" s="280"/>
    </row>
    <row r="129" spans="5:12" x14ac:dyDescent="0.2">
      <c r="E129" s="280"/>
      <c r="F129" s="280"/>
      <c r="G129" s="280"/>
      <c r="H129" s="280"/>
      <c r="I129" s="280"/>
      <c r="J129" s="280"/>
      <c r="K129" s="280"/>
      <c r="L129" s="280"/>
    </row>
    <row r="130" spans="5:12" x14ac:dyDescent="0.2">
      <c r="E130" s="280"/>
      <c r="F130" s="280"/>
      <c r="G130" s="280"/>
      <c r="H130" s="280"/>
      <c r="I130" s="280"/>
      <c r="J130" s="280"/>
      <c r="K130" s="280"/>
      <c r="L130" s="280"/>
    </row>
  </sheetData>
  <mergeCells count="7">
    <mergeCell ref="A1:L1"/>
    <mergeCell ref="A2:L2"/>
    <mergeCell ref="A3:C3"/>
    <mergeCell ref="D3:L3"/>
    <mergeCell ref="A116:D116"/>
    <mergeCell ref="E116:H116"/>
    <mergeCell ref="I116:L116"/>
  </mergeCells>
  <pageMargins left="0.54" right="0.35" top="1.4" bottom="1.4" header="0.67" footer="0.32"/>
  <pageSetup paperSize="9" scale="65" fitToHeight="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EJ58"/>
  <sheetViews>
    <sheetView topLeftCell="A19" workbookViewId="0">
      <selection activeCell="A27" sqref="A27"/>
    </sheetView>
  </sheetViews>
  <sheetFormatPr defaultColWidth="9.14453125" defaultRowHeight="16.5" x14ac:dyDescent="0.2"/>
  <cols>
    <col min="1" max="1" width="5.37890625" style="232" bestFit="1" customWidth="1"/>
    <col min="2" max="2" width="32.8203125" style="232" customWidth="1"/>
    <col min="3" max="3" width="3.8984375" style="213" customWidth="1"/>
    <col min="4" max="4" width="4.9765625" style="213" bestFit="1" customWidth="1"/>
    <col min="5" max="5" width="4.03515625" style="213" customWidth="1"/>
    <col min="6" max="6" width="9.81640625" style="213" customWidth="1"/>
    <col min="7" max="7" width="6.859375" style="213" customWidth="1"/>
    <col min="8" max="8" width="9.55078125" style="213" customWidth="1"/>
    <col min="9" max="9" width="9.4140625" style="213" customWidth="1"/>
    <col min="10" max="10" width="4.9765625" style="232" customWidth="1"/>
    <col min="11" max="16384" width="9.14453125" style="213"/>
  </cols>
  <sheetData>
    <row r="1" spans="1:140" s="211" customFormat="1" ht="35.25" customHeight="1" x14ac:dyDescent="0.2">
      <c r="A1" s="390" t="s">
        <v>937</v>
      </c>
      <c r="B1" s="390"/>
      <c r="C1" s="390"/>
      <c r="D1" s="390"/>
      <c r="E1" s="390"/>
      <c r="F1" s="390"/>
      <c r="G1" s="390"/>
      <c r="H1" s="390"/>
      <c r="I1" s="390"/>
      <c r="J1" s="390"/>
    </row>
    <row r="2" spans="1:140" ht="23.25" customHeight="1" x14ac:dyDescent="0.2">
      <c r="A2" s="391" t="s">
        <v>1174</v>
      </c>
      <c r="B2" s="391"/>
      <c r="C2" s="391"/>
      <c r="D2" s="391"/>
      <c r="E2" s="391"/>
      <c r="F2" s="391"/>
      <c r="G2" s="391"/>
      <c r="H2" s="391"/>
      <c r="I2" s="391"/>
      <c r="J2" s="391"/>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2"/>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2"/>
      <c r="BV2" s="212"/>
      <c r="BW2" s="212"/>
      <c r="BX2" s="212"/>
      <c r="BY2" s="212"/>
      <c r="BZ2" s="212"/>
      <c r="CA2" s="212"/>
      <c r="CB2" s="212"/>
      <c r="CC2" s="212"/>
      <c r="CD2" s="212"/>
      <c r="CE2" s="212"/>
      <c r="CF2" s="212"/>
      <c r="CG2" s="212"/>
      <c r="CH2" s="212"/>
      <c r="CI2" s="212"/>
      <c r="CJ2" s="212"/>
      <c r="CK2" s="212"/>
      <c r="CL2" s="212"/>
      <c r="CM2" s="212"/>
      <c r="CN2" s="212"/>
      <c r="CO2" s="212"/>
      <c r="CP2" s="212"/>
      <c r="CQ2" s="212"/>
      <c r="CR2" s="212"/>
      <c r="CS2" s="212"/>
      <c r="CT2" s="212"/>
      <c r="CU2" s="212"/>
      <c r="CV2" s="212"/>
      <c r="CW2" s="212"/>
      <c r="CX2" s="212"/>
      <c r="CY2" s="212"/>
      <c r="CZ2" s="212"/>
      <c r="DA2" s="212"/>
      <c r="DB2" s="212"/>
      <c r="DC2" s="212"/>
      <c r="DD2" s="212"/>
      <c r="DE2" s="212"/>
      <c r="DF2" s="212"/>
      <c r="DG2" s="212"/>
      <c r="DH2" s="212"/>
      <c r="DI2" s="212"/>
      <c r="DJ2" s="212"/>
      <c r="DK2" s="212"/>
      <c r="DL2" s="212"/>
      <c r="DM2" s="212"/>
      <c r="DN2" s="212"/>
      <c r="DO2" s="212"/>
      <c r="DP2" s="212"/>
      <c r="DQ2" s="212"/>
      <c r="DR2" s="212"/>
      <c r="DS2" s="212"/>
      <c r="DT2" s="212"/>
      <c r="DU2" s="212"/>
      <c r="DV2" s="212"/>
      <c r="DW2" s="212"/>
      <c r="DX2" s="212"/>
      <c r="DY2" s="212"/>
      <c r="DZ2" s="212"/>
      <c r="EA2" s="212"/>
      <c r="EB2" s="212"/>
      <c r="EC2" s="212"/>
      <c r="ED2" s="212"/>
      <c r="EE2" s="212"/>
      <c r="EF2" s="212"/>
      <c r="EG2" s="212"/>
      <c r="EH2" s="212"/>
      <c r="EI2" s="212"/>
      <c r="EJ2" s="212"/>
    </row>
    <row r="3" spans="1:140" s="217" customFormat="1" ht="22.5" customHeight="1" x14ac:dyDescent="0.2">
      <c r="A3" s="214" t="s">
        <v>1175</v>
      </c>
      <c r="B3" s="215" t="s">
        <v>1176</v>
      </c>
      <c r="C3" s="392" t="s">
        <v>2</v>
      </c>
      <c r="D3" s="392"/>
      <c r="E3" s="392"/>
      <c r="F3" s="392" t="s">
        <v>1177</v>
      </c>
      <c r="G3" s="392"/>
      <c r="H3" s="392"/>
      <c r="I3" s="393" t="s">
        <v>1178</v>
      </c>
      <c r="J3" s="394"/>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row>
    <row r="4" spans="1:140" s="217" customFormat="1" ht="22.5" customHeight="1" x14ac:dyDescent="0.2">
      <c r="A4" s="214" t="s">
        <v>11</v>
      </c>
      <c r="B4" s="215"/>
      <c r="C4" s="218"/>
      <c r="D4" s="218"/>
      <c r="E4" s="218"/>
      <c r="F4" s="218" t="s">
        <v>3</v>
      </c>
      <c r="G4" s="218" t="s">
        <v>4</v>
      </c>
      <c r="H4" s="218" t="s">
        <v>1179</v>
      </c>
      <c r="I4" s="395"/>
      <c r="J4" s="396"/>
      <c r="K4" s="216"/>
      <c r="L4" s="216"/>
      <c r="M4" s="216"/>
      <c r="N4" s="216"/>
      <c r="O4" s="21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216"/>
      <c r="CF4" s="216"/>
      <c r="CG4" s="216"/>
      <c r="CH4" s="216"/>
      <c r="CI4" s="216"/>
      <c r="CJ4" s="216"/>
      <c r="CK4" s="216"/>
      <c r="CL4" s="216"/>
      <c r="CM4" s="216"/>
      <c r="CN4" s="216"/>
      <c r="CO4" s="216"/>
      <c r="CP4" s="216"/>
      <c r="CQ4" s="216"/>
      <c r="CR4" s="216"/>
      <c r="CS4" s="216"/>
      <c r="CT4" s="216"/>
      <c r="CU4" s="216"/>
      <c r="CV4" s="216"/>
      <c r="CW4" s="216"/>
      <c r="CX4" s="216"/>
      <c r="CY4" s="216"/>
      <c r="CZ4" s="216"/>
      <c r="DA4" s="216"/>
      <c r="DB4" s="216"/>
      <c r="DC4" s="216"/>
      <c r="DD4" s="216"/>
      <c r="DE4" s="216"/>
      <c r="DF4" s="216"/>
      <c r="DG4" s="216"/>
      <c r="DH4" s="216"/>
      <c r="DI4" s="216"/>
      <c r="DJ4" s="216"/>
      <c r="DK4" s="216"/>
      <c r="DL4" s="216"/>
      <c r="DM4" s="216"/>
      <c r="DN4" s="216"/>
      <c r="DO4" s="216"/>
      <c r="DP4" s="216"/>
      <c r="DQ4" s="216"/>
      <c r="DR4" s="216"/>
      <c r="DS4" s="216"/>
      <c r="DT4" s="216"/>
      <c r="DU4" s="216"/>
      <c r="DV4" s="216"/>
      <c r="DW4" s="216"/>
      <c r="DX4" s="216"/>
      <c r="DY4" s="216"/>
      <c r="DZ4" s="216"/>
      <c r="EA4" s="216"/>
      <c r="EB4" s="216"/>
      <c r="EC4" s="216"/>
      <c r="ED4" s="216"/>
      <c r="EE4" s="216"/>
      <c r="EF4" s="216"/>
      <c r="EG4" s="216"/>
      <c r="EH4" s="216"/>
      <c r="EI4" s="216"/>
      <c r="EJ4" s="216"/>
    </row>
    <row r="5" spans="1:140" ht="89.25" customHeight="1" x14ac:dyDescent="0.2">
      <c r="A5" s="219">
        <v>1</v>
      </c>
      <c r="B5" s="220" t="s">
        <v>1180</v>
      </c>
      <c r="C5" s="221"/>
      <c r="D5" s="221"/>
      <c r="E5" s="221"/>
      <c r="F5" s="221"/>
      <c r="G5" s="221"/>
      <c r="H5" s="221"/>
      <c r="I5" s="222"/>
      <c r="J5" s="223"/>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c r="BG5" s="212"/>
      <c r="BH5" s="212"/>
      <c r="BI5" s="212"/>
      <c r="BJ5" s="212"/>
      <c r="BK5" s="212"/>
      <c r="BL5" s="212"/>
      <c r="BM5" s="212"/>
      <c r="BN5" s="212"/>
      <c r="BO5" s="212"/>
      <c r="BP5" s="212"/>
      <c r="BQ5" s="212"/>
      <c r="BR5" s="212"/>
      <c r="BS5" s="212"/>
      <c r="BT5" s="212"/>
      <c r="BU5" s="212"/>
      <c r="BV5" s="212"/>
      <c r="BW5" s="212"/>
      <c r="BX5" s="212"/>
      <c r="BY5" s="212"/>
      <c r="BZ5" s="212"/>
      <c r="CA5" s="212"/>
      <c r="CB5" s="212"/>
      <c r="CC5" s="212"/>
      <c r="CD5" s="212"/>
      <c r="CE5" s="212"/>
      <c r="CF5" s="212"/>
      <c r="CG5" s="212"/>
      <c r="CH5" s="212"/>
      <c r="CI5" s="212"/>
      <c r="CJ5" s="212"/>
      <c r="CK5" s="212"/>
      <c r="CL5" s="212"/>
      <c r="CM5" s="212"/>
      <c r="CN5" s="212"/>
      <c r="CO5" s="212"/>
      <c r="CP5" s="212"/>
      <c r="CQ5" s="212"/>
      <c r="CR5" s="212"/>
      <c r="CS5" s="212"/>
      <c r="CT5" s="212"/>
      <c r="CU5" s="212"/>
      <c r="CV5" s="212"/>
      <c r="CW5" s="212"/>
      <c r="CX5" s="212"/>
      <c r="CY5" s="212"/>
      <c r="CZ5" s="212"/>
      <c r="DA5" s="212"/>
      <c r="DB5" s="212"/>
      <c r="DC5" s="212"/>
      <c r="DD5" s="212"/>
      <c r="DE5" s="212"/>
      <c r="DF5" s="212"/>
      <c r="DG5" s="212"/>
      <c r="DH5" s="212"/>
      <c r="DI5" s="212"/>
      <c r="DJ5" s="212"/>
      <c r="DK5" s="212"/>
      <c r="DL5" s="212"/>
      <c r="DM5" s="212"/>
      <c r="DN5" s="212"/>
      <c r="DO5" s="212"/>
      <c r="DP5" s="212"/>
      <c r="DQ5" s="212"/>
      <c r="DR5" s="212"/>
      <c r="DS5" s="212"/>
      <c r="DT5" s="212"/>
      <c r="DU5" s="212"/>
      <c r="DV5" s="212"/>
      <c r="DW5" s="212"/>
      <c r="DX5" s="212"/>
      <c r="DY5" s="212"/>
      <c r="DZ5" s="212"/>
      <c r="EA5" s="212"/>
      <c r="EB5" s="212"/>
      <c r="EC5" s="212"/>
      <c r="ED5" s="212"/>
      <c r="EE5" s="212"/>
      <c r="EF5" s="212"/>
      <c r="EG5" s="212"/>
      <c r="EH5" s="212"/>
      <c r="EI5" s="212"/>
      <c r="EJ5" s="212"/>
    </row>
    <row r="6" spans="1:140" ht="25.5" customHeight="1" x14ac:dyDescent="0.2">
      <c r="A6" s="219"/>
      <c r="B6" s="235" t="s">
        <v>1193</v>
      </c>
      <c r="C6" s="221"/>
      <c r="D6" s="221"/>
      <c r="E6" s="221"/>
      <c r="F6" s="221"/>
      <c r="G6" s="221"/>
      <c r="H6" s="221"/>
      <c r="I6" s="222"/>
      <c r="J6" s="223"/>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12"/>
      <c r="BC6" s="212"/>
      <c r="BD6" s="212"/>
      <c r="BE6" s="212"/>
      <c r="BF6" s="212"/>
      <c r="BG6" s="212"/>
      <c r="BH6" s="212"/>
      <c r="BI6" s="212"/>
      <c r="BJ6" s="212"/>
      <c r="BK6" s="212"/>
      <c r="BL6" s="212"/>
      <c r="BM6" s="212"/>
      <c r="BN6" s="212"/>
      <c r="BO6" s="212"/>
      <c r="BP6" s="212"/>
      <c r="BQ6" s="212"/>
      <c r="BR6" s="212"/>
      <c r="BS6" s="212"/>
      <c r="BT6" s="212"/>
      <c r="BU6" s="212"/>
      <c r="BV6" s="212"/>
      <c r="BW6" s="212"/>
      <c r="BX6" s="212"/>
      <c r="BY6" s="212"/>
      <c r="BZ6" s="212"/>
      <c r="CA6" s="212"/>
      <c r="CB6" s="212"/>
      <c r="CC6" s="212"/>
      <c r="CD6" s="212"/>
      <c r="CE6" s="212"/>
      <c r="CF6" s="212"/>
      <c r="CG6" s="212"/>
      <c r="CH6" s="212"/>
      <c r="CI6" s="212"/>
      <c r="CJ6" s="212"/>
      <c r="CK6" s="212"/>
      <c r="CL6" s="212"/>
      <c r="CM6" s="212"/>
      <c r="CN6" s="212"/>
      <c r="CO6" s="212"/>
      <c r="CP6" s="212"/>
      <c r="CQ6" s="212"/>
      <c r="CR6" s="212"/>
      <c r="CS6" s="212"/>
      <c r="CT6" s="212"/>
      <c r="CU6" s="212"/>
      <c r="CV6" s="212"/>
      <c r="CW6" s="212"/>
      <c r="CX6" s="212"/>
      <c r="CY6" s="212"/>
      <c r="CZ6" s="212"/>
      <c r="DA6" s="212"/>
      <c r="DB6" s="212"/>
      <c r="DC6" s="212"/>
      <c r="DD6" s="212"/>
      <c r="DE6" s="212"/>
      <c r="DF6" s="212"/>
      <c r="DG6" s="212"/>
      <c r="DH6" s="212"/>
      <c r="DI6" s="212"/>
      <c r="DJ6" s="212"/>
      <c r="DK6" s="212"/>
      <c r="DL6" s="212"/>
      <c r="DM6" s="212"/>
      <c r="DN6" s="212"/>
      <c r="DO6" s="212"/>
      <c r="DP6" s="212"/>
      <c r="DQ6" s="212"/>
      <c r="DR6" s="212"/>
      <c r="DS6" s="212"/>
      <c r="DT6" s="212"/>
      <c r="DU6" s="212"/>
      <c r="DV6" s="212"/>
      <c r="DW6" s="212"/>
      <c r="DX6" s="212"/>
      <c r="DY6" s="212"/>
      <c r="DZ6" s="212"/>
      <c r="EA6" s="212"/>
      <c r="EB6" s="212"/>
      <c r="EC6" s="212"/>
      <c r="ED6" s="212"/>
      <c r="EE6" s="212"/>
      <c r="EF6" s="212"/>
      <c r="EG6" s="212"/>
      <c r="EH6" s="212"/>
      <c r="EI6" s="212"/>
      <c r="EJ6" s="212"/>
    </row>
    <row r="7" spans="1:140" ht="27.75" customHeight="1" x14ac:dyDescent="0.2">
      <c r="A7" s="219"/>
      <c r="B7" s="224" t="s">
        <v>1181</v>
      </c>
      <c r="C7" s="219">
        <v>1</v>
      </c>
      <c r="D7" s="225" t="s">
        <v>966</v>
      </c>
      <c r="E7" s="219">
        <v>1</v>
      </c>
      <c r="F7" s="226">
        <v>87.22</v>
      </c>
      <c r="G7" s="226">
        <v>1</v>
      </c>
      <c r="H7" s="226">
        <v>0.6</v>
      </c>
      <c r="I7" s="227">
        <f>ROUND((C7*E7*F7*G7*H7),2)</f>
        <v>52.33</v>
      </c>
      <c r="J7" s="228"/>
      <c r="K7" s="212"/>
      <c r="L7" s="212"/>
      <c r="M7" s="212"/>
      <c r="N7" s="212"/>
      <c r="O7" s="212"/>
      <c r="P7" s="212"/>
      <c r="Q7" s="212"/>
      <c r="R7" s="212"/>
      <c r="S7" s="212"/>
      <c r="T7" s="212"/>
      <c r="U7" s="212"/>
      <c r="V7" s="212"/>
      <c r="W7" s="212"/>
      <c r="X7" s="212"/>
      <c r="Y7" s="212"/>
      <c r="Z7" s="212"/>
      <c r="AA7" s="212"/>
      <c r="AB7" s="212"/>
      <c r="AC7" s="212"/>
      <c r="AD7" s="212"/>
      <c r="AE7" s="212"/>
      <c r="AF7" s="212"/>
      <c r="AG7" s="212"/>
      <c r="AH7" s="212"/>
      <c r="AI7" s="212"/>
      <c r="AJ7" s="212"/>
      <c r="AK7" s="212"/>
      <c r="AL7" s="212"/>
      <c r="AM7" s="212"/>
      <c r="AN7" s="212"/>
      <c r="AO7" s="212"/>
      <c r="AP7" s="212"/>
      <c r="AQ7" s="212"/>
      <c r="AR7" s="212"/>
      <c r="AS7" s="212"/>
      <c r="AT7" s="212"/>
      <c r="AU7" s="212"/>
      <c r="AV7" s="212"/>
      <c r="AW7" s="212"/>
      <c r="AX7" s="212"/>
      <c r="AY7" s="212"/>
      <c r="AZ7" s="212"/>
      <c r="BA7" s="212"/>
      <c r="BB7" s="212"/>
      <c r="BC7" s="212"/>
      <c r="BD7" s="212"/>
      <c r="BE7" s="212"/>
      <c r="BF7" s="212"/>
      <c r="BG7" s="212"/>
      <c r="BH7" s="212"/>
      <c r="BI7" s="212"/>
      <c r="BJ7" s="212"/>
      <c r="BK7" s="212"/>
      <c r="BL7" s="212"/>
      <c r="BM7" s="212"/>
      <c r="BN7" s="212"/>
      <c r="BO7" s="212"/>
      <c r="BP7" s="212"/>
      <c r="BQ7" s="212"/>
      <c r="BR7" s="212"/>
      <c r="BS7" s="212"/>
      <c r="BT7" s="212"/>
      <c r="BU7" s="212"/>
      <c r="BV7" s="212"/>
      <c r="BW7" s="212"/>
      <c r="BX7" s="212"/>
      <c r="BY7" s="212"/>
      <c r="BZ7" s="212"/>
      <c r="CA7" s="212"/>
      <c r="CB7" s="212"/>
      <c r="CC7" s="212"/>
      <c r="CD7" s="212"/>
      <c r="CE7" s="212"/>
      <c r="CF7" s="212"/>
      <c r="CG7" s="212"/>
      <c r="CH7" s="212"/>
      <c r="CI7" s="212"/>
      <c r="CJ7" s="212"/>
      <c r="CK7" s="212"/>
      <c r="CL7" s="212"/>
      <c r="CM7" s="212"/>
      <c r="CN7" s="212"/>
      <c r="CO7" s="212"/>
      <c r="CP7" s="212"/>
      <c r="CQ7" s="212"/>
      <c r="CR7" s="212"/>
      <c r="CS7" s="212"/>
      <c r="CT7" s="212"/>
      <c r="CU7" s="212"/>
      <c r="CV7" s="212"/>
      <c r="CW7" s="212"/>
      <c r="CX7" s="212"/>
      <c r="CY7" s="212"/>
      <c r="CZ7" s="212"/>
      <c r="DA7" s="212"/>
      <c r="DB7" s="212"/>
      <c r="DC7" s="212"/>
      <c r="DD7" s="212"/>
      <c r="DE7" s="212"/>
      <c r="DF7" s="212"/>
      <c r="DG7" s="212"/>
      <c r="DH7" s="212"/>
      <c r="DI7" s="212"/>
      <c r="DJ7" s="212"/>
      <c r="DK7" s="212"/>
      <c r="DL7" s="212"/>
      <c r="DM7" s="212"/>
      <c r="DN7" s="212"/>
      <c r="DO7" s="212"/>
      <c r="DP7" s="212"/>
      <c r="DQ7" s="212"/>
      <c r="DR7" s="212"/>
      <c r="DS7" s="212"/>
      <c r="DT7" s="212"/>
      <c r="DU7" s="212"/>
      <c r="DV7" s="212"/>
      <c r="DW7" s="212"/>
      <c r="DX7" s="212"/>
      <c r="DY7" s="212"/>
      <c r="DZ7" s="212"/>
      <c r="EA7" s="212"/>
      <c r="EB7" s="212"/>
      <c r="EC7" s="212"/>
      <c r="ED7" s="212"/>
      <c r="EE7" s="212"/>
      <c r="EF7" s="212"/>
      <c r="EG7" s="212"/>
      <c r="EH7" s="212"/>
      <c r="EI7" s="212"/>
      <c r="EJ7" s="212"/>
    </row>
    <row r="8" spans="1:140" ht="21" customHeight="1" x14ac:dyDescent="0.2">
      <c r="A8" s="219"/>
      <c r="B8" s="224"/>
      <c r="C8" s="225"/>
      <c r="D8" s="225"/>
      <c r="E8" s="219"/>
      <c r="F8" s="226"/>
      <c r="G8" s="226"/>
      <c r="H8" s="228" t="s">
        <v>253</v>
      </c>
      <c r="I8" s="229">
        <f>CEILING(I7,0.1)</f>
        <v>52.400000000000006</v>
      </c>
      <c r="J8" s="228" t="s">
        <v>1182</v>
      </c>
      <c r="K8" s="212"/>
      <c r="L8" s="212"/>
      <c r="M8" s="212"/>
      <c r="N8" s="212"/>
      <c r="O8" s="212"/>
      <c r="P8" s="212"/>
      <c r="Q8" s="212"/>
      <c r="R8" s="212"/>
      <c r="S8" s="212"/>
      <c r="T8" s="212"/>
      <c r="U8" s="212"/>
      <c r="V8" s="212"/>
      <c r="W8" s="212"/>
      <c r="X8" s="212"/>
      <c r="Y8" s="212"/>
      <c r="Z8" s="212"/>
      <c r="AA8" s="212"/>
      <c r="AB8" s="212"/>
      <c r="AC8" s="212"/>
      <c r="AD8" s="212"/>
      <c r="AE8" s="212"/>
      <c r="AF8" s="212"/>
      <c r="AG8" s="212"/>
      <c r="AH8" s="212"/>
      <c r="AI8" s="212"/>
      <c r="AJ8" s="212"/>
      <c r="AK8" s="212"/>
      <c r="AL8" s="212"/>
      <c r="AM8" s="212"/>
      <c r="AN8" s="212"/>
      <c r="AO8" s="212"/>
      <c r="AP8" s="212"/>
      <c r="AQ8" s="212"/>
      <c r="AR8" s="212"/>
      <c r="AS8" s="212"/>
      <c r="AT8" s="212"/>
      <c r="AU8" s="212"/>
      <c r="AV8" s="212"/>
      <c r="AW8" s="212"/>
      <c r="AX8" s="212"/>
      <c r="AY8" s="212"/>
      <c r="AZ8" s="212"/>
      <c r="BA8" s="212"/>
      <c r="BB8" s="212"/>
      <c r="BC8" s="212"/>
      <c r="BD8" s="212"/>
      <c r="BE8" s="212"/>
      <c r="BF8" s="212"/>
      <c r="BG8" s="212"/>
      <c r="BH8" s="212"/>
      <c r="BI8" s="212"/>
      <c r="BJ8" s="212"/>
      <c r="BK8" s="212"/>
      <c r="BL8" s="212"/>
      <c r="BM8" s="212"/>
      <c r="BN8" s="212"/>
      <c r="BO8" s="212"/>
      <c r="BP8" s="212"/>
      <c r="BQ8" s="212"/>
      <c r="BR8" s="212"/>
      <c r="BS8" s="212"/>
      <c r="BT8" s="212"/>
      <c r="BU8" s="212"/>
      <c r="BV8" s="212"/>
      <c r="BW8" s="212"/>
      <c r="BX8" s="212"/>
      <c r="BY8" s="212"/>
      <c r="BZ8" s="212"/>
      <c r="CA8" s="212"/>
      <c r="CB8" s="212"/>
      <c r="CC8" s="212"/>
      <c r="CD8" s="212"/>
      <c r="CE8" s="212"/>
      <c r="CF8" s="212"/>
      <c r="CG8" s="212"/>
      <c r="CH8" s="212"/>
      <c r="CI8" s="212"/>
      <c r="CJ8" s="212"/>
      <c r="CK8" s="212"/>
      <c r="CL8" s="212"/>
      <c r="CM8" s="212"/>
      <c r="CN8" s="212"/>
      <c r="CO8" s="212"/>
      <c r="CP8" s="212"/>
      <c r="CQ8" s="212"/>
      <c r="CR8" s="212"/>
      <c r="CS8" s="212"/>
      <c r="CT8" s="212"/>
      <c r="CU8" s="212"/>
      <c r="CV8" s="212"/>
      <c r="CW8" s="212"/>
      <c r="CX8" s="212"/>
      <c r="CY8" s="212"/>
      <c r="CZ8" s="212"/>
      <c r="DA8" s="212"/>
      <c r="DB8" s="212"/>
      <c r="DC8" s="212"/>
      <c r="DD8" s="212"/>
      <c r="DE8" s="212"/>
      <c r="DF8" s="212"/>
      <c r="DG8" s="212"/>
      <c r="DH8" s="212"/>
      <c r="DI8" s="212"/>
      <c r="DJ8" s="212"/>
      <c r="DK8" s="212"/>
      <c r="DL8" s="212"/>
      <c r="DM8" s="212"/>
      <c r="DN8" s="212"/>
      <c r="DO8" s="212"/>
      <c r="DP8" s="212"/>
      <c r="DQ8" s="212"/>
      <c r="DR8" s="212"/>
      <c r="DS8" s="212"/>
      <c r="DT8" s="212"/>
      <c r="DU8" s="212"/>
      <c r="DV8" s="212"/>
      <c r="DW8" s="212"/>
      <c r="DX8" s="212"/>
      <c r="DY8" s="212"/>
      <c r="DZ8" s="212"/>
      <c r="EA8" s="212"/>
      <c r="EB8" s="212"/>
      <c r="EC8" s="212"/>
      <c r="ED8" s="212"/>
      <c r="EE8" s="212"/>
      <c r="EF8" s="212"/>
      <c r="EG8" s="212"/>
      <c r="EH8" s="212"/>
      <c r="EI8" s="212"/>
      <c r="EJ8" s="212"/>
    </row>
    <row r="9" spans="1:140" ht="37.5" customHeight="1" x14ac:dyDescent="0.2">
      <c r="A9" s="219">
        <v>2</v>
      </c>
      <c r="B9" s="224" t="s">
        <v>1183</v>
      </c>
      <c r="C9" s="219"/>
      <c r="D9" s="225"/>
      <c r="E9" s="219"/>
      <c r="F9" s="226"/>
      <c r="G9" s="226"/>
      <c r="H9" s="226"/>
      <c r="I9" s="227"/>
      <c r="J9" s="228"/>
      <c r="K9" s="212"/>
      <c r="L9" s="212"/>
      <c r="M9" s="212"/>
      <c r="N9" s="212"/>
      <c r="O9" s="212"/>
      <c r="P9" s="212"/>
      <c r="Q9" s="212"/>
      <c r="R9" s="212"/>
      <c r="S9" s="212"/>
      <c r="T9" s="212"/>
      <c r="U9" s="212"/>
      <c r="V9" s="212"/>
      <c r="W9" s="212"/>
      <c r="X9" s="212"/>
      <c r="Y9" s="212"/>
      <c r="Z9" s="212"/>
      <c r="AA9" s="212"/>
      <c r="AB9" s="212"/>
      <c r="AC9" s="212"/>
      <c r="AD9" s="212"/>
      <c r="AE9" s="212"/>
      <c r="AF9" s="212"/>
      <c r="AG9" s="212"/>
      <c r="AH9" s="212"/>
      <c r="AI9" s="212"/>
      <c r="AJ9" s="212"/>
      <c r="AK9" s="212"/>
      <c r="AL9" s="212"/>
      <c r="AM9" s="212"/>
      <c r="AN9" s="212"/>
      <c r="AO9" s="212"/>
      <c r="AP9" s="212"/>
      <c r="AQ9" s="212"/>
      <c r="AR9" s="212"/>
      <c r="AS9" s="212"/>
      <c r="AT9" s="212"/>
      <c r="AU9" s="212"/>
      <c r="AV9" s="212"/>
      <c r="AW9" s="212"/>
      <c r="AX9" s="212"/>
      <c r="AY9" s="212"/>
      <c r="AZ9" s="212"/>
      <c r="BA9" s="212"/>
      <c r="BB9" s="212"/>
      <c r="BC9" s="212"/>
      <c r="BD9" s="212"/>
      <c r="BE9" s="212"/>
      <c r="BF9" s="212"/>
      <c r="BG9" s="212"/>
      <c r="BH9" s="212"/>
      <c r="BI9" s="212"/>
      <c r="BJ9" s="212"/>
      <c r="BK9" s="212"/>
      <c r="BL9" s="212"/>
      <c r="BM9" s="212"/>
      <c r="BN9" s="212"/>
      <c r="BO9" s="212"/>
      <c r="BP9" s="212"/>
      <c r="BQ9" s="212"/>
      <c r="BR9" s="212"/>
      <c r="BS9" s="212"/>
      <c r="BT9" s="212"/>
      <c r="BU9" s="212"/>
      <c r="BV9" s="212"/>
      <c r="BW9" s="212"/>
      <c r="BX9" s="212"/>
      <c r="BY9" s="212"/>
      <c r="BZ9" s="212"/>
      <c r="CA9" s="212"/>
      <c r="CB9" s="212"/>
      <c r="CC9" s="212"/>
      <c r="CD9" s="212"/>
      <c r="CE9" s="212"/>
      <c r="CF9" s="212"/>
      <c r="CG9" s="212"/>
      <c r="CH9" s="212"/>
      <c r="CI9" s="212"/>
      <c r="CJ9" s="212"/>
      <c r="CK9" s="212"/>
      <c r="CL9" s="212"/>
      <c r="CM9" s="212"/>
      <c r="CN9" s="212"/>
      <c r="CO9" s="212"/>
      <c r="CP9" s="212"/>
      <c r="CQ9" s="212"/>
      <c r="CR9" s="212"/>
      <c r="CS9" s="212"/>
      <c r="CT9" s="212"/>
      <c r="CU9" s="212"/>
      <c r="CV9" s="212"/>
      <c r="CW9" s="212"/>
      <c r="CX9" s="212"/>
      <c r="CY9" s="212"/>
      <c r="CZ9" s="212"/>
      <c r="DA9" s="212"/>
      <c r="DB9" s="212"/>
      <c r="DC9" s="212"/>
      <c r="DD9" s="212"/>
      <c r="DE9" s="212"/>
      <c r="DF9" s="212"/>
      <c r="DG9" s="212"/>
      <c r="DH9" s="212"/>
      <c r="DI9" s="212"/>
      <c r="DJ9" s="212"/>
      <c r="DK9" s="212"/>
      <c r="DL9" s="212"/>
      <c r="DM9" s="212"/>
      <c r="DN9" s="212"/>
      <c r="DO9" s="212"/>
      <c r="DP9" s="212"/>
      <c r="DQ9" s="212"/>
      <c r="DR9" s="212"/>
      <c r="DS9" s="212"/>
      <c r="DT9" s="212"/>
      <c r="DU9" s="212"/>
      <c r="DV9" s="212"/>
      <c r="DW9" s="212"/>
      <c r="DX9" s="212"/>
      <c r="DY9" s="212"/>
      <c r="DZ9" s="212"/>
      <c r="EA9" s="212"/>
      <c r="EB9" s="212"/>
      <c r="EC9" s="212"/>
      <c r="ED9" s="212"/>
      <c r="EE9" s="212"/>
      <c r="EF9" s="212"/>
      <c r="EG9" s="212"/>
      <c r="EH9" s="212"/>
      <c r="EI9" s="212"/>
      <c r="EJ9" s="212"/>
    </row>
    <row r="10" spans="1:140" ht="27.75" customHeight="1" x14ac:dyDescent="0.2">
      <c r="A10" s="219"/>
      <c r="B10" s="224" t="str">
        <f>B7</f>
        <v>Storm water drain</v>
      </c>
      <c r="C10" s="219">
        <v>1</v>
      </c>
      <c r="D10" s="225" t="s">
        <v>966</v>
      </c>
      <c r="E10" s="219">
        <f>E7</f>
        <v>1</v>
      </c>
      <c r="F10" s="226">
        <f>F7</f>
        <v>87.22</v>
      </c>
      <c r="G10" s="226">
        <f>G7</f>
        <v>1</v>
      </c>
      <c r="H10" s="226">
        <v>0.1</v>
      </c>
      <c r="I10" s="227">
        <f>ROUND((C10*E10*F10*G10*H10),2)</f>
        <v>8.7200000000000006</v>
      </c>
      <c r="J10" s="228"/>
      <c r="K10" s="212"/>
      <c r="L10" s="212"/>
      <c r="M10" s="212"/>
      <c r="N10" s="212"/>
      <c r="O10" s="212"/>
      <c r="P10" s="212"/>
      <c r="Q10" s="212"/>
      <c r="R10" s="212"/>
      <c r="S10" s="212"/>
      <c r="T10" s="212"/>
      <c r="U10" s="212"/>
      <c r="V10" s="212"/>
      <c r="W10" s="212"/>
      <c r="X10" s="212"/>
      <c r="Y10" s="212"/>
      <c r="Z10" s="212"/>
      <c r="AA10" s="212"/>
      <c r="AB10" s="212"/>
      <c r="AC10" s="212"/>
      <c r="AD10" s="212"/>
      <c r="AE10" s="21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12"/>
      <c r="BB10" s="212"/>
      <c r="BC10" s="212"/>
      <c r="BD10" s="212"/>
      <c r="BE10" s="212"/>
      <c r="BF10" s="212"/>
      <c r="BG10" s="212"/>
      <c r="BH10" s="212"/>
      <c r="BI10" s="212"/>
      <c r="BJ10" s="212"/>
      <c r="BK10" s="212"/>
      <c r="BL10" s="212"/>
      <c r="BM10" s="212"/>
      <c r="BN10" s="212"/>
      <c r="BO10" s="212"/>
      <c r="BP10" s="212"/>
      <c r="BQ10" s="212"/>
      <c r="BR10" s="212"/>
      <c r="BS10" s="212"/>
      <c r="BT10" s="212"/>
      <c r="BU10" s="212"/>
      <c r="BV10" s="212"/>
      <c r="BW10" s="212"/>
      <c r="BX10" s="212"/>
      <c r="BY10" s="212"/>
      <c r="BZ10" s="212"/>
      <c r="CA10" s="212"/>
      <c r="CB10" s="212"/>
      <c r="CC10" s="212"/>
      <c r="CD10" s="212"/>
      <c r="CE10" s="212"/>
      <c r="CF10" s="212"/>
      <c r="CG10" s="212"/>
      <c r="CH10" s="212"/>
      <c r="CI10" s="212"/>
      <c r="CJ10" s="212"/>
      <c r="CK10" s="212"/>
      <c r="CL10" s="212"/>
      <c r="CM10" s="212"/>
      <c r="CN10" s="212"/>
      <c r="CO10" s="212"/>
      <c r="CP10" s="212"/>
      <c r="CQ10" s="212"/>
      <c r="CR10" s="212"/>
      <c r="CS10" s="212"/>
      <c r="CT10" s="212"/>
      <c r="CU10" s="212"/>
      <c r="CV10" s="212"/>
      <c r="CW10" s="212"/>
      <c r="CX10" s="212"/>
      <c r="CY10" s="212"/>
      <c r="CZ10" s="212"/>
      <c r="DA10" s="212"/>
      <c r="DB10" s="212"/>
      <c r="DC10" s="212"/>
      <c r="DD10" s="212"/>
      <c r="DE10" s="212"/>
      <c r="DF10" s="212"/>
      <c r="DG10" s="212"/>
      <c r="DH10" s="212"/>
      <c r="DI10" s="212"/>
      <c r="DJ10" s="212"/>
      <c r="DK10" s="212"/>
      <c r="DL10" s="212"/>
      <c r="DM10" s="212"/>
      <c r="DN10" s="212"/>
      <c r="DO10" s="212"/>
      <c r="DP10" s="212"/>
      <c r="DQ10" s="212"/>
      <c r="DR10" s="212"/>
      <c r="DS10" s="212"/>
      <c r="DT10" s="212"/>
      <c r="DU10" s="212"/>
      <c r="DV10" s="212"/>
      <c r="DW10" s="212"/>
      <c r="DX10" s="212"/>
      <c r="DY10" s="212"/>
      <c r="DZ10" s="212"/>
      <c r="EA10" s="212"/>
      <c r="EB10" s="212"/>
      <c r="EC10" s="212"/>
      <c r="ED10" s="212"/>
      <c r="EE10" s="212"/>
      <c r="EF10" s="212"/>
      <c r="EG10" s="212"/>
      <c r="EH10" s="212"/>
      <c r="EI10" s="212"/>
      <c r="EJ10" s="212"/>
    </row>
    <row r="11" spans="1:140" ht="21" customHeight="1" x14ac:dyDescent="0.2">
      <c r="A11" s="219"/>
      <c r="B11" s="224"/>
      <c r="C11" s="225"/>
      <c r="D11" s="225"/>
      <c r="E11" s="219"/>
      <c r="F11" s="226"/>
      <c r="G11" s="226"/>
      <c r="H11" s="228" t="s">
        <v>253</v>
      </c>
      <c r="I11" s="229">
        <f>CEILING(I10,0.1)</f>
        <v>8.8000000000000007</v>
      </c>
      <c r="J11" s="228" t="s">
        <v>1182</v>
      </c>
      <c r="K11" s="212"/>
      <c r="L11" s="212"/>
      <c r="M11" s="212"/>
      <c r="N11" s="212"/>
      <c r="O11" s="212"/>
      <c r="P11" s="212"/>
      <c r="Q11" s="212"/>
      <c r="R11" s="212"/>
      <c r="S11" s="212"/>
      <c r="T11" s="212"/>
      <c r="U11" s="212"/>
      <c r="V11" s="212"/>
      <c r="W11" s="212"/>
      <c r="X11" s="212"/>
      <c r="Y11" s="212"/>
      <c r="Z11" s="212"/>
      <c r="AA11" s="212"/>
      <c r="AB11" s="212"/>
      <c r="AC11" s="212"/>
      <c r="AD11" s="212"/>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c r="BB11" s="212"/>
      <c r="BC11" s="212"/>
      <c r="BD11" s="212"/>
      <c r="BE11" s="212"/>
      <c r="BF11" s="212"/>
      <c r="BG11" s="212"/>
      <c r="BH11" s="212"/>
      <c r="BI11" s="212"/>
      <c r="BJ11" s="212"/>
      <c r="BK11" s="212"/>
      <c r="BL11" s="212"/>
      <c r="BM11" s="212"/>
      <c r="BN11" s="212"/>
      <c r="BO11" s="212"/>
      <c r="BP11" s="212"/>
      <c r="BQ11" s="212"/>
      <c r="BR11" s="212"/>
      <c r="BS11" s="212"/>
      <c r="BT11" s="212"/>
      <c r="BU11" s="212"/>
      <c r="BV11" s="212"/>
      <c r="BW11" s="212"/>
      <c r="BX11" s="212"/>
      <c r="BY11" s="212"/>
      <c r="BZ11" s="212"/>
      <c r="CA11" s="212"/>
      <c r="CB11" s="212"/>
      <c r="CC11" s="212"/>
      <c r="CD11" s="212"/>
      <c r="CE11" s="212"/>
      <c r="CF11" s="212"/>
      <c r="CG11" s="212"/>
      <c r="CH11" s="212"/>
      <c r="CI11" s="212"/>
      <c r="CJ11" s="212"/>
      <c r="CK11" s="212"/>
      <c r="CL11" s="212"/>
      <c r="CM11" s="212"/>
      <c r="CN11" s="212"/>
      <c r="CO11" s="212"/>
      <c r="CP11" s="212"/>
      <c r="CQ11" s="212"/>
      <c r="CR11" s="212"/>
      <c r="CS11" s="212"/>
      <c r="CT11" s="212"/>
      <c r="CU11" s="212"/>
      <c r="CV11" s="212"/>
      <c r="CW11" s="212"/>
      <c r="CX11" s="212"/>
      <c r="CY11" s="212"/>
      <c r="CZ11" s="212"/>
      <c r="DA11" s="212"/>
      <c r="DB11" s="212"/>
      <c r="DC11" s="212"/>
      <c r="DD11" s="212"/>
      <c r="DE11" s="212"/>
      <c r="DF11" s="212"/>
      <c r="DG11" s="212"/>
      <c r="DH11" s="212"/>
      <c r="DI11" s="212"/>
      <c r="DJ11" s="212"/>
      <c r="DK11" s="212"/>
      <c r="DL11" s="212"/>
      <c r="DM11" s="212"/>
      <c r="DN11" s="212"/>
      <c r="DO11" s="212"/>
      <c r="DP11" s="212"/>
      <c r="DQ11" s="212"/>
      <c r="DR11" s="212"/>
      <c r="DS11" s="212"/>
      <c r="DT11" s="212"/>
      <c r="DU11" s="212"/>
      <c r="DV11" s="212"/>
      <c r="DW11" s="212"/>
      <c r="DX11" s="212"/>
      <c r="DY11" s="212"/>
      <c r="DZ11" s="212"/>
      <c r="EA11" s="212"/>
      <c r="EB11" s="212"/>
      <c r="EC11" s="212"/>
      <c r="ED11" s="212"/>
      <c r="EE11" s="212"/>
      <c r="EF11" s="212"/>
      <c r="EG11" s="212"/>
      <c r="EH11" s="212"/>
      <c r="EI11" s="212"/>
      <c r="EJ11" s="212"/>
    </row>
    <row r="12" spans="1:140" ht="108" customHeight="1" x14ac:dyDescent="0.2">
      <c r="A12" s="219">
        <v>3</v>
      </c>
      <c r="B12" s="224" t="s">
        <v>1184</v>
      </c>
      <c r="C12" s="225"/>
      <c r="D12" s="225"/>
      <c r="E12" s="219"/>
      <c r="F12" s="226"/>
      <c r="G12" s="226"/>
      <c r="H12" s="226"/>
      <c r="I12" s="226"/>
      <c r="J12" s="228"/>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2"/>
      <c r="CE12" s="212"/>
      <c r="CF12" s="212"/>
      <c r="CG12" s="212"/>
      <c r="CH12" s="212"/>
      <c r="CI12" s="212"/>
      <c r="CJ12" s="212"/>
      <c r="CK12" s="212"/>
      <c r="CL12" s="212"/>
      <c r="CM12" s="212"/>
      <c r="CN12" s="212"/>
      <c r="CO12" s="212"/>
      <c r="CP12" s="212"/>
      <c r="CQ12" s="212"/>
      <c r="CR12" s="212"/>
      <c r="CS12" s="212"/>
      <c r="CT12" s="212"/>
      <c r="CU12" s="212"/>
      <c r="CV12" s="212"/>
      <c r="CW12" s="212"/>
      <c r="CX12" s="212"/>
      <c r="CY12" s="212"/>
      <c r="CZ12" s="212"/>
      <c r="DA12" s="212"/>
      <c r="DB12" s="212"/>
      <c r="DC12" s="212"/>
      <c r="DD12" s="212"/>
      <c r="DE12" s="212"/>
      <c r="DF12" s="212"/>
      <c r="DG12" s="212"/>
      <c r="DH12" s="212"/>
      <c r="DI12" s="212"/>
      <c r="DJ12" s="212"/>
      <c r="DK12" s="212"/>
      <c r="DL12" s="212"/>
      <c r="DM12" s="212"/>
      <c r="DN12" s="212"/>
      <c r="DO12" s="212"/>
      <c r="DP12" s="212"/>
      <c r="DQ12" s="212"/>
      <c r="DR12" s="212"/>
      <c r="DS12" s="212"/>
      <c r="DT12" s="212"/>
      <c r="DU12" s="212"/>
      <c r="DV12" s="212"/>
      <c r="DW12" s="212"/>
      <c r="DX12" s="212"/>
      <c r="DY12" s="212"/>
      <c r="DZ12" s="212"/>
      <c r="EA12" s="212"/>
      <c r="EB12" s="212"/>
      <c r="EC12" s="212"/>
      <c r="ED12" s="212"/>
      <c r="EE12" s="212"/>
      <c r="EF12" s="212"/>
      <c r="EG12" s="212"/>
      <c r="EH12" s="212"/>
      <c r="EI12" s="212"/>
      <c r="EJ12" s="212"/>
    </row>
    <row r="13" spans="1:140" ht="27.75" customHeight="1" x14ac:dyDescent="0.2">
      <c r="A13" s="219"/>
      <c r="B13" s="224" t="str">
        <f t="shared" ref="B13:G13" si="0">B10</f>
        <v>Storm water drain</v>
      </c>
      <c r="C13" s="219">
        <f t="shared" si="0"/>
        <v>1</v>
      </c>
      <c r="D13" s="225" t="str">
        <f t="shared" si="0"/>
        <v>x</v>
      </c>
      <c r="E13" s="219">
        <f t="shared" si="0"/>
        <v>1</v>
      </c>
      <c r="F13" s="226">
        <f>F7</f>
        <v>87.22</v>
      </c>
      <c r="G13" s="226">
        <f t="shared" si="0"/>
        <v>1</v>
      </c>
      <c r="H13" s="226">
        <v>0.15</v>
      </c>
      <c r="I13" s="227">
        <f>ROUND((C13*E13*F13*G13*H13),2)</f>
        <v>13.08</v>
      </c>
      <c r="J13" s="228"/>
      <c r="K13" s="212"/>
      <c r="L13" s="212"/>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c r="DR13" s="212"/>
      <c r="DS13" s="212"/>
      <c r="DT13" s="212"/>
      <c r="DU13" s="212"/>
      <c r="DV13" s="212"/>
      <c r="DW13" s="212"/>
      <c r="DX13" s="212"/>
      <c r="DY13" s="212"/>
      <c r="DZ13" s="212"/>
      <c r="EA13" s="212"/>
      <c r="EB13" s="212"/>
      <c r="EC13" s="212"/>
      <c r="ED13" s="212"/>
      <c r="EE13" s="212"/>
      <c r="EF13" s="212"/>
      <c r="EG13" s="212"/>
      <c r="EH13" s="212"/>
      <c r="EI13" s="212"/>
      <c r="EJ13" s="212"/>
    </row>
    <row r="14" spans="1:140" ht="21" customHeight="1" x14ac:dyDescent="0.2">
      <c r="A14" s="219"/>
      <c r="B14" s="224"/>
      <c r="C14" s="225"/>
      <c r="D14" s="225"/>
      <c r="E14" s="219"/>
      <c r="F14" s="226"/>
      <c r="G14" s="226"/>
      <c r="H14" s="228" t="s">
        <v>253</v>
      </c>
      <c r="I14" s="229">
        <f>CEILING(I13,0.1)</f>
        <v>13.100000000000001</v>
      </c>
      <c r="J14" s="228" t="s">
        <v>1182</v>
      </c>
      <c r="K14" s="212"/>
      <c r="L14" s="212"/>
      <c r="M14" s="212"/>
      <c r="N14" s="212"/>
      <c r="O14" s="212"/>
      <c r="P14" s="212"/>
      <c r="Q14" s="212"/>
      <c r="R14" s="212"/>
      <c r="S14" s="212"/>
      <c r="T14" s="212"/>
      <c r="U14" s="212"/>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2"/>
      <c r="CE14" s="212"/>
      <c r="CF14" s="212"/>
      <c r="CG14" s="212"/>
      <c r="CH14" s="212"/>
      <c r="CI14" s="212"/>
      <c r="CJ14" s="212"/>
      <c r="CK14" s="212"/>
      <c r="CL14" s="212"/>
      <c r="CM14" s="212"/>
      <c r="CN14" s="212"/>
      <c r="CO14" s="212"/>
      <c r="CP14" s="212"/>
      <c r="CQ14" s="212"/>
      <c r="CR14" s="212"/>
      <c r="CS14" s="212"/>
      <c r="CT14" s="212"/>
      <c r="CU14" s="212"/>
      <c r="CV14" s="212"/>
      <c r="CW14" s="212"/>
      <c r="CX14" s="212"/>
      <c r="CY14" s="212"/>
      <c r="CZ14" s="212"/>
      <c r="DA14" s="212"/>
      <c r="DB14" s="212"/>
      <c r="DC14" s="212"/>
      <c r="DD14" s="212"/>
      <c r="DE14" s="212"/>
      <c r="DF14" s="212"/>
      <c r="DG14" s="212"/>
      <c r="DH14" s="212"/>
      <c r="DI14" s="212"/>
      <c r="DJ14" s="212"/>
      <c r="DK14" s="212"/>
      <c r="DL14" s="212"/>
      <c r="DM14" s="212"/>
      <c r="DN14" s="212"/>
      <c r="DO14" s="212"/>
      <c r="DP14" s="212"/>
      <c r="DQ14" s="212"/>
      <c r="DR14" s="212"/>
      <c r="DS14" s="212"/>
      <c r="DT14" s="212"/>
      <c r="DU14" s="212"/>
      <c r="DV14" s="212"/>
      <c r="DW14" s="212"/>
      <c r="DX14" s="212"/>
      <c r="DY14" s="212"/>
      <c r="DZ14" s="212"/>
      <c r="EA14" s="212"/>
      <c r="EB14" s="212"/>
      <c r="EC14" s="212"/>
      <c r="ED14" s="212"/>
      <c r="EE14" s="212"/>
      <c r="EF14" s="212"/>
      <c r="EG14" s="212"/>
      <c r="EH14" s="212"/>
      <c r="EI14" s="212"/>
      <c r="EJ14" s="212"/>
    </row>
    <row r="15" spans="1:140" ht="40.5" customHeight="1" x14ac:dyDescent="0.2">
      <c r="A15" s="219">
        <v>4</v>
      </c>
      <c r="B15" s="224" t="s">
        <v>1185</v>
      </c>
      <c r="C15" s="219"/>
      <c r="D15" s="225"/>
      <c r="E15" s="219"/>
      <c r="F15" s="226"/>
      <c r="G15" s="226"/>
      <c r="H15" s="228"/>
      <c r="I15" s="229"/>
      <c r="J15" s="228"/>
      <c r="K15" s="212"/>
      <c r="L15" s="212"/>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2"/>
      <c r="CE15" s="212"/>
      <c r="CF15" s="212"/>
      <c r="CG15" s="212"/>
      <c r="CH15" s="212"/>
      <c r="CI15" s="212"/>
      <c r="CJ15" s="212"/>
      <c r="CK15" s="212"/>
      <c r="CL15" s="212"/>
      <c r="CM15" s="212"/>
      <c r="CN15" s="212"/>
      <c r="CO15" s="212"/>
      <c r="CP15" s="212"/>
      <c r="CQ15" s="212"/>
      <c r="CR15" s="212"/>
      <c r="CS15" s="212"/>
      <c r="CT15" s="212"/>
      <c r="CU15" s="212"/>
      <c r="CV15" s="212"/>
      <c r="CW15" s="212"/>
      <c r="CX15" s="212"/>
      <c r="CY15" s="212"/>
      <c r="CZ15" s="212"/>
      <c r="DA15" s="212"/>
      <c r="DB15" s="212"/>
      <c r="DC15" s="212"/>
      <c r="DD15" s="212"/>
      <c r="DE15" s="212"/>
      <c r="DF15" s="212"/>
      <c r="DG15" s="212"/>
      <c r="DH15" s="212"/>
      <c r="DI15" s="212"/>
      <c r="DJ15" s="212"/>
      <c r="DK15" s="212"/>
      <c r="DL15" s="212"/>
      <c r="DM15" s="212"/>
      <c r="DN15" s="212"/>
      <c r="DO15" s="212"/>
      <c r="DP15" s="212"/>
      <c r="DQ15" s="212"/>
      <c r="DR15" s="212"/>
      <c r="DS15" s="212"/>
      <c r="DT15" s="212"/>
      <c r="DU15" s="212"/>
      <c r="DV15" s="212"/>
      <c r="DW15" s="212"/>
      <c r="DX15" s="212"/>
      <c r="DY15" s="212"/>
      <c r="DZ15" s="212"/>
      <c r="EA15" s="212"/>
      <c r="EB15" s="212"/>
      <c r="EC15" s="212"/>
      <c r="ED15" s="212"/>
      <c r="EE15" s="212"/>
      <c r="EF15" s="212"/>
      <c r="EG15" s="212"/>
      <c r="EH15" s="212"/>
      <c r="EI15" s="212"/>
      <c r="EJ15" s="212"/>
    </row>
    <row r="16" spans="1:140" ht="27.75" customHeight="1" x14ac:dyDescent="0.2">
      <c r="A16" s="219"/>
      <c r="B16" s="224" t="str">
        <f>B13</f>
        <v>Storm water drain</v>
      </c>
      <c r="C16" s="219">
        <v>1</v>
      </c>
      <c r="D16" s="225" t="s">
        <v>966</v>
      </c>
      <c r="E16" s="219">
        <v>2</v>
      </c>
      <c r="F16" s="226">
        <f>F7</f>
        <v>87.22</v>
      </c>
      <c r="G16" s="226">
        <v>0.23</v>
      </c>
      <c r="H16" s="226">
        <v>1</v>
      </c>
      <c r="I16" s="227">
        <f>ROUND((C16*E16*F16*G16*H16),2)</f>
        <v>40.119999999999997</v>
      </c>
      <c r="J16" s="228"/>
      <c r="K16" s="212"/>
      <c r="L16" s="212"/>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c r="CV16" s="212"/>
      <c r="CW16" s="212"/>
      <c r="CX16" s="212"/>
      <c r="CY16" s="212"/>
      <c r="CZ16" s="212"/>
      <c r="DA16" s="212"/>
      <c r="DB16" s="212"/>
      <c r="DC16" s="212"/>
      <c r="DD16" s="212"/>
      <c r="DE16" s="212"/>
      <c r="DF16" s="212"/>
      <c r="DG16" s="212"/>
      <c r="DH16" s="212"/>
      <c r="DI16" s="212"/>
      <c r="DJ16" s="212"/>
      <c r="DK16" s="212"/>
      <c r="DL16" s="212"/>
      <c r="DM16" s="212"/>
      <c r="DN16" s="212"/>
      <c r="DO16" s="212"/>
      <c r="DP16" s="212"/>
      <c r="DQ16" s="212"/>
      <c r="DR16" s="212"/>
      <c r="DS16" s="212"/>
      <c r="DT16" s="212"/>
      <c r="DU16" s="212"/>
      <c r="DV16" s="212"/>
      <c r="DW16" s="212"/>
      <c r="DX16" s="212"/>
      <c r="DY16" s="212"/>
      <c r="DZ16" s="212"/>
      <c r="EA16" s="212"/>
      <c r="EB16" s="212"/>
      <c r="EC16" s="212"/>
      <c r="ED16" s="212"/>
      <c r="EE16" s="212"/>
      <c r="EF16" s="212"/>
      <c r="EG16" s="212"/>
      <c r="EH16" s="212"/>
      <c r="EI16" s="212"/>
      <c r="EJ16" s="212"/>
    </row>
    <row r="17" spans="1:140" ht="21" customHeight="1" x14ac:dyDescent="0.2">
      <c r="A17" s="219"/>
      <c r="B17" s="224"/>
      <c r="C17" s="225"/>
      <c r="D17" s="225"/>
      <c r="E17" s="219"/>
      <c r="F17" s="226"/>
      <c r="G17" s="226"/>
      <c r="H17" s="228" t="s">
        <v>253</v>
      </c>
      <c r="I17" s="229">
        <f>CEILING(I16,0.1)</f>
        <v>40.200000000000003</v>
      </c>
      <c r="J17" s="228" t="s">
        <v>1182</v>
      </c>
      <c r="K17" s="212"/>
      <c r="L17" s="212"/>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2"/>
      <c r="CE17" s="212"/>
      <c r="CF17" s="212"/>
      <c r="CG17" s="212"/>
      <c r="CH17" s="212"/>
      <c r="CI17" s="212"/>
      <c r="CJ17" s="212"/>
      <c r="CK17" s="212"/>
      <c r="CL17" s="212"/>
      <c r="CM17" s="212"/>
      <c r="CN17" s="212"/>
      <c r="CO17" s="212"/>
      <c r="CP17" s="212"/>
      <c r="CQ17" s="212"/>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row>
    <row r="18" spans="1:140" ht="89.25" customHeight="1" x14ac:dyDescent="0.2">
      <c r="A18" s="219">
        <v>5</v>
      </c>
      <c r="B18" s="224" t="s">
        <v>1186</v>
      </c>
      <c r="C18" s="225"/>
      <c r="D18" s="225"/>
      <c r="E18" s="219"/>
      <c r="F18" s="226"/>
      <c r="G18" s="226"/>
      <c r="H18" s="226"/>
      <c r="I18" s="226"/>
      <c r="J18" s="228"/>
      <c r="K18" s="212"/>
      <c r="L18" s="212"/>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row>
    <row r="19" spans="1:140" ht="27.75" customHeight="1" x14ac:dyDescent="0.2">
      <c r="A19" s="219"/>
      <c r="B19" s="224" t="s">
        <v>1187</v>
      </c>
      <c r="C19" s="219">
        <v>1</v>
      </c>
      <c r="D19" s="225" t="s">
        <v>966</v>
      </c>
      <c r="E19" s="219">
        <v>2</v>
      </c>
      <c r="F19" s="226">
        <f>F13</f>
        <v>87.22</v>
      </c>
      <c r="G19" s="226" t="s">
        <v>24</v>
      </c>
      <c r="H19" s="226">
        <v>1.23</v>
      </c>
      <c r="I19" s="227">
        <f>ROUND((C19*E19*F19*H19),2)</f>
        <v>214.56</v>
      </c>
      <c r="J19" s="228"/>
      <c r="K19" s="212"/>
      <c r="L19" s="212"/>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row>
    <row r="20" spans="1:140" ht="21" customHeight="1" x14ac:dyDescent="0.2">
      <c r="A20" s="219"/>
      <c r="B20" s="224"/>
      <c r="C20" s="225"/>
      <c r="D20" s="225"/>
      <c r="E20" s="219"/>
      <c r="F20" s="226"/>
      <c r="G20" s="226"/>
      <c r="H20" s="228" t="s">
        <v>253</v>
      </c>
      <c r="I20" s="229">
        <f>CEILING(I19,0.1)</f>
        <v>214.60000000000002</v>
      </c>
      <c r="J20" s="228" t="s">
        <v>1188</v>
      </c>
      <c r="K20" s="212"/>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row>
    <row r="21" spans="1:140" ht="32.25" customHeight="1" x14ac:dyDescent="0.2">
      <c r="A21" s="230">
        <v>6</v>
      </c>
      <c r="B21" s="231" t="s">
        <v>1189</v>
      </c>
      <c r="C21" s="222"/>
      <c r="D21" s="222"/>
      <c r="E21" s="222"/>
      <c r="F21" s="222"/>
      <c r="G21" s="222"/>
      <c r="H21" s="222"/>
      <c r="I21" s="222"/>
      <c r="J21" s="22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2"/>
      <c r="CE21" s="212"/>
      <c r="CF21" s="212"/>
      <c r="CG21" s="212"/>
      <c r="CH21" s="212"/>
      <c r="CI21" s="212"/>
      <c r="CJ21" s="212"/>
      <c r="CK21" s="212"/>
      <c r="CL21" s="212"/>
      <c r="CM21" s="212"/>
      <c r="CN21" s="212"/>
      <c r="CO21" s="212"/>
      <c r="CP21" s="212"/>
      <c r="CQ21" s="212"/>
      <c r="CR21" s="212"/>
      <c r="CS21" s="212"/>
      <c r="CT21" s="212"/>
      <c r="CU21" s="212"/>
      <c r="CV21" s="212"/>
      <c r="CW21" s="212"/>
      <c r="CX21" s="212"/>
      <c r="CY21" s="212"/>
      <c r="CZ21" s="212"/>
      <c r="DA21" s="212"/>
      <c r="DB21" s="212"/>
      <c r="DC21" s="212"/>
      <c r="DD21" s="212"/>
      <c r="DE21" s="212"/>
      <c r="DF21" s="212"/>
      <c r="DG21" s="212"/>
      <c r="DH21" s="212"/>
      <c r="DI21" s="212"/>
      <c r="DJ21" s="212"/>
      <c r="DK21" s="212"/>
      <c r="DL21" s="212"/>
      <c r="DM21" s="212"/>
      <c r="DN21" s="212"/>
      <c r="DO21" s="212"/>
      <c r="DP21" s="212"/>
      <c r="DQ21" s="212"/>
      <c r="DR21" s="212"/>
      <c r="DS21" s="212"/>
      <c r="DT21" s="212"/>
      <c r="DU21" s="212"/>
      <c r="DV21" s="212"/>
      <c r="DW21" s="212"/>
      <c r="DX21" s="212"/>
      <c r="DY21" s="212"/>
      <c r="DZ21" s="212"/>
      <c r="EA21" s="212"/>
      <c r="EB21" s="212"/>
      <c r="EC21" s="212"/>
      <c r="ED21" s="212"/>
      <c r="EE21" s="212"/>
      <c r="EF21" s="212"/>
      <c r="EG21" s="212"/>
      <c r="EH21" s="212"/>
      <c r="EI21" s="212"/>
      <c r="EJ21" s="212"/>
    </row>
    <row r="22" spans="1:140" ht="27" customHeight="1" x14ac:dyDescent="0.2">
      <c r="A22" s="230"/>
      <c r="B22" s="222" t="s">
        <v>1190</v>
      </c>
      <c r="C22" s="230">
        <v>1</v>
      </c>
      <c r="D22" s="230" t="s">
        <v>966</v>
      </c>
      <c r="E22" s="230">
        <v>2</v>
      </c>
      <c r="F22" s="222">
        <f>F19</f>
        <v>87.22</v>
      </c>
      <c r="G22" s="222" t="s">
        <v>24</v>
      </c>
      <c r="H22" s="222">
        <f>H16</f>
        <v>1</v>
      </c>
      <c r="I22" s="222">
        <f>ROUND((C22*E22*F22*H22),2)</f>
        <v>174.44</v>
      </c>
      <c r="J22" s="22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212"/>
      <c r="BK22" s="212"/>
      <c r="BL22" s="212"/>
      <c r="BM22" s="212"/>
      <c r="BN22" s="212"/>
      <c r="BO22" s="212"/>
      <c r="BP22" s="212"/>
      <c r="BQ22" s="212"/>
      <c r="BR22" s="212"/>
      <c r="BS22" s="212"/>
      <c r="BT22" s="212"/>
      <c r="BU22" s="212"/>
      <c r="BV22" s="212"/>
      <c r="BW22" s="212"/>
      <c r="BX22" s="212"/>
      <c r="BY22" s="212"/>
      <c r="BZ22" s="212"/>
      <c r="CA22" s="212"/>
      <c r="CB22" s="212"/>
      <c r="CC22" s="212"/>
      <c r="CD22" s="212"/>
      <c r="CE22" s="212"/>
      <c r="CF22" s="212"/>
      <c r="CG22" s="212"/>
      <c r="CH22" s="212"/>
      <c r="CI22" s="212"/>
      <c r="CJ22" s="212"/>
      <c r="CK22" s="212"/>
      <c r="CL22" s="212"/>
      <c r="CM22" s="212"/>
      <c r="CN22" s="212"/>
      <c r="CO22" s="212"/>
      <c r="CP22" s="212"/>
      <c r="CQ22" s="212"/>
      <c r="CR22" s="212"/>
      <c r="CS22" s="212"/>
      <c r="CT22" s="212"/>
      <c r="CU22" s="212"/>
      <c r="CV22" s="212"/>
      <c r="CW22" s="212"/>
      <c r="CX22" s="212"/>
      <c r="CY22" s="212"/>
      <c r="CZ22" s="212"/>
      <c r="DA22" s="212"/>
      <c r="DB22" s="212"/>
      <c r="DC22" s="212"/>
      <c r="DD22" s="212"/>
      <c r="DE22" s="212"/>
      <c r="DF22" s="212"/>
      <c r="DG22" s="212"/>
      <c r="DH22" s="212"/>
      <c r="DI22" s="212"/>
      <c r="DJ22" s="212"/>
      <c r="DK22" s="212"/>
      <c r="DL22" s="212"/>
      <c r="DM22" s="212"/>
      <c r="DN22" s="212"/>
      <c r="DO22" s="212"/>
      <c r="DP22" s="212"/>
      <c r="DQ22" s="212"/>
      <c r="DR22" s="212"/>
      <c r="DS22" s="212"/>
      <c r="DT22" s="212"/>
      <c r="DU22" s="212"/>
      <c r="DV22" s="212"/>
      <c r="DW22" s="212"/>
      <c r="DX22" s="212"/>
      <c r="DY22" s="212"/>
      <c r="DZ22" s="212"/>
      <c r="EA22" s="212"/>
      <c r="EB22" s="212"/>
      <c r="EC22" s="212"/>
      <c r="ED22" s="212"/>
      <c r="EE22" s="212"/>
      <c r="EF22" s="212"/>
      <c r="EG22" s="212"/>
      <c r="EH22" s="212"/>
      <c r="EI22" s="212"/>
      <c r="EJ22" s="212"/>
    </row>
    <row r="23" spans="1:140" ht="25.5" customHeight="1" x14ac:dyDescent="0.2">
      <c r="A23" s="219"/>
      <c r="B23" s="224"/>
      <c r="C23" s="225"/>
      <c r="D23" s="225"/>
      <c r="E23" s="219"/>
      <c r="F23" s="226"/>
      <c r="G23" s="226"/>
      <c r="H23" s="228" t="s">
        <v>253</v>
      </c>
      <c r="I23" s="229">
        <f>CEILING(I22,0.1)</f>
        <v>174.5</v>
      </c>
      <c r="J23" s="228" t="s">
        <v>1188</v>
      </c>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2"/>
      <c r="BI23" s="212"/>
      <c r="BJ23" s="212"/>
      <c r="BK23" s="212"/>
      <c r="BL23" s="212"/>
      <c r="BM23" s="212"/>
      <c r="BN23" s="212"/>
      <c r="BO23" s="212"/>
      <c r="BP23" s="212"/>
      <c r="BQ23" s="212"/>
      <c r="BR23" s="212"/>
      <c r="BS23" s="212"/>
      <c r="BT23" s="212"/>
      <c r="BU23" s="212"/>
      <c r="BV23" s="212"/>
      <c r="BW23" s="212"/>
      <c r="BX23" s="212"/>
      <c r="BY23" s="212"/>
      <c r="BZ23" s="212"/>
      <c r="CA23" s="212"/>
      <c r="CB23" s="212"/>
      <c r="CC23" s="212"/>
      <c r="CD23" s="212"/>
      <c r="CE23" s="212"/>
      <c r="CF23" s="212"/>
      <c r="CG23" s="212"/>
      <c r="CH23" s="212"/>
      <c r="CI23" s="212"/>
      <c r="CJ23" s="212"/>
      <c r="CK23" s="212"/>
      <c r="CL23" s="212"/>
      <c r="CM23" s="212"/>
      <c r="CN23" s="212"/>
      <c r="CO23" s="212"/>
      <c r="CP23" s="212"/>
      <c r="CQ23" s="212"/>
      <c r="CR23" s="212"/>
      <c r="CS23" s="212"/>
      <c r="CT23" s="212"/>
      <c r="CU23" s="212"/>
      <c r="CV23" s="212"/>
      <c r="CW23" s="212"/>
      <c r="CX23" s="212"/>
      <c r="CY23" s="212"/>
      <c r="CZ23" s="212"/>
      <c r="DA23" s="212"/>
      <c r="DB23" s="212"/>
      <c r="DC23" s="212"/>
      <c r="DD23" s="212"/>
      <c r="DE23" s="212"/>
      <c r="DF23" s="212"/>
      <c r="DG23" s="212"/>
      <c r="DH23" s="212"/>
      <c r="DI23" s="212"/>
      <c r="DJ23" s="212"/>
      <c r="DK23" s="212"/>
      <c r="DL23" s="212"/>
      <c r="DM23" s="212"/>
      <c r="DN23" s="212"/>
      <c r="DO23" s="212"/>
      <c r="DP23" s="212"/>
      <c r="DQ23" s="212"/>
      <c r="DR23" s="212"/>
      <c r="DS23" s="212"/>
      <c r="DT23" s="212"/>
      <c r="DU23" s="212"/>
      <c r="DV23" s="212"/>
      <c r="DW23" s="212"/>
      <c r="DX23" s="212"/>
      <c r="DY23" s="212"/>
      <c r="DZ23" s="212"/>
      <c r="EA23" s="212"/>
      <c r="EB23" s="212"/>
      <c r="EC23" s="212"/>
      <c r="ED23" s="212"/>
      <c r="EE23" s="212"/>
      <c r="EF23" s="212"/>
      <c r="EG23" s="212"/>
      <c r="EH23" s="212"/>
      <c r="EI23" s="212"/>
      <c r="EJ23" s="212"/>
    </row>
    <row r="24" spans="1:140" ht="93" customHeight="1" x14ac:dyDescent="0.2">
      <c r="A24" s="219">
        <v>7</v>
      </c>
      <c r="B24" s="224" t="s">
        <v>1191</v>
      </c>
      <c r="C24" s="225"/>
      <c r="D24" s="225"/>
      <c r="E24" s="219"/>
      <c r="F24" s="226"/>
      <c r="G24" s="226"/>
      <c r="H24" s="226"/>
      <c r="I24" s="226"/>
      <c r="J24" s="228"/>
      <c r="K24" s="212"/>
      <c r="L24" s="212"/>
      <c r="M24" s="212"/>
      <c r="N24" s="212"/>
      <c r="O24" s="212"/>
      <c r="P24" s="212"/>
      <c r="Q24" s="212"/>
      <c r="R24" s="212"/>
      <c r="S24" s="212"/>
      <c r="T24" s="212"/>
      <c r="U24" s="212"/>
      <c r="V24" s="212"/>
      <c r="W24" s="212"/>
      <c r="X24" s="212"/>
      <c r="Y24" s="212"/>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2"/>
      <c r="BI24" s="212"/>
      <c r="BJ24" s="212"/>
      <c r="BK24" s="212"/>
      <c r="BL24" s="212"/>
      <c r="BM24" s="212"/>
      <c r="BN24" s="212"/>
      <c r="BO24" s="212"/>
      <c r="BP24" s="212"/>
      <c r="BQ24" s="212"/>
      <c r="BR24" s="212"/>
      <c r="BS24" s="212"/>
      <c r="BT24" s="212"/>
      <c r="BU24" s="212"/>
      <c r="BV24" s="212"/>
      <c r="BW24" s="212"/>
      <c r="BX24" s="212"/>
      <c r="BY24" s="212"/>
      <c r="BZ24" s="212"/>
      <c r="CA24" s="212"/>
      <c r="CB24" s="212"/>
      <c r="CC24" s="212"/>
      <c r="CD24" s="212"/>
      <c r="CE24" s="212"/>
      <c r="CF24" s="212"/>
      <c r="CG24" s="212"/>
      <c r="CH24" s="212"/>
      <c r="CI24" s="212"/>
      <c r="CJ24" s="212"/>
      <c r="CK24" s="212"/>
      <c r="CL24" s="212"/>
      <c r="CM24" s="212"/>
      <c r="CN24" s="212"/>
      <c r="CO24" s="212"/>
      <c r="CP24" s="212"/>
      <c r="CQ24" s="212"/>
      <c r="CR24" s="212"/>
      <c r="CS24" s="212"/>
      <c r="CT24" s="212"/>
      <c r="CU24" s="212"/>
      <c r="CV24" s="212"/>
      <c r="CW24" s="212"/>
      <c r="CX24" s="212"/>
      <c r="CY24" s="212"/>
      <c r="CZ24" s="212"/>
      <c r="DA24" s="212"/>
      <c r="DB24" s="212"/>
      <c r="DC24" s="212"/>
      <c r="DD24" s="212"/>
      <c r="DE24" s="212"/>
      <c r="DF24" s="212"/>
      <c r="DG24" s="212"/>
      <c r="DH24" s="212"/>
      <c r="DI24" s="212"/>
      <c r="DJ24" s="212"/>
      <c r="DK24" s="212"/>
      <c r="DL24" s="212"/>
      <c r="DM24" s="212"/>
      <c r="DN24" s="212"/>
      <c r="DO24" s="212"/>
      <c r="DP24" s="212"/>
      <c r="DQ24" s="212"/>
      <c r="DR24" s="212"/>
      <c r="DS24" s="212"/>
      <c r="DT24" s="212"/>
      <c r="DU24" s="212"/>
      <c r="DV24" s="212"/>
      <c r="DW24" s="212"/>
      <c r="DX24" s="212"/>
      <c r="DY24" s="212"/>
      <c r="DZ24" s="212"/>
      <c r="EA24" s="212"/>
      <c r="EB24" s="212"/>
      <c r="EC24" s="212"/>
      <c r="ED24" s="212"/>
      <c r="EE24" s="212"/>
      <c r="EF24" s="212"/>
      <c r="EG24" s="212"/>
      <c r="EH24" s="212"/>
      <c r="EI24" s="212"/>
      <c r="EJ24" s="212"/>
    </row>
    <row r="25" spans="1:140" ht="26.25" customHeight="1" x14ac:dyDescent="0.2">
      <c r="A25" s="219"/>
      <c r="B25" s="224" t="s">
        <v>1192</v>
      </c>
      <c r="C25" s="219">
        <v>1</v>
      </c>
      <c r="D25" s="225" t="s">
        <v>966</v>
      </c>
      <c r="E25" s="219">
        <v>2</v>
      </c>
      <c r="F25" s="226">
        <f>F19</f>
        <v>87.22</v>
      </c>
      <c r="G25" s="225">
        <v>0.6</v>
      </c>
      <c r="H25" s="225" t="s">
        <v>24</v>
      </c>
      <c r="I25" s="227">
        <f>ROUND((C25*E25*F25*G25),2)</f>
        <v>104.66</v>
      </c>
      <c r="J25" s="228"/>
      <c r="K25" s="212"/>
      <c r="L25" s="212"/>
      <c r="M25" s="212"/>
      <c r="N25" s="212"/>
      <c r="O25" s="212"/>
      <c r="P25" s="212"/>
      <c r="Q25" s="212"/>
      <c r="R25" s="212"/>
      <c r="S25" s="212"/>
      <c r="T25" s="212"/>
      <c r="U25" s="212"/>
      <c r="V25" s="212"/>
      <c r="W25" s="212"/>
      <c r="X25" s="212"/>
      <c r="Y25" s="212"/>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2"/>
      <c r="BI25" s="212"/>
      <c r="BJ25" s="212"/>
      <c r="BK25" s="212"/>
      <c r="BL25" s="212"/>
      <c r="BM25" s="212"/>
      <c r="BN25" s="212"/>
      <c r="BO25" s="212"/>
      <c r="BP25" s="212"/>
      <c r="BQ25" s="212"/>
      <c r="BR25" s="212"/>
      <c r="BS25" s="212"/>
      <c r="BT25" s="212"/>
      <c r="BU25" s="212"/>
      <c r="BV25" s="212"/>
      <c r="BW25" s="212"/>
      <c r="BX25" s="212"/>
      <c r="BY25" s="212"/>
      <c r="BZ25" s="212"/>
      <c r="CA25" s="212"/>
      <c r="CB25" s="212"/>
      <c r="CC25" s="212"/>
      <c r="CD25" s="212"/>
      <c r="CE25" s="212"/>
      <c r="CF25" s="212"/>
      <c r="CG25" s="212"/>
      <c r="CH25" s="212"/>
      <c r="CI25" s="212"/>
      <c r="CJ25" s="212"/>
      <c r="CK25" s="212"/>
      <c r="CL25" s="212"/>
      <c r="CM25" s="212"/>
      <c r="CN25" s="212"/>
      <c r="CO25" s="212"/>
      <c r="CP25" s="212"/>
      <c r="CQ25" s="212"/>
      <c r="CR25" s="212"/>
      <c r="CS25" s="212"/>
      <c r="CT25" s="212"/>
      <c r="CU25" s="212"/>
      <c r="CV25" s="212"/>
      <c r="CW25" s="212"/>
      <c r="CX25" s="212"/>
      <c r="CY25" s="212"/>
      <c r="CZ25" s="212"/>
      <c r="DA25" s="212"/>
      <c r="DB25" s="212"/>
      <c r="DC25" s="212"/>
      <c r="DD25" s="212"/>
      <c r="DE25" s="212"/>
      <c r="DF25" s="212"/>
      <c r="DG25" s="212"/>
      <c r="DH25" s="212"/>
      <c r="DI25" s="212"/>
      <c r="DJ25" s="212"/>
      <c r="DK25" s="212"/>
      <c r="DL25" s="212"/>
      <c r="DM25" s="212"/>
      <c r="DN25" s="212"/>
      <c r="DO25" s="212"/>
      <c r="DP25" s="212"/>
      <c r="DQ25" s="212"/>
      <c r="DR25" s="212"/>
      <c r="DS25" s="212"/>
      <c r="DT25" s="212"/>
      <c r="DU25" s="212"/>
      <c r="DV25" s="212"/>
      <c r="DW25" s="212"/>
      <c r="DX25" s="212"/>
      <c r="DY25" s="212"/>
      <c r="DZ25" s="212"/>
      <c r="EA25" s="212"/>
      <c r="EB25" s="212"/>
      <c r="EC25" s="212"/>
      <c r="ED25" s="212"/>
      <c r="EE25" s="212"/>
      <c r="EF25" s="212"/>
      <c r="EG25" s="212"/>
      <c r="EH25" s="212"/>
      <c r="EI25" s="212"/>
      <c r="EJ25" s="212"/>
    </row>
    <row r="26" spans="1:140" ht="22.5" customHeight="1" x14ac:dyDescent="0.2">
      <c r="A26" s="219"/>
      <c r="B26" s="224"/>
      <c r="C26" s="226"/>
      <c r="D26" s="225"/>
      <c r="E26" s="226"/>
      <c r="F26" s="226"/>
      <c r="G26" s="226"/>
      <c r="H26" s="228" t="s">
        <v>253</v>
      </c>
      <c r="I26" s="229">
        <f>CEILING(I25,0.1)</f>
        <v>104.7</v>
      </c>
      <c r="J26" s="228" t="s">
        <v>1188</v>
      </c>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12"/>
      <c r="BM26" s="212"/>
      <c r="BN26" s="212"/>
      <c r="BO26" s="212"/>
      <c r="BP26" s="212"/>
      <c r="BQ26" s="212"/>
      <c r="BR26" s="212"/>
      <c r="BS26" s="212"/>
      <c r="BT26" s="212"/>
      <c r="BU26" s="212"/>
      <c r="BV26" s="212"/>
      <c r="BW26" s="212"/>
      <c r="BX26" s="212"/>
      <c r="BY26" s="212"/>
      <c r="BZ26" s="212"/>
      <c r="CA26" s="212"/>
      <c r="CB26" s="212"/>
      <c r="CC26" s="212"/>
      <c r="CD26" s="212"/>
      <c r="CE26" s="212"/>
      <c r="CF26" s="212"/>
      <c r="CG26" s="212"/>
      <c r="CH26" s="212"/>
      <c r="CI26" s="212"/>
      <c r="CJ26" s="212"/>
      <c r="CK26" s="212"/>
      <c r="CL26" s="212"/>
      <c r="CM26" s="212"/>
      <c r="CN26" s="212"/>
      <c r="CO26" s="212"/>
      <c r="CP26" s="212"/>
      <c r="CQ26" s="212"/>
      <c r="CR26" s="212"/>
      <c r="CS26" s="212"/>
      <c r="CT26" s="212"/>
      <c r="CU26" s="212"/>
      <c r="CV26" s="212"/>
      <c r="CW26" s="212"/>
      <c r="CX26" s="212"/>
      <c r="CY26" s="212"/>
      <c r="CZ26" s="212"/>
      <c r="DA26" s="212"/>
      <c r="DB26" s="212"/>
      <c r="DC26" s="212"/>
      <c r="DD26" s="212"/>
      <c r="DE26" s="212"/>
      <c r="DF26" s="212"/>
      <c r="DG26" s="212"/>
      <c r="DH26" s="212"/>
      <c r="DI26" s="212"/>
      <c r="DJ26" s="212"/>
      <c r="DK26" s="212"/>
      <c r="DL26" s="212"/>
      <c r="DM26" s="212"/>
      <c r="DN26" s="212"/>
      <c r="DO26" s="212"/>
      <c r="DP26" s="212"/>
      <c r="DQ26" s="212"/>
      <c r="DR26" s="212"/>
      <c r="DS26" s="212"/>
      <c r="DT26" s="212"/>
      <c r="DU26" s="212"/>
      <c r="DV26" s="212"/>
      <c r="DW26" s="212"/>
      <c r="DX26" s="212"/>
      <c r="DY26" s="212"/>
      <c r="DZ26" s="212"/>
      <c r="EA26" s="212"/>
      <c r="EB26" s="212"/>
      <c r="EC26" s="212"/>
      <c r="ED26" s="212"/>
      <c r="EE26" s="212"/>
      <c r="EF26" s="212"/>
      <c r="EG26" s="212"/>
      <c r="EH26" s="212"/>
      <c r="EI26" s="212"/>
      <c r="EJ26" s="212"/>
    </row>
    <row r="27" spans="1:140" ht="22.5" customHeight="1" x14ac:dyDescent="0.2"/>
    <row r="28" spans="1:140" ht="22.5" customHeight="1" x14ac:dyDescent="0.2"/>
    <row r="29" spans="1:140" ht="22.5" customHeight="1" x14ac:dyDescent="0.2"/>
    <row r="30" spans="1:140" ht="22.5" customHeight="1" x14ac:dyDescent="0.2"/>
    <row r="31" spans="1:140" ht="22.5" customHeight="1" x14ac:dyDescent="0.2"/>
    <row r="32" spans="1:140" ht="22.5" customHeight="1" x14ac:dyDescent="0.2"/>
    <row r="33" spans="3:140" ht="22.5" customHeight="1" x14ac:dyDescent="0.2"/>
    <row r="34" spans="3:140" s="232" customFormat="1" ht="22.5" customHeight="1" x14ac:dyDescent="0.2">
      <c r="C34" s="213"/>
      <c r="D34" s="213"/>
      <c r="E34" s="213"/>
      <c r="F34" s="213"/>
      <c r="G34" s="213"/>
      <c r="H34" s="213"/>
      <c r="I34" s="213"/>
      <c r="K34" s="213"/>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c r="CI34" s="213"/>
      <c r="CJ34" s="213"/>
      <c r="CK34" s="213"/>
      <c r="CL34" s="213"/>
      <c r="CM34" s="213"/>
      <c r="CN34" s="213"/>
      <c r="CO34" s="213"/>
      <c r="CP34" s="213"/>
      <c r="CQ34" s="213"/>
      <c r="CR34" s="213"/>
      <c r="CS34" s="213"/>
      <c r="CT34" s="213"/>
      <c r="CU34" s="213"/>
      <c r="CV34" s="213"/>
      <c r="CW34" s="213"/>
      <c r="CX34" s="213"/>
      <c r="CY34" s="213"/>
      <c r="CZ34" s="213"/>
      <c r="DA34" s="213"/>
      <c r="DB34" s="213"/>
      <c r="DC34" s="213"/>
      <c r="DD34" s="213"/>
      <c r="DE34" s="213"/>
      <c r="DF34" s="213"/>
      <c r="DG34" s="213"/>
      <c r="DH34" s="213"/>
      <c r="DI34" s="213"/>
      <c r="DJ34" s="213"/>
      <c r="DK34" s="213"/>
      <c r="DL34" s="213"/>
      <c r="DM34" s="213"/>
      <c r="DN34" s="213"/>
      <c r="DO34" s="213"/>
      <c r="DP34" s="213"/>
      <c r="DQ34" s="213"/>
      <c r="DR34" s="213"/>
      <c r="DS34" s="213"/>
      <c r="DT34" s="213"/>
      <c r="DU34" s="213"/>
      <c r="DV34" s="213"/>
      <c r="DW34" s="213"/>
      <c r="DX34" s="213"/>
      <c r="DY34" s="213"/>
      <c r="DZ34" s="213"/>
      <c r="EA34" s="213"/>
      <c r="EB34" s="213"/>
      <c r="EC34" s="213"/>
      <c r="ED34" s="213"/>
      <c r="EE34" s="213"/>
      <c r="EF34" s="213"/>
      <c r="EG34" s="213"/>
      <c r="EH34" s="213"/>
      <c r="EI34" s="213"/>
      <c r="EJ34" s="213"/>
    </row>
    <row r="35" spans="3:140" s="232" customFormat="1" ht="22.5" customHeight="1" x14ac:dyDescent="0.2">
      <c r="C35" s="213"/>
      <c r="D35" s="213"/>
      <c r="E35" s="213"/>
      <c r="F35" s="213"/>
      <c r="G35" s="213"/>
      <c r="H35" s="213"/>
      <c r="I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213"/>
      <c r="CQ35" s="213"/>
      <c r="CR35" s="213"/>
      <c r="CS35" s="213"/>
      <c r="CT35" s="213"/>
      <c r="CU35" s="213"/>
      <c r="CV35" s="213"/>
      <c r="CW35" s="213"/>
      <c r="CX35" s="213"/>
      <c r="CY35" s="213"/>
      <c r="CZ35" s="213"/>
      <c r="DA35" s="213"/>
      <c r="DB35" s="213"/>
      <c r="DC35" s="213"/>
      <c r="DD35" s="213"/>
      <c r="DE35" s="213"/>
      <c r="DF35" s="213"/>
      <c r="DG35" s="213"/>
      <c r="DH35" s="213"/>
      <c r="DI35" s="213"/>
      <c r="DJ35" s="213"/>
      <c r="DK35" s="213"/>
      <c r="DL35" s="213"/>
      <c r="DM35" s="213"/>
      <c r="DN35" s="213"/>
      <c r="DO35" s="213"/>
      <c r="DP35" s="213"/>
      <c r="DQ35" s="213"/>
      <c r="DR35" s="213"/>
      <c r="DS35" s="213"/>
      <c r="DT35" s="213"/>
      <c r="DU35" s="213"/>
      <c r="DV35" s="213"/>
      <c r="DW35" s="213"/>
      <c r="DX35" s="213"/>
      <c r="DY35" s="213"/>
      <c r="DZ35" s="213"/>
      <c r="EA35" s="213"/>
      <c r="EB35" s="213"/>
      <c r="EC35" s="213"/>
      <c r="ED35" s="213"/>
      <c r="EE35" s="213"/>
      <c r="EF35" s="213"/>
      <c r="EG35" s="213"/>
      <c r="EH35" s="213"/>
      <c r="EI35" s="213"/>
      <c r="EJ35" s="213"/>
    </row>
    <row r="36" spans="3:140" s="232" customFormat="1" ht="22.5" customHeight="1" x14ac:dyDescent="0.2">
      <c r="C36" s="213"/>
      <c r="D36" s="213"/>
      <c r="E36" s="213"/>
      <c r="F36" s="213"/>
      <c r="G36" s="213"/>
      <c r="H36" s="213"/>
      <c r="I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c r="BZ36" s="213"/>
      <c r="CA36" s="213"/>
      <c r="CB36" s="213"/>
      <c r="CC36" s="213"/>
      <c r="CD36" s="213"/>
      <c r="CE36" s="213"/>
      <c r="CF36" s="213"/>
      <c r="CG36" s="213"/>
      <c r="CH36" s="213"/>
      <c r="CI36" s="213"/>
      <c r="CJ36" s="213"/>
      <c r="CK36" s="213"/>
      <c r="CL36" s="213"/>
      <c r="CM36" s="213"/>
      <c r="CN36" s="213"/>
      <c r="CO36" s="213"/>
      <c r="CP36" s="213"/>
      <c r="CQ36" s="213"/>
      <c r="CR36" s="213"/>
      <c r="CS36" s="213"/>
      <c r="CT36" s="213"/>
      <c r="CU36" s="213"/>
      <c r="CV36" s="213"/>
      <c r="CW36" s="213"/>
      <c r="CX36" s="213"/>
      <c r="CY36" s="213"/>
      <c r="CZ36" s="213"/>
      <c r="DA36" s="213"/>
      <c r="DB36" s="213"/>
      <c r="DC36" s="213"/>
      <c r="DD36" s="213"/>
      <c r="DE36" s="213"/>
      <c r="DF36" s="213"/>
      <c r="DG36" s="213"/>
      <c r="DH36" s="213"/>
      <c r="DI36" s="213"/>
      <c r="DJ36" s="213"/>
      <c r="DK36" s="213"/>
      <c r="DL36" s="213"/>
      <c r="DM36" s="213"/>
      <c r="DN36" s="213"/>
      <c r="DO36" s="213"/>
      <c r="DP36" s="213"/>
      <c r="DQ36" s="213"/>
      <c r="DR36" s="213"/>
      <c r="DS36" s="213"/>
      <c r="DT36" s="213"/>
      <c r="DU36" s="213"/>
      <c r="DV36" s="213"/>
      <c r="DW36" s="213"/>
      <c r="DX36" s="213"/>
      <c r="DY36" s="213"/>
      <c r="DZ36" s="213"/>
      <c r="EA36" s="213"/>
      <c r="EB36" s="213"/>
      <c r="EC36" s="213"/>
      <c r="ED36" s="213"/>
      <c r="EE36" s="213"/>
      <c r="EF36" s="213"/>
      <c r="EG36" s="213"/>
      <c r="EH36" s="213"/>
      <c r="EI36" s="213"/>
      <c r="EJ36" s="213"/>
    </row>
    <row r="37" spans="3:140" s="232" customFormat="1" ht="22.5" customHeight="1" x14ac:dyDescent="0.2">
      <c r="C37" s="213"/>
      <c r="D37" s="213"/>
      <c r="E37" s="213"/>
      <c r="F37" s="213"/>
      <c r="G37" s="213"/>
      <c r="H37" s="213"/>
      <c r="I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c r="BZ37" s="213"/>
      <c r="CA37" s="213"/>
      <c r="CB37" s="213"/>
      <c r="CC37" s="213"/>
      <c r="CD37" s="213"/>
      <c r="CE37" s="213"/>
      <c r="CF37" s="213"/>
      <c r="CG37" s="213"/>
      <c r="CH37" s="213"/>
      <c r="CI37" s="213"/>
      <c r="CJ37" s="213"/>
      <c r="CK37" s="213"/>
      <c r="CL37" s="213"/>
      <c r="CM37" s="213"/>
      <c r="CN37" s="213"/>
      <c r="CO37" s="213"/>
      <c r="CP37" s="213"/>
      <c r="CQ37" s="213"/>
      <c r="CR37" s="213"/>
      <c r="CS37" s="213"/>
      <c r="CT37" s="213"/>
      <c r="CU37" s="213"/>
      <c r="CV37" s="213"/>
      <c r="CW37" s="213"/>
      <c r="CX37" s="213"/>
      <c r="CY37" s="213"/>
      <c r="CZ37" s="213"/>
      <c r="DA37" s="213"/>
      <c r="DB37" s="213"/>
      <c r="DC37" s="213"/>
      <c r="DD37" s="213"/>
      <c r="DE37" s="213"/>
      <c r="DF37" s="213"/>
      <c r="DG37" s="213"/>
      <c r="DH37" s="213"/>
      <c r="DI37" s="213"/>
      <c r="DJ37" s="213"/>
      <c r="DK37" s="213"/>
      <c r="DL37" s="213"/>
      <c r="DM37" s="213"/>
      <c r="DN37" s="213"/>
      <c r="DO37" s="213"/>
      <c r="DP37" s="213"/>
      <c r="DQ37" s="213"/>
      <c r="DR37" s="213"/>
      <c r="DS37" s="213"/>
      <c r="DT37" s="213"/>
      <c r="DU37" s="213"/>
      <c r="DV37" s="213"/>
      <c r="DW37" s="213"/>
      <c r="DX37" s="213"/>
      <c r="DY37" s="213"/>
      <c r="DZ37" s="213"/>
      <c r="EA37" s="213"/>
      <c r="EB37" s="213"/>
      <c r="EC37" s="213"/>
      <c r="ED37" s="213"/>
      <c r="EE37" s="213"/>
      <c r="EF37" s="213"/>
      <c r="EG37" s="213"/>
      <c r="EH37" s="213"/>
      <c r="EI37" s="213"/>
      <c r="EJ37" s="213"/>
    </row>
    <row r="39" spans="3:140" s="232" customFormat="1" ht="22.5" customHeight="1" x14ac:dyDescent="0.2">
      <c r="C39" s="213"/>
      <c r="D39" s="213"/>
      <c r="E39" s="213"/>
      <c r="F39" s="213"/>
      <c r="G39" s="213"/>
      <c r="H39" s="213"/>
      <c r="I39" s="213"/>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c r="CV39" s="213"/>
      <c r="CW39" s="213"/>
      <c r="CX39" s="213"/>
      <c r="CY39" s="213"/>
      <c r="CZ39" s="213"/>
      <c r="DA39" s="213"/>
      <c r="DB39" s="213"/>
      <c r="DC39" s="213"/>
      <c r="DD39" s="213"/>
      <c r="DE39" s="213"/>
      <c r="DF39" s="213"/>
      <c r="DG39" s="213"/>
      <c r="DH39" s="213"/>
      <c r="DI39" s="213"/>
      <c r="DJ39" s="213"/>
      <c r="DK39" s="213"/>
      <c r="DL39" s="213"/>
      <c r="DM39" s="213"/>
      <c r="DN39" s="213"/>
      <c r="DO39" s="213"/>
      <c r="DP39" s="213"/>
      <c r="DQ39" s="213"/>
      <c r="DR39" s="213"/>
      <c r="DS39" s="213"/>
      <c r="DT39" s="213"/>
      <c r="DU39" s="213"/>
      <c r="DV39" s="213"/>
      <c r="DW39" s="213"/>
      <c r="DX39" s="213"/>
      <c r="DY39" s="213"/>
      <c r="DZ39" s="213"/>
      <c r="EA39" s="213"/>
      <c r="EB39" s="213"/>
      <c r="EC39" s="213"/>
      <c r="ED39" s="213"/>
      <c r="EE39" s="213"/>
      <c r="EF39" s="213"/>
      <c r="EG39" s="213"/>
      <c r="EH39" s="213"/>
      <c r="EI39" s="213"/>
      <c r="EJ39" s="213"/>
    </row>
    <row r="40" spans="3:140" s="232" customFormat="1" ht="22.5" customHeight="1" x14ac:dyDescent="0.2">
      <c r="C40" s="213"/>
      <c r="D40" s="213"/>
      <c r="E40" s="213"/>
      <c r="F40" s="213"/>
      <c r="G40" s="213"/>
      <c r="H40" s="213"/>
      <c r="I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213"/>
      <c r="CS40" s="213"/>
      <c r="CT40" s="213"/>
      <c r="CU40" s="213"/>
      <c r="CV40" s="213"/>
      <c r="CW40" s="213"/>
      <c r="CX40" s="213"/>
      <c r="CY40" s="213"/>
      <c r="CZ40" s="213"/>
      <c r="DA40" s="213"/>
      <c r="DB40" s="213"/>
      <c r="DC40" s="213"/>
      <c r="DD40" s="213"/>
      <c r="DE40" s="213"/>
      <c r="DF40" s="213"/>
      <c r="DG40" s="213"/>
      <c r="DH40" s="213"/>
      <c r="DI40" s="213"/>
      <c r="DJ40" s="213"/>
      <c r="DK40" s="213"/>
      <c r="DL40" s="213"/>
      <c r="DM40" s="213"/>
      <c r="DN40" s="213"/>
      <c r="DO40" s="213"/>
      <c r="DP40" s="213"/>
      <c r="DQ40" s="213"/>
      <c r="DR40" s="213"/>
      <c r="DS40" s="213"/>
      <c r="DT40" s="213"/>
      <c r="DU40" s="213"/>
      <c r="DV40" s="213"/>
      <c r="DW40" s="213"/>
      <c r="DX40" s="213"/>
      <c r="DY40" s="213"/>
      <c r="DZ40" s="213"/>
      <c r="EA40" s="213"/>
      <c r="EB40" s="213"/>
      <c r="EC40" s="213"/>
      <c r="ED40" s="213"/>
      <c r="EE40" s="213"/>
      <c r="EF40" s="213"/>
      <c r="EG40" s="213"/>
      <c r="EH40" s="213"/>
      <c r="EI40" s="213"/>
      <c r="EJ40" s="213"/>
    </row>
    <row r="41" spans="3:140" s="232" customFormat="1" ht="22.5" customHeight="1" x14ac:dyDescent="0.2">
      <c r="C41" s="213"/>
      <c r="D41" s="213"/>
      <c r="E41" s="213"/>
      <c r="F41" s="213"/>
      <c r="G41" s="213"/>
      <c r="H41" s="213"/>
      <c r="I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213"/>
      <c r="CS41" s="213"/>
      <c r="CT41" s="213"/>
      <c r="CU41" s="213"/>
      <c r="CV41" s="213"/>
      <c r="CW41" s="213"/>
      <c r="CX41" s="213"/>
      <c r="CY41" s="213"/>
      <c r="CZ41" s="213"/>
      <c r="DA41" s="213"/>
      <c r="DB41" s="213"/>
      <c r="DC41" s="213"/>
      <c r="DD41" s="213"/>
      <c r="DE41" s="213"/>
      <c r="DF41" s="213"/>
      <c r="DG41" s="213"/>
      <c r="DH41" s="213"/>
      <c r="DI41" s="213"/>
      <c r="DJ41" s="213"/>
      <c r="DK41" s="213"/>
      <c r="DL41" s="213"/>
      <c r="DM41" s="213"/>
      <c r="DN41" s="213"/>
      <c r="DO41" s="213"/>
      <c r="DP41" s="213"/>
      <c r="DQ41" s="213"/>
      <c r="DR41" s="213"/>
      <c r="DS41" s="213"/>
      <c r="DT41" s="213"/>
      <c r="DU41" s="213"/>
      <c r="DV41" s="213"/>
      <c r="DW41" s="213"/>
      <c r="DX41" s="213"/>
      <c r="DY41" s="213"/>
      <c r="DZ41" s="213"/>
      <c r="EA41" s="213"/>
      <c r="EB41" s="213"/>
      <c r="EC41" s="213"/>
      <c r="ED41" s="213"/>
      <c r="EE41" s="213"/>
      <c r="EF41" s="213"/>
      <c r="EG41" s="213"/>
      <c r="EH41" s="213"/>
      <c r="EI41" s="213"/>
      <c r="EJ41" s="213"/>
    </row>
    <row r="42" spans="3:140" s="232" customFormat="1" ht="22.5" customHeight="1" x14ac:dyDescent="0.2">
      <c r="C42" s="213"/>
      <c r="D42" s="213"/>
      <c r="E42" s="213"/>
      <c r="F42" s="213"/>
      <c r="G42" s="213"/>
      <c r="H42" s="213"/>
      <c r="I42" s="213"/>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213"/>
      <c r="CS42" s="213"/>
      <c r="CT42" s="213"/>
      <c r="CU42" s="213"/>
      <c r="CV42" s="213"/>
      <c r="CW42" s="213"/>
      <c r="CX42" s="213"/>
      <c r="CY42" s="213"/>
      <c r="CZ42" s="213"/>
      <c r="DA42" s="213"/>
      <c r="DB42" s="213"/>
      <c r="DC42" s="213"/>
      <c r="DD42" s="213"/>
      <c r="DE42" s="213"/>
      <c r="DF42" s="213"/>
      <c r="DG42" s="213"/>
      <c r="DH42" s="213"/>
      <c r="DI42" s="213"/>
      <c r="DJ42" s="213"/>
      <c r="DK42" s="213"/>
      <c r="DL42" s="213"/>
      <c r="DM42" s="213"/>
      <c r="DN42" s="213"/>
      <c r="DO42" s="213"/>
      <c r="DP42" s="213"/>
      <c r="DQ42" s="213"/>
      <c r="DR42" s="213"/>
      <c r="DS42" s="213"/>
      <c r="DT42" s="213"/>
      <c r="DU42" s="213"/>
      <c r="DV42" s="213"/>
      <c r="DW42" s="213"/>
      <c r="DX42" s="213"/>
      <c r="DY42" s="213"/>
      <c r="DZ42" s="213"/>
      <c r="EA42" s="213"/>
      <c r="EB42" s="213"/>
      <c r="EC42" s="213"/>
      <c r="ED42" s="213"/>
      <c r="EE42" s="213"/>
      <c r="EF42" s="213"/>
      <c r="EG42" s="213"/>
      <c r="EH42" s="213"/>
      <c r="EI42" s="213"/>
      <c r="EJ42" s="213"/>
    </row>
    <row r="43" spans="3:140" s="232" customFormat="1" ht="22.5" customHeight="1" x14ac:dyDescent="0.2">
      <c r="C43" s="213"/>
      <c r="D43" s="213"/>
      <c r="E43" s="213"/>
      <c r="F43" s="213"/>
      <c r="G43" s="213"/>
      <c r="H43" s="213"/>
      <c r="I43" s="213"/>
      <c r="K43" s="213"/>
      <c r="L43" s="213"/>
      <c r="M43" s="213"/>
      <c r="N43" s="213"/>
      <c r="O43" s="213"/>
      <c r="P43" s="213"/>
      <c r="Q43" s="213"/>
      <c r="R43" s="213"/>
      <c r="S43" s="213"/>
      <c r="T43" s="213"/>
      <c r="U43" s="213"/>
      <c r="V43" s="213"/>
      <c r="W43" s="213"/>
      <c r="X43" s="213"/>
      <c r="Y43" s="213"/>
      <c r="Z43" s="213"/>
      <c r="AA43" s="213"/>
      <c r="AB43" s="213"/>
      <c r="AC43" s="213"/>
      <c r="AD43" s="213"/>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3"/>
      <c r="BP43" s="213"/>
      <c r="BQ43" s="213"/>
      <c r="BR43" s="213"/>
      <c r="BS43" s="213"/>
      <c r="BT43" s="213"/>
      <c r="BU43" s="213"/>
      <c r="BV43" s="213"/>
      <c r="BW43" s="213"/>
      <c r="BX43" s="213"/>
      <c r="BY43" s="213"/>
      <c r="BZ43" s="213"/>
      <c r="CA43" s="213"/>
      <c r="CB43" s="213"/>
      <c r="CC43" s="213"/>
      <c r="CD43" s="213"/>
      <c r="CE43" s="213"/>
      <c r="CF43" s="213"/>
      <c r="CG43" s="213"/>
      <c r="CH43" s="213"/>
      <c r="CI43" s="213"/>
      <c r="CJ43" s="213"/>
      <c r="CK43" s="213"/>
      <c r="CL43" s="213"/>
      <c r="CM43" s="213"/>
      <c r="CN43" s="213"/>
      <c r="CO43" s="213"/>
      <c r="CP43" s="213"/>
      <c r="CQ43" s="213"/>
      <c r="CR43" s="213"/>
      <c r="CS43" s="213"/>
      <c r="CT43" s="213"/>
      <c r="CU43" s="213"/>
      <c r="CV43" s="213"/>
      <c r="CW43" s="213"/>
      <c r="CX43" s="213"/>
      <c r="CY43" s="213"/>
      <c r="CZ43" s="213"/>
      <c r="DA43" s="213"/>
      <c r="DB43" s="213"/>
      <c r="DC43" s="213"/>
      <c r="DD43" s="213"/>
      <c r="DE43" s="213"/>
      <c r="DF43" s="213"/>
      <c r="DG43" s="213"/>
      <c r="DH43" s="213"/>
      <c r="DI43" s="213"/>
      <c r="DJ43" s="213"/>
      <c r="DK43" s="213"/>
      <c r="DL43" s="213"/>
      <c r="DM43" s="213"/>
      <c r="DN43" s="213"/>
      <c r="DO43" s="213"/>
      <c r="DP43" s="213"/>
      <c r="DQ43" s="213"/>
      <c r="DR43" s="213"/>
      <c r="DS43" s="213"/>
      <c r="DT43" s="213"/>
      <c r="DU43" s="213"/>
      <c r="DV43" s="213"/>
      <c r="DW43" s="213"/>
      <c r="DX43" s="213"/>
      <c r="DY43" s="213"/>
      <c r="DZ43" s="213"/>
      <c r="EA43" s="213"/>
      <c r="EB43" s="213"/>
      <c r="EC43" s="213"/>
      <c r="ED43" s="213"/>
      <c r="EE43" s="213"/>
      <c r="EF43" s="213"/>
      <c r="EG43" s="213"/>
      <c r="EH43" s="213"/>
      <c r="EI43" s="213"/>
      <c r="EJ43" s="213"/>
    </row>
    <row r="44" spans="3:140" s="232" customFormat="1" ht="22.5" customHeight="1" x14ac:dyDescent="0.2">
      <c r="C44" s="213"/>
      <c r="D44" s="213"/>
      <c r="E44" s="213"/>
      <c r="F44" s="213"/>
      <c r="G44" s="213"/>
      <c r="H44" s="213"/>
      <c r="I44" s="213"/>
      <c r="K44" s="213"/>
      <c r="L44" s="213"/>
      <c r="M44" s="213"/>
      <c r="N44" s="213"/>
      <c r="O44" s="213"/>
      <c r="P44" s="213"/>
      <c r="Q44" s="213"/>
      <c r="R44" s="213"/>
      <c r="S44" s="213"/>
      <c r="T44" s="213"/>
      <c r="U44" s="213"/>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c r="CV44" s="213"/>
      <c r="CW44" s="213"/>
      <c r="CX44" s="213"/>
      <c r="CY44" s="213"/>
      <c r="CZ44" s="213"/>
      <c r="DA44" s="213"/>
      <c r="DB44" s="213"/>
      <c r="DC44" s="213"/>
      <c r="DD44" s="213"/>
      <c r="DE44" s="213"/>
      <c r="DF44" s="213"/>
      <c r="DG44" s="213"/>
      <c r="DH44" s="213"/>
      <c r="DI44" s="213"/>
      <c r="DJ44" s="213"/>
      <c r="DK44" s="213"/>
      <c r="DL44" s="213"/>
      <c r="DM44" s="213"/>
      <c r="DN44" s="213"/>
      <c r="DO44" s="213"/>
      <c r="DP44" s="213"/>
      <c r="DQ44" s="213"/>
      <c r="DR44" s="213"/>
      <c r="DS44" s="213"/>
      <c r="DT44" s="213"/>
      <c r="DU44" s="213"/>
      <c r="DV44" s="213"/>
      <c r="DW44" s="213"/>
      <c r="DX44" s="213"/>
      <c r="DY44" s="213"/>
      <c r="DZ44" s="213"/>
      <c r="EA44" s="213"/>
      <c r="EB44" s="213"/>
      <c r="EC44" s="213"/>
      <c r="ED44" s="213"/>
      <c r="EE44" s="213"/>
      <c r="EF44" s="213"/>
      <c r="EG44" s="213"/>
      <c r="EH44" s="213"/>
      <c r="EI44" s="213"/>
      <c r="EJ44" s="213"/>
    </row>
    <row r="45" spans="3:140" s="232" customFormat="1" ht="22.5" customHeight="1" x14ac:dyDescent="0.2">
      <c r="C45" s="213"/>
      <c r="D45" s="213"/>
      <c r="E45" s="213"/>
      <c r="F45" s="213"/>
      <c r="G45" s="213"/>
      <c r="H45" s="213"/>
      <c r="I45" s="213"/>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c r="CV45" s="213"/>
      <c r="CW45" s="213"/>
      <c r="CX45" s="213"/>
      <c r="CY45" s="213"/>
      <c r="CZ45" s="213"/>
      <c r="DA45" s="213"/>
      <c r="DB45" s="213"/>
      <c r="DC45" s="213"/>
      <c r="DD45" s="213"/>
      <c r="DE45" s="213"/>
      <c r="DF45" s="213"/>
      <c r="DG45" s="213"/>
      <c r="DH45" s="213"/>
      <c r="DI45" s="213"/>
      <c r="DJ45" s="213"/>
      <c r="DK45" s="213"/>
      <c r="DL45" s="213"/>
      <c r="DM45" s="213"/>
      <c r="DN45" s="213"/>
      <c r="DO45" s="213"/>
      <c r="DP45" s="213"/>
      <c r="DQ45" s="213"/>
      <c r="DR45" s="213"/>
      <c r="DS45" s="213"/>
      <c r="DT45" s="213"/>
      <c r="DU45" s="213"/>
      <c r="DV45" s="213"/>
      <c r="DW45" s="213"/>
      <c r="DX45" s="213"/>
      <c r="DY45" s="213"/>
      <c r="DZ45" s="213"/>
      <c r="EA45" s="213"/>
      <c r="EB45" s="213"/>
      <c r="EC45" s="213"/>
      <c r="ED45" s="213"/>
      <c r="EE45" s="213"/>
      <c r="EF45" s="213"/>
      <c r="EG45" s="213"/>
      <c r="EH45" s="213"/>
      <c r="EI45" s="213"/>
      <c r="EJ45" s="213"/>
    </row>
    <row r="46" spans="3:140" s="232" customFormat="1" ht="22.5" customHeight="1" x14ac:dyDescent="0.2">
      <c r="C46" s="213"/>
      <c r="D46" s="213"/>
      <c r="E46" s="213"/>
      <c r="F46" s="213"/>
      <c r="G46" s="213"/>
      <c r="H46" s="213"/>
      <c r="I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c r="CV46" s="213"/>
      <c r="CW46" s="213"/>
      <c r="CX46" s="213"/>
      <c r="CY46" s="213"/>
      <c r="CZ46" s="213"/>
      <c r="DA46" s="213"/>
      <c r="DB46" s="213"/>
      <c r="DC46" s="213"/>
      <c r="DD46" s="213"/>
      <c r="DE46" s="213"/>
      <c r="DF46" s="213"/>
      <c r="DG46" s="213"/>
      <c r="DH46" s="213"/>
      <c r="DI46" s="213"/>
      <c r="DJ46" s="213"/>
      <c r="DK46" s="213"/>
      <c r="DL46" s="213"/>
      <c r="DM46" s="213"/>
      <c r="DN46" s="213"/>
      <c r="DO46" s="213"/>
      <c r="DP46" s="213"/>
      <c r="DQ46" s="213"/>
      <c r="DR46" s="213"/>
      <c r="DS46" s="213"/>
      <c r="DT46" s="213"/>
      <c r="DU46" s="213"/>
      <c r="DV46" s="213"/>
      <c r="DW46" s="213"/>
      <c r="DX46" s="213"/>
      <c r="DY46" s="213"/>
      <c r="DZ46" s="213"/>
      <c r="EA46" s="213"/>
      <c r="EB46" s="213"/>
      <c r="EC46" s="213"/>
      <c r="ED46" s="213"/>
      <c r="EE46" s="213"/>
      <c r="EF46" s="213"/>
      <c r="EG46" s="213"/>
      <c r="EH46" s="213"/>
      <c r="EI46" s="213"/>
      <c r="EJ46" s="213"/>
    </row>
    <row r="47" spans="3:140" s="232" customFormat="1" ht="22.5" customHeight="1" x14ac:dyDescent="0.2">
      <c r="C47" s="213"/>
      <c r="D47" s="213"/>
      <c r="E47" s="213"/>
      <c r="F47" s="213"/>
      <c r="G47" s="213"/>
      <c r="H47" s="213"/>
      <c r="I47" s="213"/>
      <c r="K47" s="213"/>
      <c r="L47" s="213"/>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c r="CR47" s="213"/>
      <c r="CS47" s="213"/>
      <c r="CT47" s="213"/>
      <c r="CU47" s="213"/>
      <c r="CV47" s="213"/>
      <c r="CW47" s="213"/>
      <c r="CX47" s="213"/>
      <c r="CY47" s="213"/>
      <c r="CZ47" s="213"/>
      <c r="DA47" s="213"/>
      <c r="DB47" s="213"/>
      <c r="DC47" s="213"/>
      <c r="DD47" s="213"/>
      <c r="DE47" s="213"/>
      <c r="DF47" s="213"/>
      <c r="DG47" s="213"/>
      <c r="DH47" s="213"/>
      <c r="DI47" s="213"/>
      <c r="DJ47" s="213"/>
      <c r="DK47" s="213"/>
      <c r="DL47" s="213"/>
      <c r="DM47" s="213"/>
      <c r="DN47" s="213"/>
      <c r="DO47" s="213"/>
      <c r="DP47" s="213"/>
      <c r="DQ47" s="213"/>
      <c r="DR47" s="213"/>
      <c r="DS47" s="213"/>
      <c r="DT47" s="213"/>
      <c r="DU47" s="213"/>
      <c r="DV47" s="213"/>
      <c r="DW47" s="213"/>
      <c r="DX47" s="213"/>
      <c r="DY47" s="213"/>
      <c r="DZ47" s="213"/>
      <c r="EA47" s="213"/>
      <c r="EB47" s="213"/>
      <c r="EC47" s="213"/>
      <c r="ED47" s="213"/>
      <c r="EE47" s="213"/>
      <c r="EF47" s="213"/>
      <c r="EG47" s="213"/>
      <c r="EH47" s="213"/>
      <c r="EI47" s="213"/>
      <c r="EJ47" s="213"/>
    </row>
    <row r="49" spans="3:140" s="232" customFormat="1" ht="22.5" customHeight="1" x14ac:dyDescent="0.2">
      <c r="C49" s="213"/>
      <c r="D49" s="213"/>
      <c r="E49" s="213"/>
      <c r="F49" s="213"/>
      <c r="G49" s="213"/>
      <c r="H49" s="213"/>
      <c r="I49" s="213"/>
      <c r="K49" s="213"/>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c r="CR49" s="213"/>
      <c r="CS49" s="213"/>
      <c r="CT49" s="213"/>
      <c r="CU49" s="213"/>
      <c r="CV49" s="213"/>
      <c r="CW49" s="213"/>
      <c r="CX49" s="213"/>
      <c r="CY49" s="213"/>
      <c r="CZ49" s="213"/>
      <c r="DA49" s="213"/>
      <c r="DB49" s="213"/>
      <c r="DC49" s="213"/>
      <c r="DD49" s="213"/>
      <c r="DE49" s="213"/>
      <c r="DF49" s="213"/>
      <c r="DG49" s="213"/>
      <c r="DH49" s="213"/>
      <c r="DI49" s="213"/>
      <c r="DJ49" s="213"/>
      <c r="DK49" s="213"/>
      <c r="DL49" s="213"/>
      <c r="DM49" s="213"/>
      <c r="DN49" s="213"/>
      <c r="DO49" s="213"/>
      <c r="DP49" s="213"/>
      <c r="DQ49" s="213"/>
      <c r="DR49" s="213"/>
      <c r="DS49" s="213"/>
      <c r="DT49" s="213"/>
      <c r="DU49" s="213"/>
      <c r="DV49" s="213"/>
      <c r="DW49" s="213"/>
      <c r="DX49" s="213"/>
      <c r="DY49" s="213"/>
      <c r="DZ49" s="213"/>
      <c r="EA49" s="213"/>
      <c r="EB49" s="213"/>
      <c r="EC49" s="213"/>
      <c r="ED49" s="213"/>
      <c r="EE49" s="213"/>
      <c r="EF49" s="213"/>
      <c r="EG49" s="213"/>
      <c r="EH49" s="213"/>
      <c r="EI49" s="213"/>
      <c r="EJ49" s="213"/>
    </row>
    <row r="50" spans="3:140" s="232" customFormat="1" ht="22.5" customHeight="1" x14ac:dyDescent="0.2">
      <c r="C50" s="213"/>
      <c r="D50" s="213"/>
      <c r="E50" s="213"/>
      <c r="F50" s="213"/>
      <c r="G50" s="213"/>
      <c r="H50" s="213"/>
      <c r="I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c r="DA50" s="213"/>
      <c r="DB50" s="213"/>
      <c r="DC50" s="213"/>
      <c r="DD50" s="213"/>
      <c r="DE50" s="213"/>
      <c r="DF50" s="213"/>
      <c r="DG50" s="213"/>
      <c r="DH50" s="213"/>
      <c r="DI50" s="213"/>
      <c r="DJ50" s="213"/>
      <c r="DK50" s="213"/>
      <c r="DL50" s="213"/>
      <c r="DM50" s="213"/>
      <c r="DN50" s="213"/>
      <c r="DO50" s="213"/>
      <c r="DP50" s="213"/>
      <c r="DQ50" s="213"/>
      <c r="DR50" s="213"/>
      <c r="DS50" s="213"/>
      <c r="DT50" s="213"/>
      <c r="DU50" s="213"/>
      <c r="DV50" s="213"/>
      <c r="DW50" s="213"/>
      <c r="DX50" s="213"/>
      <c r="DY50" s="213"/>
      <c r="DZ50" s="213"/>
      <c r="EA50" s="213"/>
      <c r="EB50" s="213"/>
      <c r="EC50" s="213"/>
      <c r="ED50" s="213"/>
      <c r="EE50" s="213"/>
      <c r="EF50" s="213"/>
      <c r="EG50" s="213"/>
      <c r="EH50" s="213"/>
      <c r="EI50" s="213"/>
      <c r="EJ50" s="213"/>
    </row>
    <row r="51" spans="3:140" s="232" customFormat="1" ht="22.5" customHeight="1" x14ac:dyDescent="0.2">
      <c r="C51" s="213"/>
      <c r="D51" s="213"/>
      <c r="E51" s="213"/>
      <c r="F51" s="213"/>
      <c r="G51" s="213"/>
      <c r="H51" s="213"/>
      <c r="I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c r="CR51" s="213"/>
      <c r="CS51" s="213"/>
      <c r="CT51" s="213"/>
      <c r="CU51" s="213"/>
      <c r="CV51" s="213"/>
      <c r="CW51" s="213"/>
      <c r="CX51" s="213"/>
      <c r="CY51" s="213"/>
      <c r="CZ51" s="213"/>
      <c r="DA51" s="213"/>
      <c r="DB51" s="213"/>
      <c r="DC51" s="213"/>
      <c r="DD51" s="213"/>
      <c r="DE51" s="213"/>
      <c r="DF51" s="213"/>
      <c r="DG51" s="213"/>
      <c r="DH51" s="213"/>
      <c r="DI51" s="213"/>
      <c r="DJ51" s="213"/>
      <c r="DK51" s="213"/>
      <c r="DL51" s="213"/>
      <c r="DM51" s="213"/>
      <c r="DN51" s="213"/>
      <c r="DO51" s="213"/>
      <c r="DP51" s="213"/>
      <c r="DQ51" s="213"/>
      <c r="DR51" s="213"/>
      <c r="DS51" s="213"/>
      <c r="DT51" s="213"/>
      <c r="DU51" s="213"/>
      <c r="DV51" s="213"/>
      <c r="DW51" s="213"/>
      <c r="DX51" s="213"/>
      <c r="DY51" s="213"/>
      <c r="DZ51" s="213"/>
      <c r="EA51" s="213"/>
      <c r="EB51" s="213"/>
      <c r="EC51" s="213"/>
      <c r="ED51" s="213"/>
      <c r="EE51" s="213"/>
      <c r="EF51" s="213"/>
      <c r="EG51" s="213"/>
      <c r="EH51" s="213"/>
      <c r="EI51" s="213"/>
      <c r="EJ51" s="213"/>
    </row>
    <row r="53" spans="3:140" s="232" customFormat="1" ht="22.5" customHeight="1" x14ac:dyDescent="0.2">
      <c r="C53" s="213"/>
      <c r="D53" s="213"/>
      <c r="E53" s="213"/>
      <c r="F53" s="213"/>
      <c r="G53" s="213"/>
      <c r="H53" s="213"/>
      <c r="I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c r="CR53" s="213"/>
      <c r="CS53" s="213"/>
      <c r="CT53" s="213"/>
      <c r="CU53" s="213"/>
      <c r="CV53" s="213"/>
      <c r="CW53" s="213"/>
      <c r="CX53" s="213"/>
      <c r="CY53" s="213"/>
      <c r="CZ53" s="213"/>
      <c r="DA53" s="213"/>
      <c r="DB53" s="213"/>
      <c r="DC53" s="213"/>
      <c r="DD53" s="213"/>
      <c r="DE53" s="213"/>
      <c r="DF53" s="213"/>
      <c r="DG53" s="213"/>
      <c r="DH53" s="213"/>
      <c r="DI53" s="213"/>
      <c r="DJ53" s="213"/>
      <c r="DK53" s="213"/>
      <c r="DL53" s="213"/>
      <c r="DM53" s="213"/>
      <c r="DN53" s="213"/>
      <c r="DO53" s="213"/>
      <c r="DP53" s="213"/>
      <c r="DQ53" s="213"/>
      <c r="DR53" s="213"/>
      <c r="DS53" s="213"/>
      <c r="DT53" s="213"/>
      <c r="DU53" s="213"/>
      <c r="DV53" s="213"/>
      <c r="DW53" s="213"/>
      <c r="DX53" s="213"/>
      <c r="DY53" s="213"/>
      <c r="DZ53" s="213"/>
      <c r="EA53" s="213"/>
      <c r="EB53" s="213"/>
      <c r="EC53" s="213"/>
      <c r="ED53" s="213"/>
      <c r="EE53" s="213"/>
      <c r="EF53" s="213"/>
      <c r="EG53" s="213"/>
      <c r="EH53" s="213"/>
      <c r="EI53" s="213"/>
      <c r="EJ53" s="213"/>
    </row>
    <row r="54" spans="3:140" s="232" customFormat="1" ht="22.5" customHeight="1" x14ac:dyDescent="0.2">
      <c r="C54" s="213"/>
      <c r="D54" s="213"/>
      <c r="E54" s="213"/>
      <c r="F54" s="213"/>
      <c r="G54" s="213"/>
      <c r="H54" s="213"/>
      <c r="I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c r="CR54" s="213"/>
      <c r="CS54" s="213"/>
      <c r="CT54" s="213"/>
      <c r="CU54" s="213"/>
      <c r="CV54" s="213"/>
      <c r="CW54" s="213"/>
      <c r="CX54" s="213"/>
      <c r="CY54" s="213"/>
      <c r="CZ54" s="213"/>
      <c r="DA54" s="213"/>
      <c r="DB54" s="213"/>
      <c r="DC54" s="213"/>
      <c r="DD54" s="213"/>
      <c r="DE54" s="213"/>
      <c r="DF54" s="213"/>
      <c r="DG54" s="213"/>
      <c r="DH54" s="213"/>
      <c r="DI54" s="213"/>
      <c r="DJ54" s="213"/>
      <c r="DK54" s="213"/>
      <c r="DL54" s="213"/>
      <c r="DM54" s="213"/>
      <c r="DN54" s="213"/>
      <c r="DO54" s="213"/>
      <c r="DP54" s="213"/>
      <c r="DQ54" s="213"/>
      <c r="DR54" s="213"/>
      <c r="DS54" s="213"/>
      <c r="DT54" s="213"/>
      <c r="DU54" s="213"/>
      <c r="DV54" s="213"/>
      <c r="DW54" s="213"/>
      <c r="DX54" s="213"/>
      <c r="DY54" s="213"/>
      <c r="DZ54" s="213"/>
      <c r="EA54" s="213"/>
      <c r="EB54" s="213"/>
      <c r="EC54" s="213"/>
      <c r="ED54" s="213"/>
      <c r="EE54" s="213"/>
      <c r="EF54" s="213"/>
      <c r="EG54" s="213"/>
      <c r="EH54" s="213"/>
      <c r="EI54" s="213"/>
      <c r="EJ54" s="213"/>
    </row>
    <row r="56" spans="3:140" s="232" customFormat="1" ht="22.5" customHeight="1" x14ac:dyDescent="0.2">
      <c r="C56" s="213"/>
      <c r="D56" s="213"/>
      <c r="E56" s="213"/>
      <c r="F56" s="213"/>
      <c r="G56" s="213"/>
      <c r="H56" s="213"/>
      <c r="I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c r="CR56" s="213"/>
      <c r="CS56" s="213"/>
      <c r="CT56" s="213"/>
      <c r="CU56" s="213"/>
      <c r="CV56" s="213"/>
      <c r="CW56" s="213"/>
      <c r="CX56" s="213"/>
      <c r="CY56" s="213"/>
      <c r="CZ56" s="213"/>
      <c r="DA56" s="213"/>
      <c r="DB56" s="213"/>
      <c r="DC56" s="213"/>
      <c r="DD56" s="213"/>
      <c r="DE56" s="213"/>
      <c r="DF56" s="213"/>
      <c r="DG56" s="213"/>
      <c r="DH56" s="213"/>
      <c r="DI56" s="213"/>
      <c r="DJ56" s="213"/>
      <c r="DK56" s="213"/>
      <c r="DL56" s="213"/>
      <c r="DM56" s="213"/>
      <c r="DN56" s="213"/>
      <c r="DO56" s="213"/>
      <c r="DP56" s="213"/>
      <c r="DQ56" s="213"/>
      <c r="DR56" s="213"/>
      <c r="DS56" s="213"/>
      <c r="DT56" s="213"/>
      <c r="DU56" s="213"/>
      <c r="DV56" s="213"/>
      <c r="DW56" s="213"/>
      <c r="DX56" s="213"/>
      <c r="DY56" s="213"/>
      <c r="DZ56" s="213"/>
      <c r="EA56" s="213"/>
      <c r="EB56" s="213"/>
      <c r="EC56" s="213"/>
      <c r="ED56" s="213"/>
      <c r="EE56" s="213"/>
      <c r="EF56" s="213"/>
      <c r="EG56" s="213"/>
      <c r="EH56" s="213"/>
      <c r="EI56" s="213"/>
      <c r="EJ56" s="213"/>
    </row>
    <row r="57" spans="3:140" s="232" customFormat="1" ht="22.5" customHeight="1" x14ac:dyDescent="0.2">
      <c r="C57" s="213"/>
      <c r="D57" s="213"/>
      <c r="E57" s="213"/>
      <c r="F57" s="213"/>
      <c r="G57" s="213"/>
      <c r="H57" s="213"/>
      <c r="I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c r="CR57" s="213"/>
      <c r="CS57" s="213"/>
      <c r="CT57" s="213"/>
      <c r="CU57" s="213"/>
      <c r="CV57" s="213"/>
      <c r="CW57" s="213"/>
      <c r="CX57" s="213"/>
      <c r="CY57" s="213"/>
      <c r="CZ57" s="213"/>
      <c r="DA57" s="213"/>
      <c r="DB57" s="213"/>
      <c r="DC57" s="213"/>
      <c r="DD57" s="213"/>
      <c r="DE57" s="213"/>
      <c r="DF57" s="213"/>
      <c r="DG57" s="213"/>
      <c r="DH57" s="213"/>
      <c r="DI57" s="213"/>
      <c r="DJ57" s="213"/>
      <c r="DK57" s="213"/>
      <c r="DL57" s="213"/>
      <c r="DM57" s="213"/>
      <c r="DN57" s="213"/>
      <c r="DO57" s="213"/>
      <c r="DP57" s="213"/>
      <c r="DQ57" s="213"/>
      <c r="DR57" s="213"/>
      <c r="DS57" s="213"/>
      <c r="DT57" s="213"/>
      <c r="DU57" s="213"/>
      <c r="DV57" s="213"/>
      <c r="DW57" s="213"/>
      <c r="DX57" s="213"/>
      <c r="DY57" s="213"/>
      <c r="DZ57" s="213"/>
      <c r="EA57" s="213"/>
      <c r="EB57" s="213"/>
      <c r="EC57" s="213"/>
      <c r="ED57" s="213"/>
      <c r="EE57" s="213"/>
      <c r="EF57" s="213"/>
      <c r="EG57" s="213"/>
      <c r="EH57" s="213"/>
      <c r="EI57" s="213"/>
      <c r="EJ57" s="213"/>
    </row>
    <row r="58" spans="3:140" s="232" customFormat="1" ht="22.5" customHeight="1" x14ac:dyDescent="0.2">
      <c r="C58" s="213"/>
      <c r="D58" s="213"/>
      <c r="E58" s="213"/>
      <c r="F58" s="213"/>
      <c r="G58" s="213"/>
      <c r="H58" s="213"/>
      <c r="I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c r="CR58" s="213"/>
      <c r="CS58" s="213"/>
      <c r="CT58" s="213"/>
      <c r="CU58" s="213"/>
      <c r="CV58" s="213"/>
      <c r="CW58" s="213"/>
      <c r="CX58" s="213"/>
      <c r="CY58" s="213"/>
      <c r="CZ58" s="213"/>
      <c r="DA58" s="213"/>
      <c r="DB58" s="213"/>
      <c r="DC58" s="213"/>
      <c r="DD58" s="213"/>
      <c r="DE58" s="213"/>
      <c r="DF58" s="213"/>
      <c r="DG58" s="213"/>
      <c r="DH58" s="213"/>
      <c r="DI58" s="213"/>
      <c r="DJ58" s="213"/>
      <c r="DK58" s="213"/>
      <c r="DL58" s="213"/>
      <c r="DM58" s="213"/>
      <c r="DN58" s="213"/>
      <c r="DO58" s="213"/>
      <c r="DP58" s="213"/>
      <c r="DQ58" s="213"/>
      <c r="DR58" s="213"/>
      <c r="DS58" s="213"/>
      <c r="DT58" s="213"/>
      <c r="DU58" s="213"/>
      <c r="DV58" s="213"/>
      <c r="DW58" s="213"/>
      <c r="DX58" s="213"/>
      <c r="DY58" s="213"/>
      <c r="DZ58" s="213"/>
      <c r="EA58" s="213"/>
      <c r="EB58" s="213"/>
      <c r="EC58" s="213"/>
      <c r="ED58" s="213"/>
      <c r="EE58" s="213"/>
      <c r="EF58" s="213"/>
      <c r="EG58" s="213"/>
      <c r="EH58" s="213"/>
      <c r="EI58" s="213"/>
      <c r="EJ58" s="213"/>
    </row>
  </sheetData>
  <mergeCells count="5">
    <mergeCell ref="A1:J1"/>
    <mergeCell ref="A2:J2"/>
    <mergeCell ref="C3:E3"/>
    <mergeCell ref="F3:H3"/>
    <mergeCell ref="I3:J4"/>
  </mergeCells>
  <pageMargins left="0.7" right="0.32" top="0.45" bottom="0.51"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H497"/>
  <sheetViews>
    <sheetView workbookViewId="0">
      <selection activeCell="K13" sqref="K13"/>
    </sheetView>
  </sheetViews>
  <sheetFormatPr defaultRowHeight="15" x14ac:dyDescent="0.2"/>
  <cols>
    <col min="1" max="1" width="7.3984375" customWidth="1"/>
    <col min="2" max="2" width="37.125" customWidth="1"/>
    <col min="3" max="3" width="5.37890625" customWidth="1"/>
    <col min="4" max="4" width="4.4375" customWidth="1"/>
    <col min="5" max="5" width="8.875" customWidth="1"/>
    <col min="6" max="6" width="9.14453125" customWidth="1"/>
    <col min="7" max="7" width="9.01171875" customWidth="1"/>
    <col min="8" max="8" width="10.625" customWidth="1"/>
  </cols>
  <sheetData>
    <row r="4" spans="1:8" x14ac:dyDescent="0.2">
      <c r="A4" s="74" t="s">
        <v>959</v>
      </c>
      <c r="B4" s="74" t="s">
        <v>1</v>
      </c>
      <c r="C4" s="370" t="s">
        <v>960</v>
      </c>
      <c r="D4" s="370"/>
      <c r="E4" s="74" t="s">
        <v>3</v>
      </c>
      <c r="F4" s="74" t="s">
        <v>4</v>
      </c>
      <c r="G4" s="74" t="s">
        <v>5</v>
      </c>
      <c r="H4" s="74" t="s">
        <v>6</v>
      </c>
    </row>
    <row r="5" spans="1:8" ht="26.25" x14ac:dyDescent="0.2">
      <c r="A5" s="77">
        <v>1</v>
      </c>
      <c r="B5" s="85" t="s">
        <v>941</v>
      </c>
      <c r="C5" s="78"/>
      <c r="D5" s="78"/>
      <c r="E5" s="78"/>
      <c r="F5" s="78"/>
      <c r="G5" s="78"/>
      <c r="H5" s="78"/>
    </row>
    <row r="6" spans="1:8" x14ac:dyDescent="0.2">
      <c r="A6" s="77"/>
      <c r="B6" s="85" t="s">
        <v>964</v>
      </c>
      <c r="C6" s="78"/>
      <c r="D6" s="78"/>
      <c r="E6" s="78"/>
      <c r="F6" s="78"/>
      <c r="G6" s="78"/>
      <c r="H6" s="78"/>
    </row>
    <row r="7" spans="1:8" x14ac:dyDescent="0.2">
      <c r="A7" s="77"/>
      <c r="B7" s="86" t="s">
        <v>1030</v>
      </c>
      <c r="C7" s="77">
        <v>1</v>
      </c>
      <c r="D7" s="77">
        <v>1</v>
      </c>
      <c r="E7" s="79"/>
      <c r="F7" s="79"/>
      <c r="G7" s="79"/>
      <c r="H7" s="79"/>
    </row>
    <row r="8" spans="1:8" x14ac:dyDescent="0.2">
      <c r="A8" s="77"/>
      <c r="B8" s="86"/>
      <c r="C8" s="77"/>
      <c r="D8" s="77"/>
      <c r="E8" s="79"/>
      <c r="F8" s="79"/>
      <c r="G8" s="79"/>
      <c r="H8" s="79"/>
    </row>
    <row r="9" spans="1:8" x14ac:dyDescent="0.2">
      <c r="A9" s="77"/>
      <c r="B9" s="86"/>
      <c r="C9" s="77"/>
      <c r="D9" s="77"/>
      <c r="E9" s="79"/>
      <c r="F9" s="79"/>
      <c r="G9" s="79"/>
      <c r="H9" s="79"/>
    </row>
    <row r="10" spans="1:8" x14ac:dyDescent="0.2">
      <c r="A10" s="1"/>
      <c r="B10" s="1"/>
      <c r="C10" s="1"/>
      <c r="D10" s="1"/>
      <c r="E10" s="1"/>
      <c r="F10" s="1"/>
      <c r="G10" s="1"/>
      <c r="H10" s="1"/>
    </row>
    <row r="11" spans="1:8" x14ac:dyDescent="0.2">
      <c r="A11" s="1"/>
      <c r="B11" s="1"/>
      <c r="C11" s="1"/>
      <c r="D11" s="1"/>
      <c r="E11" s="1"/>
      <c r="F11" s="1"/>
      <c r="G11" s="1"/>
      <c r="H11" s="1"/>
    </row>
    <row r="12" spans="1:8" x14ac:dyDescent="0.2">
      <c r="A12" s="1"/>
      <c r="B12" s="1"/>
      <c r="C12" s="1"/>
      <c r="D12" s="1"/>
      <c r="E12" s="1"/>
      <c r="F12" s="1"/>
      <c r="G12" s="1"/>
      <c r="H12" s="1"/>
    </row>
    <row r="13" spans="1:8" x14ac:dyDescent="0.2">
      <c r="A13" s="1"/>
      <c r="B13" s="1"/>
      <c r="C13" s="1"/>
      <c r="D13" s="1"/>
      <c r="E13" s="1"/>
      <c r="F13" s="1"/>
      <c r="G13" s="1"/>
      <c r="H13" s="1"/>
    </row>
    <row r="14" spans="1:8" x14ac:dyDescent="0.2">
      <c r="A14" s="1"/>
      <c r="B14" s="1"/>
      <c r="C14" s="1"/>
      <c r="D14" s="1"/>
      <c r="E14" s="1"/>
      <c r="F14" s="1"/>
      <c r="G14" s="1"/>
      <c r="H14" s="1"/>
    </row>
    <row r="15" spans="1:8" x14ac:dyDescent="0.2">
      <c r="A15" s="1"/>
      <c r="B15" s="1"/>
      <c r="C15" s="1"/>
      <c r="D15" s="1"/>
      <c r="E15" s="1"/>
      <c r="F15" s="1"/>
      <c r="G15" s="1"/>
      <c r="H15" s="1"/>
    </row>
    <row r="16" spans="1:8" x14ac:dyDescent="0.2">
      <c r="A16" s="1"/>
      <c r="B16" s="1"/>
      <c r="C16" s="1"/>
      <c r="D16" s="1"/>
      <c r="E16" s="1"/>
      <c r="F16" s="1"/>
      <c r="G16" s="1"/>
      <c r="H16" s="1"/>
    </row>
    <row r="17" spans="1:8" x14ac:dyDescent="0.2">
      <c r="A17" s="1"/>
      <c r="B17" s="1"/>
      <c r="C17" s="1"/>
      <c r="D17" s="1"/>
      <c r="E17" s="1"/>
      <c r="F17" s="1"/>
      <c r="G17" s="1"/>
      <c r="H17" s="1"/>
    </row>
    <row r="18" spans="1:8" x14ac:dyDescent="0.2">
      <c r="A18" s="1"/>
      <c r="B18" s="1"/>
      <c r="C18" s="1"/>
      <c r="D18" s="1"/>
      <c r="E18" s="1"/>
      <c r="F18" s="1"/>
      <c r="G18" s="1"/>
      <c r="H18" s="1"/>
    </row>
    <row r="19" spans="1:8" x14ac:dyDescent="0.2">
      <c r="A19" s="1"/>
      <c r="B19" s="1"/>
      <c r="C19" s="1"/>
      <c r="D19" s="1"/>
      <c r="E19" s="1"/>
      <c r="F19" s="1"/>
      <c r="G19" s="1"/>
      <c r="H19" s="1"/>
    </row>
    <row r="20" spans="1:8" x14ac:dyDescent="0.2">
      <c r="A20" s="1"/>
      <c r="B20" s="1"/>
      <c r="C20" s="1"/>
      <c r="D20" s="1"/>
      <c r="E20" s="1"/>
      <c r="F20" s="1"/>
      <c r="G20" s="1"/>
      <c r="H20" s="1"/>
    </row>
    <row r="21" spans="1:8" x14ac:dyDescent="0.2">
      <c r="A21" s="1"/>
      <c r="B21" s="1"/>
      <c r="C21" s="1"/>
      <c r="D21" s="1"/>
      <c r="E21" s="1"/>
      <c r="F21" s="1"/>
      <c r="G21" s="1"/>
      <c r="H21" s="1"/>
    </row>
    <row r="22" spans="1:8" x14ac:dyDescent="0.2">
      <c r="A22" s="1"/>
      <c r="B22" s="1"/>
      <c r="C22" s="1"/>
      <c r="D22" s="1"/>
      <c r="E22" s="1"/>
      <c r="F22" s="1"/>
      <c r="G22" s="1"/>
      <c r="H22" s="1"/>
    </row>
    <row r="23" spans="1:8" x14ac:dyDescent="0.2">
      <c r="A23" s="1"/>
      <c r="B23" s="1"/>
      <c r="C23" s="1"/>
      <c r="D23" s="1"/>
      <c r="E23" s="1"/>
      <c r="F23" s="1"/>
      <c r="G23" s="1"/>
      <c r="H23" s="1"/>
    </row>
    <row r="24" spans="1:8" x14ac:dyDescent="0.2">
      <c r="A24" s="1"/>
      <c r="B24" s="1"/>
      <c r="C24" s="1"/>
      <c r="D24" s="1"/>
      <c r="E24" s="1"/>
      <c r="F24" s="1"/>
      <c r="G24" s="1"/>
      <c r="H24" s="1"/>
    </row>
    <row r="25" spans="1:8" x14ac:dyDescent="0.2">
      <c r="A25" s="1"/>
      <c r="B25" s="1"/>
      <c r="C25" s="1"/>
      <c r="D25" s="1"/>
      <c r="E25" s="1"/>
      <c r="F25" s="1"/>
      <c r="G25" s="1"/>
      <c r="H25" s="1"/>
    </row>
    <row r="26" spans="1:8" x14ac:dyDescent="0.2">
      <c r="A26" s="1"/>
      <c r="B26" s="1"/>
      <c r="C26" s="1"/>
      <c r="D26" s="1"/>
      <c r="E26" s="1"/>
      <c r="F26" s="1"/>
      <c r="G26" s="1"/>
      <c r="H26" s="1"/>
    </row>
    <row r="27" spans="1:8" x14ac:dyDescent="0.2">
      <c r="A27" s="1"/>
      <c r="B27" s="1"/>
      <c r="C27" s="1"/>
      <c r="D27" s="1"/>
      <c r="E27" s="1"/>
      <c r="F27" s="1"/>
      <c r="G27" s="1"/>
      <c r="H27" s="1"/>
    </row>
    <row r="28" spans="1:8" x14ac:dyDescent="0.2">
      <c r="A28" s="1"/>
      <c r="B28" s="1"/>
      <c r="C28" s="1"/>
      <c r="D28" s="1"/>
      <c r="E28" s="1"/>
      <c r="F28" s="1"/>
      <c r="G28" s="1"/>
      <c r="H28" s="1"/>
    </row>
    <row r="29" spans="1:8" x14ac:dyDescent="0.2">
      <c r="A29" s="1"/>
      <c r="B29" s="1"/>
      <c r="C29" s="1"/>
      <c r="D29" s="1"/>
      <c r="E29" s="1"/>
      <c r="F29" s="1"/>
      <c r="G29" s="1"/>
      <c r="H29" s="1"/>
    </row>
    <row r="30" spans="1:8" x14ac:dyDescent="0.2">
      <c r="A30" s="1"/>
      <c r="B30" s="1"/>
      <c r="C30" s="1"/>
      <c r="D30" s="1"/>
      <c r="E30" s="1"/>
      <c r="F30" s="1"/>
      <c r="G30" s="1"/>
      <c r="H30" s="1"/>
    </row>
    <row r="31" spans="1:8" x14ac:dyDescent="0.2">
      <c r="A31" s="1"/>
      <c r="B31" s="1"/>
      <c r="C31" s="1"/>
      <c r="D31" s="1"/>
      <c r="E31" s="1"/>
      <c r="F31" s="1"/>
      <c r="G31" s="1"/>
      <c r="H31" s="1"/>
    </row>
    <row r="32" spans="1:8" x14ac:dyDescent="0.2">
      <c r="A32" s="1"/>
      <c r="B32" s="1"/>
      <c r="C32" s="1"/>
      <c r="D32" s="1"/>
      <c r="E32" s="1"/>
      <c r="F32" s="1"/>
      <c r="G32" s="1"/>
      <c r="H32" s="1"/>
    </row>
    <row r="33" spans="1:8" x14ac:dyDescent="0.2">
      <c r="A33" s="1"/>
      <c r="B33" s="1"/>
      <c r="C33" s="1"/>
      <c r="D33" s="1"/>
      <c r="E33" s="1"/>
      <c r="F33" s="1"/>
      <c r="G33" s="1"/>
      <c r="H33" s="1"/>
    </row>
    <row r="34" spans="1:8" x14ac:dyDescent="0.2">
      <c r="A34" s="1"/>
      <c r="B34" s="1"/>
      <c r="C34" s="1"/>
      <c r="D34" s="1"/>
      <c r="E34" s="1"/>
      <c r="F34" s="1"/>
      <c r="G34" s="1"/>
      <c r="H34" s="1"/>
    </row>
    <row r="35" spans="1:8" x14ac:dyDescent="0.2">
      <c r="A35" s="1"/>
      <c r="B35" s="1"/>
      <c r="C35" s="1"/>
      <c r="D35" s="1"/>
      <c r="E35" s="1"/>
      <c r="F35" s="1"/>
      <c r="G35" s="1"/>
      <c r="H35" s="1"/>
    </row>
    <row r="36" spans="1:8" x14ac:dyDescent="0.2">
      <c r="A36" s="1"/>
      <c r="B36" s="1"/>
      <c r="C36" s="1"/>
      <c r="D36" s="1"/>
      <c r="E36" s="1"/>
      <c r="F36" s="1"/>
      <c r="G36" s="1"/>
      <c r="H36" s="1"/>
    </row>
    <row r="37" spans="1:8" x14ac:dyDescent="0.2">
      <c r="A37" s="1"/>
      <c r="B37" s="1"/>
      <c r="C37" s="1"/>
      <c r="D37" s="1"/>
      <c r="E37" s="1"/>
      <c r="F37" s="1"/>
      <c r="G37" s="1"/>
      <c r="H37" s="1"/>
    </row>
    <row r="38" spans="1:8" x14ac:dyDescent="0.2">
      <c r="A38" s="1"/>
      <c r="B38" s="1"/>
      <c r="C38" s="1"/>
      <c r="D38" s="1"/>
      <c r="E38" s="1"/>
      <c r="F38" s="1"/>
      <c r="G38" s="1"/>
      <c r="H38" s="1"/>
    </row>
    <row r="39" spans="1:8" x14ac:dyDescent="0.2">
      <c r="A39" s="1"/>
      <c r="B39" s="1"/>
      <c r="C39" s="1"/>
      <c r="D39" s="1"/>
      <c r="E39" s="1"/>
      <c r="F39" s="1"/>
      <c r="G39" s="1"/>
      <c r="H39" s="1"/>
    </row>
    <row r="40" spans="1:8" x14ac:dyDescent="0.2">
      <c r="A40" s="1"/>
      <c r="B40" s="1"/>
      <c r="C40" s="1"/>
      <c r="D40" s="1"/>
      <c r="E40" s="1"/>
      <c r="F40" s="1"/>
      <c r="G40" s="1"/>
      <c r="H40" s="1"/>
    </row>
    <row r="41" spans="1:8" x14ac:dyDescent="0.2">
      <c r="A41" s="1"/>
      <c r="B41" s="1"/>
      <c r="C41" s="1"/>
      <c r="D41" s="1"/>
      <c r="E41" s="1"/>
      <c r="F41" s="1"/>
      <c r="G41" s="1"/>
      <c r="H41" s="1"/>
    </row>
    <row r="42" spans="1:8" x14ac:dyDescent="0.2">
      <c r="A42" s="1"/>
      <c r="B42" s="1"/>
      <c r="C42" s="1"/>
      <c r="D42" s="1"/>
      <c r="E42" s="1"/>
      <c r="F42" s="1"/>
      <c r="G42" s="1"/>
      <c r="H42" s="1"/>
    </row>
    <row r="43" spans="1:8" x14ac:dyDescent="0.2">
      <c r="A43" s="1"/>
      <c r="B43" s="1"/>
      <c r="C43" s="1"/>
      <c r="D43" s="1"/>
      <c r="E43" s="1"/>
      <c r="F43" s="1"/>
      <c r="G43" s="1"/>
      <c r="H43" s="1"/>
    </row>
    <row r="44" spans="1:8" x14ac:dyDescent="0.2">
      <c r="A44" s="1"/>
      <c r="B44" s="1"/>
      <c r="C44" s="1"/>
      <c r="D44" s="1"/>
      <c r="E44" s="1"/>
      <c r="F44" s="1"/>
      <c r="G44" s="1"/>
      <c r="H44" s="1"/>
    </row>
    <row r="45" spans="1:8" x14ac:dyDescent="0.2">
      <c r="A45" s="1"/>
      <c r="B45" s="1"/>
      <c r="C45" s="1"/>
      <c r="D45" s="1"/>
      <c r="E45" s="1"/>
      <c r="F45" s="1"/>
      <c r="G45" s="1"/>
      <c r="H45" s="1"/>
    </row>
    <row r="46" spans="1:8" x14ac:dyDescent="0.2">
      <c r="A46" s="1"/>
      <c r="B46" s="1"/>
      <c r="C46" s="1"/>
      <c r="D46" s="1"/>
      <c r="E46" s="1"/>
      <c r="F46" s="1"/>
      <c r="G46" s="1"/>
      <c r="H46" s="1"/>
    </row>
    <row r="47" spans="1:8" x14ac:dyDescent="0.2">
      <c r="A47" s="1"/>
      <c r="B47" s="1"/>
      <c r="C47" s="1"/>
      <c r="D47" s="1"/>
      <c r="E47" s="1"/>
      <c r="F47" s="1"/>
      <c r="G47" s="1"/>
      <c r="H47" s="1"/>
    </row>
    <row r="48" spans="1:8" x14ac:dyDescent="0.2">
      <c r="A48" s="1"/>
      <c r="B48" s="1"/>
      <c r="C48" s="1"/>
      <c r="D48" s="1"/>
      <c r="E48" s="1"/>
      <c r="F48" s="1"/>
      <c r="G48" s="1"/>
      <c r="H48" s="1"/>
    </row>
    <row r="49" spans="1:8" x14ac:dyDescent="0.2">
      <c r="A49" s="1"/>
      <c r="B49" s="1"/>
      <c r="C49" s="1"/>
      <c r="D49" s="1"/>
      <c r="E49" s="1"/>
      <c r="F49" s="1"/>
      <c r="G49" s="1"/>
      <c r="H49" s="1"/>
    </row>
    <row r="50" spans="1:8" x14ac:dyDescent="0.2">
      <c r="A50" s="1"/>
      <c r="B50" s="1"/>
      <c r="C50" s="1"/>
      <c r="D50" s="1"/>
      <c r="E50" s="1"/>
      <c r="F50" s="1"/>
      <c r="G50" s="1"/>
      <c r="H50" s="1"/>
    </row>
    <row r="51" spans="1:8" x14ac:dyDescent="0.2">
      <c r="A51" s="1"/>
      <c r="B51" s="1"/>
      <c r="C51" s="1"/>
      <c r="D51" s="1"/>
      <c r="E51" s="1"/>
      <c r="F51" s="1"/>
      <c r="G51" s="1"/>
      <c r="H51" s="1"/>
    </row>
    <row r="52" spans="1:8" x14ac:dyDescent="0.2">
      <c r="A52" s="1"/>
      <c r="B52" s="1"/>
      <c r="C52" s="1"/>
      <c r="D52" s="1"/>
      <c r="E52" s="1"/>
      <c r="F52" s="1"/>
      <c r="G52" s="1"/>
      <c r="H52" s="1"/>
    </row>
    <row r="53" spans="1:8" x14ac:dyDescent="0.2">
      <c r="A53" s="1"/>
      <c r="B53" s="1"/>
      <c r="C53" s="1"/>
      <c r="D53" s="1"/>
      <c r="E53" s="1"/>
      <c r="F53" s="1"/>
      <c r="G53" s="1"/>
      <c r="H53" s="1"/>
    </row>
    <row r="54" spans="1:8" x14ac:dyDescent="0.2">
      <c r="A54" s="1"/>
      <c r="B54" s="1"/>
      <c r="C54" s="1"/>
      <c r="D54" s="1"/>
      <c r="E54" s="1"/>
      <c r="F54" s="1"/>
      <c r="G54" s="1"/>
      <c r="H54" s="1"/>
    </row>
    <row r="55" spans="1:8" x14ac:dyDescent="0.2">
      <c r="A55" s="1"/>
      <c r="B55" s="1"/>
      <c r="C55" s="1"/>
      <c r="D55" s="1"/>
      <c r="E55" s="1"/>
      <c r="F55" s="1"/>
      <c r="G55" s="1"/>
      <c r="H55" s="1"/>
    </row>
    <row r="56" spans="1:8" x14ac:dyDescent="0.2">
      <c r="A56" s="1"/>
      <c r="B56" s="1"/>
      <c r="C56" s="1"/>
      <c r="D56" s="1"/>
      <c r="E56" s="1"/>
      <c r="F56" s="1"/>
      <c r="G56" s="1"/>
      <c r="H56" s="1"/>
    </row>
    <row r="57" spans="1:8" x14ac:dyDescent="0.2">
      <c r="A57" s="1"/>
      <c r="B57" s="1"/>
      <c r="C57" s="1"/>
      <c r="D57" s="1"/>
      <c r="E57" s="1"/>
      <c r="F57" s="1"/>
      <c r="G57" s="1"/>
      <c r="H57" s="1"/>
    </row>
    <row r="58" spans="1:8" x14ac:dyDescent="0.2">
      <c r="A58" s="1"/>
      <c r="B58" s="1"/>
      <c r="C58" s="1"/>
      <c r="D58" s="1"/>
      <c r="E58" s="1"/>
      <c r="F58" s="1"/>
      <c r="G58" s="1"/>
      <c r="H58" s="1"/>
    </row>
    <row r="59" spans="1:8" x14ac:dyDescent="0.2">
      <c r="A59" s="1"/>
      <c r="B59" s="1"/>
      <c r="C59" s="1"/>
      <c r="D59" s="1"/>
      <c r="E59" s="1"/>
      <c r="F59" s="1"/>
      <c r="G59" s="1"/>
      <c r="H59" s="1"/>
    </row>
    <row r="60" spans="1:8" x14ac:dyDescent="0.2">
      <c r="A60" s="1"/>
      <c r="B60" s="1"/>
      <c r="C60" s="1"/>
      <c r="D60" s="1"/>
      <c r="E60" s="1"/>
      <c r="F60" s="1"/>
      <c r="G60" s="1"/>
      <c r="H60" s="1"/>
    </row>
    <row r="61" spans="1:8" x14ac:dyDescent="0.2">
      <c r="A61" s="1"/>
      <c r="B61" s="1"/>
      <c r="C61" s="1"/>
      <c r="D61" s="1"/>
      <c r="E61" s="1"/>
      <c r="F61" s="1"/>
      <c r="G61" s="1"/>
      <c r="H61" s="1"/>
    </row>
    <row r="62" spans="1:8" x14ac:dyDescent="0.2">
      <c r="A62" s="1"/>
      <c r="B62" s="1"/>
      <c r="C62" s="1"/>
      <c r="D62" s="1"/>
      <c r="E62" s="1"/>
      <c r="F62" s="1"/>
      <c r="G62" s="1"/>
      <c r="H62" s="1"/>
    </row>
    <row r="63" spans="1:8" x14ac:dyDescent="0.2">
      <c r="A63" s="1"/>
      <c r="B63" s="1"/>
      <c r="C63" s="1"/>
      <c r="D63" s="1"/>
      <c r="E63" s="1"/>
      <c r="F63" s="1"/>
      <c r="G63" s="1"/>
      <c r="H63" s="1"/>
    </row>
    <row r="64" spans="1:8" x14ac:dyDescent="0.2">
      <c r="A64" s="1"/>
      <c r="B64" s="1"/>
      <c r="C64" s="1"/>
      <c r="D64" s="1"/>
      <c r="E64" s="1"/>
      <c r="F64" s="1"/>
      <c r="G64" s="1"/>
      <c r="H64" s="1"/>
    </row>
    <row r="65" spans="1:8" x14ac:dyDescent="0.2">
      <c r="A65" s="1"/>
      <c r="B65" s="1"/>
      <c r="C65" s="1"/>
      <c r="D65" s="1"/>
      <c r="E65" s="1"/>
      <c r="F65" s="1"/>
      <c r="G65" s="1"/>
      <c r="H65" s="1"/>
    </row>
    <row r="66" spans="1:8" x14ac:dyDescent="0.2">
      <c r="A66" s="1"/>
      <c r="B66" s="1"/>
      <c r="C66" s="1"/>
      <c r="D66" s="1"/>
      <c r="E66" s="1"/>
      <c r="F66" s="1"/>
      <c r="G66" s="1"/>
      <c r="H66" s="1"/>
    </row>
    <row r="67" spans="1:8" x14ac:dyDescent="0.2">
      <c r="A67" s="1"/>
      <c r="B67" s="1"/>
      <c r="C67" s="1"/>
      <c r="D67" s="1"/>
      <c r="E67" s="1"/>
      <c r="F67" s="1"/>
      <c r="G67" s="1"/>
      <c r="H67" s="1"/>
    </row>
    <row r="68" spans="1:8" x14ac:dyDescent="0.2">
      <c r="A68" s="1"/>
      <c r="B68" s="1"/>
      <c r="C68" s="1"/>
      <c r="D68" s="1"/>
      <c r="E68" s="1"/>
      <c r="F68" s="1"/>
      <c r="G68" s="1"/>
      <c r="H68" s="1"/>
    </row>
    <row r="69" spans="1:8" x14ac:dyDescent="0.2">
      <c r="A69" s="1"/>
      <c r="B69" s="1"/>
      <c r="C69" s="1"/>
      <c r="D69" s="1"/>
      <c r="E69" s="1"/>
      <c r="F69" s="1"/>
      <c r="G69" s="1"/>
      <c r="H69" s="1"/>
    </row>
    <row r="70" spans="1:8" x14ac:dyDescent="0.2">
      <c r="A70" s="1"/>
      <c r="B70" s="1"/>
      <c r="C70" s="1"/>
      <c r="D70" s="1"/>
      <c r="E70" s="1"/>
      <c r="F70" s="1"/>
      <c r="G70" s="1"/>
      <c r="H70" s="1"/>
    </row>
    <row r="71" spans="1:8" x14ac:dyDescent="0.2">
      <c r="A71" s="1"/>
      <c r="B71" s="1"/>
      <c r="C71" s="1"/>
      <c r="D71" s="1"/>
      <c r="E71" s="1"/>
      <c r="F71" s="1"/>
      <c r="G71" s="1"/>
      <c r="H71" s="1"/>
    </row>
    <row r="72" spans="1:8" x14ac:dyDescent="0.2">
      <c r="A72" s="1"/>
      <c r="B72" s="1"/>
      <c r="C72" s="1"/>
      <c r="D72" s="1"/>
      <c r="E72" s="1"/>
      <c r="F72" s="1"/>
      <c r="G72" s="1"/>
      <c r="H72" s="1"/>
    </row>
    <row r="73" spans="1:8" x14ac:dyDescent="0.2">
      <c r="A73" s="1"/>
      <c r="B73" s="1"/>
      <c r="C73" s="1"/>
      <c r="D73" s="1"/>
      <c r="E73" s="1"/>
      <c r="F73" s="1"/>
      <c r="G73" s="1"/>
      <c r="H73" s="1"/>
    </row>
    <row r="74" spans="1:8" x14ac:dyDescent="0.2">
      <c r="A74" s="1"/>
      <c r="B74" s="1"/>
      <c r="C74" s="1"/>
      <c r="D74" s="1"/>
      <c r="E74" s="1"/>
      <c r="F74" s="1"/>
      <c r="G74" s="1"/>
      <c r="H74" s="1"/>
    </row>
    <row r="75" spans="1:8" x14ac:dyDescent="0.2">
      <c r="A75" s="1"/>
      <c r="B75" s="1"/>
      <c r="C75" s="1"/>
      <c r="D75" s="1"/>
      <c r="E75" s="1"/>
      <c r="F75" s="1"/>
      <c r="G75" s="1"/>
      <c r="H75" s="1"/>
    </row>
    <row r="76" spans="1:8" x14ac:dyDescent="0.2">
      <c r="A76" s="1"/>
      <c r="B76" s="1"/>
      <c r="C76" s="1"/>
      <c r="D76" s="1"/>
      <c r="E76" s="1"/>
      <c r="F76" s="1"/>
      <c r="G76" s="1"/>
      <c r="H76" s="1"/>
    </row>
    <row r="77" spans="1:8" x14ac:dyDescent="0.2">
      <c r="A77" s="1"/>
      <c r="B77" s="1"/>
      <c r="C77" s="1"/>
      <c r="D77" s="1"/>
      <c r="E77" s="1"/>
      <c r="F77" s="1"/>
      <c r="G77" s="1"/>
      <c r="H77" s="1"/>
    </row>
    <row r="78" spans="1:8" x14ac:dyDescent="0.2">
      <c r="A78" s="1"/>
      <c r="B78" s="1"/>
      <c r="C78" s="1"/>
      <c r="D78" s="1"/>
      <c r="E78" s="1"/>
      <c r="F78" s="1"/>
      <c r="G78" s="1"/>
      <c r="H78" s="1"/>
    </row>
    <row r="79" spans="1:8" x14ac:dyDescent="0.2">
      <c r="A79" s="1"/>
      <c r="B79" s="1"/>
      <c r="C79" s="1"/>
      <c r="D79" s="1"/>
      <c r="E79" s="1"/>
      <c r="F79" s="1"/>
      <c r="G79" s="1"/>
      <c r="H79" s="1"/>
    </row>
    <row r="80" spans="1:8" x14ac:dyDescent="0.2">
      <c r="A80" s="1"/>
      <c r="B80" s="1"/>
      <c r="C80" s="1"/>
      <c r="D80" s="1"/>
      <c r="E80" s="1"/>
      <c r="F80" s="1"/>
      <c r="G80" s="1"/>
      <c r="H80" s="1"/>
    </row>
    <row r="81" spans="1:8" x14ac:dyDescent="0.2">
      <c r="A81" s="1"/>
      <c r="B81" s="1"/>
      <c r="C81" s="1"/>
      <c r="D81" s="1"/>
      <c r="E81" s="1"/>
      <c r="F81" s="1"/>
      <c r="G81" s="1"/>
      <c r="H81" s="1"/>
    </row>
    <row r="82" spans="1:8" x14ac:dyDescent="0.2">
      <c r="A82" s="1"/>
      <c r="B82" s="1"/>
      <c r="C82" s="1"/>
      <c r="D82" s="1"/>
      <c r="E82" s="1"/>
      <c r="F82" s="1"/>
      <c r="G82" s="1"/>
      <c r="H82" s="1"/>
    </row>
    <row r="83" spans="1:8" x14ac:dyDescent="0.2">
      <c r="A83" s="1"/>
      <c r="B83" s="1"/>
      <c r="C83" s="1"/>
      <c r="D83" s="1"/>
      <c r="E83" s="1"/>
      <c r="F83" s="1"/>
      <c r="G83" s="1"/>
      <c r="H83" s="1"/>
    </row>
    <row r="84" spans="1:8" x14ac:dyDescent="0.2">
      <c r="A84" s="1"/>
      <c r="B84" s="1"/>
      <c r="C84" s="1"/>
      <c r="D84" s="1"/>
      <c r="E84" s="1"/>
      <c r="F84" s="1"/>
      <c r="G84" s="1"/>
      <c r="H84" s="1"/>
    </row>
    <row r="85" spans="1:8" x14ac:dyDescent="0.2">
      <c r="A85" s="1"/>
      <c r="B85" s="1"/>
      <c r="C85" s="1"/>
      <c r="D85" s="1"/>
      <c r="E85" s="1"/>
      <c r="F85" s="1"/>
      <c r="G85" s="1"/>
      <c r="H85" s="1"/>
    </row>
    <row r="86" spans="1:8" x14ac:dyDescent="0.2">
      <c r="A86" s="1"/>
      <c r="B86" s="1"/>
      <c r="C86" s="1"/>
      <c r="D86" s="1"/>
      <c r="E86" s="1"/>
      <c r="F86" s="1"/>
      <c r="G86" s="1"/>
      <c r="H86" s="1"/>
    </row>
    <row r="87" spans="1:8" x14ac:dyDescent="0.2">
      <c r="A87" s="1"/>
      <c r="B87" s="1"/>
      <c r="C87" s="1"/>
      <c r="D87" s="1"/>
      <c r="E87" s="1"/>
      <c r="F87" s="1"/>
      <c r="G87" s="1"/>
      <c r="H87" s="1"/>
    </row>
    <row r="88" spans="1:8" x14ac:dyDescent="0.2">
      <c r="A88" s="1"/>
      <c r="B88" s="1"/>
      <c r="C88" s="1"/>
      <c r="D88" s="1"/>
      <c r="E88" s="1"/>
      <c r="F88" s="1"/>
      <c r="G88" s="1"/>
      <c r="H88" s="1"/>
    </row>
    <row r="89" spans="1:8" x14ac:dyDescent="0.2">
      <c r="A89" s="1"/>
      <c r="B89" s="1"/>
      <c r="C89" s="1"/>
      <c r="D89" s="1"/>
      <c r="E89" s="1"/>
      <c r="F89" s="1"/>
      <c r="G89" s="1"/>
      <c r="H89" s="1"/>
    </row>
    <row r="90" spans="1:8" x14ac:dyDescent="0.2">
      <c r="A90" s="1"/>
      <c r="B90" s="1"/>
      <c r="C90" s="1"/>
      <c r="D90" s="1"/>
      <c r="E90" s="1"/>
      <c r="F90" s="1"/>
      <c r="G90" s="1"/>
      <c r="H90" s="1"/>
    </row>
    <row r="91" spans="1:8" x14ac:dyDescent="0.2">
      <c r="A91" s="1"/>
      <c r="B91" s="1"/>
      <c r="C91" s="1"/>
      <c r="D91" s="1"/>
      <c r="E91" s="1"/>
      <c r="F91" s="1"/>
      <c r="G91" s="1"/>
      <c r="H91" s="1"/>
    </row>
    <row r="92" spans="1:8" x14ac:dyDescent="0.2">
      <c r="A92" s="1"/>
      <c r="B92" s="1"/>
      <c r="C92" s="1"/>
      <c r="D92" s="1"/>
      <c r="E92" s="1"/>
      <c r="F92" s="1"/>
      <c r="G92" s="1"/>
      <c r="H92" s="1"/>
    </row>
    <row r="93" spans="1:8" x14ac:dyDescent="0.2">
      <c r="A93" s="1"/>
      <c r="B93" s="1"/>
      <c r="C93" s="1"/>
      <c r="D93" s="1"/>
      <c r="E93" s="1"/>
      <c r="F93" s="1"/>
      <c r="G93" s="1"/>
      <c r="H93" s="1"/>
    </row>
    <row r="94" spans="1:8" x14ac:dyDescent="0.2">
      <c r="A94" s="1"/>
      <c r="B94" s="1"/>
      <c r="C94" s="1"/>
      <c r="D94" s="1"/>
      <c r="E94" s="1"/>
      <c r="F94" s="1"/>
      <c r="G94" s="1"/>
      <c r="H94" s="1"/>
    </row>
    <row r="95" spans="1:8" x14ac:dyDescent="0.2">
      <c r="A95" s="1"/>
      <c r="B95" s="1"/>
      <c r="C95" s="1"/>
      <c r="D95" s="1"/>
      <c r="E95" s="1"/>
      <c r="F95" s="1"/>
      <c r="G95" s="1"/>
      <c r="H95" s="1"/>
    </row>
    <row r="96" spans="1:8" x14ac:dyDescent="0.2">
      <c r="A96" s="1"/>
      <c r="B96" s="1"/>
      <c r="C96" s="1"/>
      <c r="D96" s="1"/>
      <c r="E96" s="1"/>
      <c r="F96" s="1"/>
      <c r="G96" s="1"/>
      <c r="H96" s="1"/>
    </row>
    <row r="97" spans="1:8" x14ac:dyDescent="0.2">
      <c r="A97" s="1"/>
      <c r="B97" s="1"/>
      <c r="C97" s="1"/>
      <c r="D97" s="1"/>
      <c r="E97" s="1"/>
      <c r="F97" s="1"/>
      <c r="G97" s="1"/>
      <c r="H97" s="1"/>
    </row>
    <row r="98" spans="1:8" x14ac:dyDescent="0.2">
      <c r="A98" s="1"/>
      <c r="B98" s="1"/>
      <c r="C98" s="1"/>
      <c r="D98" s="1"/>
      <c r="E98" s="1"/>
      <c r="F98" s="1"/>
      <c r="G98" s="1"/>
      <c r="H98" s="1"/>
    </row>
    <row r="99" spans="1:8" x14ac:dyDescent="0.2">
      <c r="A99" s="1"/>
      <c r="B99" s="1"/>
      <c r="C99" s="1"/>
      <c r="D99" s="1"/>
      <c r="E99" s="1"/>
      <c r="F99" s="1"/>
      <c r="G99" s="1"/>
      <c r="H99" s="1"/>
    </row>
    <row r="100" spans="1:8" x14ac:dyDescent="0.2">
      <c r="A100" s="1"/>
      <c r="B100" s="1"/>
      <c r="C100" s="1"/>
      <c r="D100" s="1"/>
      <c r="E100" s="1"/>
      <c r="F100" s="1"/>
      <c r="G100" s="1"/>
      <c r="H100" s="1"/>
    </row>
    <row r="101" spans="1:8" x14ac:dyDescent="0.2">
      <c r="A101" s="1"/>
      <c r="B101" s="1"/>
      <c r="C101" s="1"/>
      <c r="D101" s="1"/>
      <c r="E101" s="1"/>
      <c r="F101" s="1"/>
      <c r="G101" s="1"/>
      <c r="H101" s="1"/>
    </row>
    <row r="102" spans="1:8" x14ac:dyDescent="0.2">
      <c r="A102" s="1"/>
      <c r="B102" s="1"/>
      <c r="C102" s="1"/>
      <c r="D102" s="1"/>
      <c r="E102" s="1"/>
      <c r="F102" s="1"/>
      <c r="G102" s="1"/>
      <c r="H102" s="1"/>
    </row>
    <row r="103" spans="1:8" x14ac:dyDescent="0.2">
      <c r="A103" s="1"/>
      <c r="B103" s="1"/>
      <c r="C103" s="1"/>
      <c r="D103" s="1"/>
      <c r="E103" s="1"/>
      <c r="F103" s="1"/>
      <c r="G103" s="1"/>
      <c r="H103" s="1"/>
    </row>
    <row r="104" spans="1:8" x14ac:dyDescent="0.2">
      <c r="A104" s="1"/>
      <c r="B104" s="1"/>
      <c r="C104" s="1"/>
      <c r="D104" s="1"/>
      <c r="E104" s="1"/>
      <c r="F104" s="1"/>
      <c r="G104" s="1"/>
      <c r="H104" s="1"/>
    </row>
    <row r="105" spans="1:8" x14ac:dyDescent="0.2">
      <c r="A105" s="1"/>
      <c r="B105" s="1"/>
      <c r="C105" s="1"/>
      <c r="D105" s="1"/>
      <c r="E105" s="1"/>
      <c r="F105" s="1"/>
      <c r="G105" s="1"/>
      <c r="H105" s="1"/>
    </row>
    <row r="106" spans="1:8" x14ac:dyDescent="0.2">
      <c r="A106" s="1"/>
      <c r="B106" s="1"/>
      <c r="C106" s="1"/>
      <c r="D106" s="1"/>
      <c r="E106" s="1"/>
      <c r="F106" s="1"/>
      <c r="G106" s="1"/>
      <c r="H106" s="1"/>
    </row>
    <row r="107" spans="1:8" x14ac:dyDescent="0.2">
      <c r="A107" s="1"/>
      <c r="B107" s="1"/>
      <c r="C107" s="1"/>
      <c r="D107" s="1"/>
      <c r="E107" s="1"/>
      <c r="F107" s="1"/>
      <c r="G107" s="1"/>
      <c r="H107" s="1"/>
    </row>
    <row r="108" spans="1:8" x14ac:dyDescent="0.2">
      <c r="A108" s="1"/>
      <c r="B108" s="1"/>
      <c r="C108" s="1"/>
      <c r="D108" s="1"/>
      <c r="E108" s="1"/>
      <c r="F108" s="1"/>
      <c r="G108" s="1"/>
      <c r="H108" s="1"/>
    </row>
    <row r="109" spans="1:8" x14ac:dyDescent="0.2">
      <c r="A109" s="1"/>
      <c r="B109" s="1"/>
      <c r="C109" s="1"/>
      <c r="D109" s="1"/>
      <c r="E109" s="1"/>
      <c r="F109" s="1"/>
      <c r="G109" s="1"/>
      <c r="H109" s="1"/>
    </row>
    <row r="110" spans="1:8" x14ac:dyDescent="0.2">
      <c r="A110" s="1"/>
      <c r="B110" s="1"/>
      <c r="C110" s="1"/>
      <c r="D110" s="1"/>
      <c r="E110" s="1"/>
      <c r="F110" s="1"/>
      <c r="G110" s="1"/>
      <c r="H110" s="1"/>
    </row>
    <row r="111" spans="1:8" x14ac:dyDescent="0.2">
      <c r="A111" s="1"/>
      <c r="B111" s="1"/>
      <c r="C111" s="1"/>
      <c r="D111" s="1"/>
      <c r="E111" s="1"/>
      <c r="F111" s="1"/>
      <c r="G111" s="1"/>
      <c r="H111" s="1"/>
    </row>
    <row r="112" spans="1:8" x14ac:dyDescent="0.2">
      <c r="A112" s="1"/>
      <c r="B112" s="1"/>
      <c r="C112" s="1"/>
      <c r="D112" s="1"/>
      <c r="E112" s="1"/>
      <c r="F112" s="1"/>
      <c r="G112" s="1"/>
      <c r="H112" s="1"/>
    </row>
    <row r="113" spans="1:8" x14ac:dyDescent="0.2">
      <c r="A113" s="1"/>
      <c r="B113" s="1"/>
      <c r="C113" s="1"/>
      <c r="D113" s="1"/>
      <c r="E113" s="1"/>
      <c r="F113" s="1"/>
      <c r="G113" s="1"/>
      <c r="H113" s="1"/>
    </row>
    <row r="114" spans="1:8" x14ac:dyDescent="0.2">
      <c r="A114" s="1"/>
      <c r="B114" s="1"/>
      <c r="C114" s="1"/>
      <c r="D114" s="1"/>
      <c r="E114" s="1"/>
      <c r="F114" s="1"/>
      <c r="G114" s="1"/>
      <c r="H114" s="1"/>
    </row>
    <row r="115" spans="1:8" x14ac:dyDescent="0.2">
      <c r="A115" s="1"/>
      <c r="B115" s="1"/>
      <c r="C115" s="1"/>
      <c r="D115" s="1"/>
      <c r="E115" s="1"/>
      <c r="F115" s="1"/>
      <c r="G115" s="1"/>
      <c r="H115" s="1"/>
    </row>
    <row r="116" spans="1:8" x14ac:dyDescent="0.2">
      <c r="A116" s="1"/>
      <c r="B116" s="1"/>
      <c r="C116" s="1"/>
      <c r="D116" s="1"/>
      <c r="E116" s="1"/>
      <c r="F116" s="1"/>
      <c r="G116" s="1"/>
      <c r="H116" s="1"/>
    </row>
    <row r="117" spans="1:8" x14ac:dyDescent="0.2">
      <c r="A117" s="1"/>
      <c r="B117" s="1"/>
      <c r="C117" s="1"/>
      <c r="D117" s="1"/>
      <c r="E117" s="1"/>
      <c r="F117" s="1"/>
      <c r="G117" s="1"/>
      <c r="H117" s="1"/>
    </row>
    <row r="118" spans="1:8" x14ac:dyDescent="0.2">
      <c r="A118" s="1"/>
      <c r="B118" s="1"/>
      <c r="C118" s="1"/>
      <c r="D118" s="1"/>
      <c r="E118" s="1"/>
      <c r="F118" s="1"/>
      <c r="G118" s="1"/>
      <c r="H118" s="1"/>
    </row>
    <row r="119" spans="1:8" x14ac:dyDescent="0.2">
      <c r="A119" s="1"/>
      <c r="B119" s="1"/>
      <c r="C119" s="1"/>
      <c r="D119" s="1"/>
      <c r="E119" s="1"/>
      <c r="F119" s="1"/>
      <c r="G119" s="1"/>
      <c r="H119" s="1"/>
    </row>
    <row r="120" spans="1:8" x14ac:dyDescent="0.2">
      <c r="A120" s="1"/>
      <c r="B120" s="1"/>
      <c r="C120" s="1"/>
      <c r="D120" s="1"/>
      <c r="E120" s="1"/>
      <c r="F120" s="1"/>
      <c r="G120" s="1"/>
      <c r="H120" s="1"/>
    </row>
    <row r="121" spans="1:8" x14ac:dyDescent="0.2">
      <c r="A121" s="1"/>
      <c r="B121" s="1"/>
      <c r="C121" s="1"/>
      <c r="D121" s="1"/>
      <c r="E121" s="1"/>
      <c r="F121" s="1"/>
      <c r="G121" s="1"/>
      <c r="H121" s="1"/>
    </row>
    <row r="122" spans="1:8" x14ac:dyDescent="0.2">
      <c r="A122" s="1"/>
      <c r="B122" s="1"/>
      <c r="C122" s="1"/>
      <c r="D122" s="1"/>
      <c r="E122" s="1"/>
      <c r="F122" s="1"/>
      <c r="G122" s="1"/>
      <c r="H122" s="1"/>
    </row>
    <row r="123" spans="1:8" x14ac:dyDescent="0.2">
      <c r="A123" s="1"/>
      <c r="B123" s="1"/>
      <c r="C123" s="1"/>
      <c r="D123" s="1"/>
      <c r="E123" s="1"/>
      <c r="F123" s="1"/>
      <c r="G123" s="1"/>
      <c r="H123" s="1"/>
    </row>
    <row r="124" spans="1:8" x14ac:dyDescent="0.2">
      <c r="A124" s="1"/>
      <c r="B124" s="1"/>
      <c r="C124" s="1"/>
      <c r="D124" s="1"/>
      <c r="E124" s="1"/>
      <c r="F124" s="1"/>
      <c r="G124" s="1"/>
      <c r="H124" s="1"/>
    </row>
    <row r="125" spans="1:8" x14ac:dyDescent="0.2">
      <c r="A125" s="1"/>
      <c r="B125" s="1"/>
      <c r="C125" s="1"/>
      <c r="D125" s="1"/>
      <c r="E125" s="1"/>
      <c r="F125" s="1"/>
      <c r="G125" s="1"/>
      <c r="H125" s="1"/>
    </row>
    <row r="126" spans="1:8" x14ac:dyDescent="0.2">
      <c r="A126" s="1"/>
      <c r="B126" s="1"/>
      <c r="C126" s="1"/>
      <c r="D126" s="1"/>
      <c r="E126" s="1"/>
      <c r="F126" s="1"/>
      <c r="G126" s="1"/>
      <c r="H126" s="1"/>
    </row>
    <row r="127" spans="1:8" x14ac:dyDescent="0.2">
      <c r="A127" s="1"/>
      <c r="B127" s="1"/>
      <c r="C127" s="1"/>
      <c r="D127" s="1"/>
      <c r="E127" s="1"/>
      <c r="F127" s="1"/>
      <c r="G127" s="1"/>
      <c r="H127" s="1"/>
    </row>
    <row r="128" spans="1:8" x14ac:dyDescent="0.2">
      <c r="A128" s="1"/>
      <c r="B128" s="1"/>
      <c r="C128" s="1"/>
      <c r="D128" s="1"/>
      <c r="E128" s="1"/>
      <c r="F128" s="1"/>
      <c r="G128" s="1"/>
      <c r="H128" s="1"/>
    </row>
    <row r="129" spans="1:8" x14ac:dyDescent="0.2">
      <c r="A129" s="1"/>
      <c r="B129" s="1"/>
      <c r="C129" s="1"/>
      <c r="D129" s="1"/>
      <c r="E129" s="1"/>
      <c r="F129" s="1"/>
      <c r="G129" s="1"/>
      <c r="H129" s="1"/>
    </row>
    <row r="130" spans="1:8" x14ac:dyDescent="0.2">
      <c r="A130" s="1"/>
      <c r="B130" s="1"/>
      <c r="C130" s="1"/>
      <c r="D130" s="1"/>
      <c r="E130" s="1"/>
      <c r="F130" s="1"/>
      <c r="G130" s="1"/>
      <c r="H130" s="1"/>
    </row>
    <row r="131" spans="1:8" x14ac:dyDescent="0.2">
      <c r="A131" s="1"/>
      <c r="B131" s="1"/>
      <c r="C131" s="1"/>
      <c r="D131" s="1"/>
      <c r="E131" s="1"/>
      <c r="F131" s="1"/>
      <c r="G131" s="1"/>
      <c r="H131" s="1"/>
    </row>
    <row r="132" spans="1:8" x14ac:dyDescent="0.2">
      <c r="A132" s="1"/>
      <c r="B132" s="1"/>
      <c r="C132" s="1"/>
      <c r="D132" s="1"/>
      <c r="E132" s="1"/>
      <c r="F132" s="1"/>
      <c r="G132" s="1"/>
      <c r="H132" s="1"/>
    </row>
    <row r="133" spans="1:8" x14ac:dyDescent="0.2">
      <c r="A133" s="1"/>
      <c r="B133" s="1"/>
      <c r="C133" s="1"/>
      <c r="D133" s="1"/>
      <c r="E133" s="1"/>
      <c r="F133" s="1"/>
      <c r="G133" s="1"/>
      <c r="H133" s="1"/>
    </row>
    <row r="134" spans="1:8" x14ac:dyDescent="0.2">
      <c r="A134" s="1"/>
      <c r="B134" s="1"/>
      <c r="C134" s="1"/>
      <c r="D134" s="1"/>
      <c r="E134" s="1"/>
      <c r="F134" s="1"/>
      <c r="G134" s="1"/>
      <c r="H134" s="1"/>
    </row>
    <row r="135" spans="1:8" x14ac:dyDescent="0.2">
      <c r="A135" s="1"/>
      <c r="B135" s="1"/>
      <c r="C135" s="1"/>
      <c r="D135" s="1"/>
      <c r="E135" s="1"/>
      <c r="F135" s="1"/>
      <c r="G135" s="1"/>
      <c r="H135" s="1"/>
    </row>
    <row r="136" spans="1:8" x14ac:dyDescent="0.2">
      <c r="A136" s="1"/>
      <c r="B136" s="1"/>
      <c r="C136" s="1"/>
      <c r="D136" s="1"/>
      <c r="E136" s="1"/>
      <c r="F136" s="1"/>
      <c r="G136" s="1"/>
      <c r="H136" s="1"/>
    </row>
    <row r="137" spans="1:8" x14ac:dyDescent="0.2">
      <c r="A137" s="1"/>
      <c r="B137" s="1"/>
      <c r="C137" s="1"/>
      <c r="D137" s="1"/>
      <c r="E137" s="1"/>
      <c r="F137" s="1"/>
      <c r="G137" s="1"/>
      <c r="H137" s="1"/>
    </row>
    <row r="138" spans="1:8" x14ac:dyDescent="0.2">
      <c r="A138" s="1"/>
      <c r="B138" s="1"/>
      <c r="C138" s="1"/>
      <c r="D138" s="1"/>
      <c r="E138" s="1"/>
      <c r="F138" s="1"/>
      <c r="G138" s="1"/>
      <c r="H138" s="1"/>
    </row>
    <row r="139" spans="1:8" x14ac:dyDescent="0.2">
      <c r="A139" s="1"/>
      <c r="B139" s="1"/>
      <c r="C139" s="1"/>
      <c r="D139" s="1"/>
      <c r="E139" s="1"/>
      <c r="F139" s="1"/>
      <c r="G139" s="1"/>
      <c r="H139" s="1"/>
    </row>
    <row r="140" spans="1:8" x14ac:dyDescent="0.2">
      <c r="A140" s="1"/>
      <c r="B140" s="1"/>
      <c r="C140" s="1"/>
      <c r="D140" s="1"/>
      <c r="E140" s="1"/>
      <c r="F140" s="1"/>
      <c r="G140" s="1"/>
      <c r="H140" s="1"/>
    </row>
    <row r="141" spans="1:8" x14ac:dyDescent="0.2">
      <c r="A141" s="1"/>
      <c r="B141" s="1"/>
      <c r="C141" s="1"/>
      <c r="D141" s="1"/>
      <c r="E141" s="1"/>
      <c r="F141" s="1"/>
      <c r="G141" s="1"/>
      <c r="H141" s="1"/>
    </row>
    <row r="142" spans="1:8" x14ac:dyDescent="0.2">
      <c r="A142" s="1"/>
      <c r="B142" s="1"/>
      <c r="C142" s="1"/>
      <c r="D142" s="1"/>
      <c r="E142" s="1"/>
      <c r="F142" s="1"/>
      <c r="G142" s="1"/>
      <c r="H142" s="1"/>
    </row>
    <row r="143" spans="1:8" x14ac:dyDescent="0.2">
      <c r="A143" s="1"/>
      <c r="B143" s="1"/>
      <c r="C143" s="1"/>
      <c r="D143" s="1"/>
      <c r="E143" s="1"/>
      <c r="F143" s="1"/>
      <c r="G143" s="1"/>
      <c r="H143" s="1"/>
    </row>
    <row r="144" spans="1:8" x14ac:dyDescent="0.2">
      <c r="A144" s="1"/>
      <c r="B144" s="1"/>
      <c r="C144" s="1"/>
      <c r="D144" s="1"/>
      <c r="E144" s="1"/>
      <c r="F144" s="1"/>
      <c r="G144" s="1"/>
      <c r="H144" s="1"/>
    </row>
    <row r="145" spans="1:8" x14ac:dyDescent="0.2">
      <c r="A145" s="1"/>
      <c r="B145" s="1"/>
      <c r="C145" s="1"/>
      <c r="D145" s="1"/>
      <c r="E145" s="1"/>
      <c r="F145" s="1"/>
      <c r="G145" s="1"/>
      <c r="H145" s="1"/>
    </row>
    <row r="146" spans="1:8" x14ac:dyDescent="0.2">
      <c r="A146" s="1"/>
      <c r="B146" s="1"/>
      <c r="C146" s="1"/>
      <c r="D146" s="1"/>
      <c r="E146" s="1"/>
      <c r="F146" s="1"/>
      <c r="G146" s="1"/>
      <c r="H146" s="1"/>
    </row>
    <row r="147" spans="1:8" x14ac:dyDescent="0.2">
      <c r="A147" s="1"/>
      <c r="B147" s="1"/>
      <c r="C147" s="1"/>
      <c r="D147" s="1"/>
      <c r="E147" s="1"/>
      <c r="F147" s="1"/>
      <c r="G147" s="1"/>
      <c r="H147" s="1"/>
    </row>
    <row r="148" spans="1:8" x14ac:dyDescent="0.2">
      <c r="A148" s="1"/>
      <c r="B148" s="1"/>
      <c r="C148" s="1"/>
      <c r="D148" s="1"/>
      <c r="E148" s="1"/>
      <c r="F148" s="1"/>
      <c r="G148" s="1"/>
      <c r="H148" s="1"/>
    </row>
    <row r="149" spans="1:8" x14ac:dyDescent="0.2">
      <c r="A149" s="1"/>
      <c r="B149" s="1"/>
      <c r="C149" s="1"/>
      <c r="D149" s="1"/>
      <c r="E149" s="1"/>
      <c r="F149" s="1"/>
      <c r="G149" s="1"/>
      <c r="H149" s="1"/>
    </row>
    <row r="150" spans="1:8" x14ac:dyDescent="0.2">
      <c r="A150" s="1"/>
      <c r="B150" s="1"/>
      <c r="C150" s="1"/>
      <c r="D150" s="1"/>
      <c r="E150" s="1"/>
      <c r="F150" s="1"/>
      <c r="G150" s="1"/>
      <c r="H150" s="1"/>
    </row>
    <row r="151" spans="1:8" x14ac:dyDescent="0.2">
      <c r="A151" s="1"/>
      <c r="B151" s="1"/>
      <c r="C151" s="1"/>
      <c r="D151" s="1"/>
      <c r="E151" s="1"/>
      <c r="F151" s="1"/>
      <c r="G151" s="1"/>
      <c r="H151" s="1"/>
    </row>
    <row r="152" spans="1:8" x14ac:dyDescent="0.2">
      <c r="A152" s="1"/>
      <c r="B152" s="1"/>
      <c r="C152" s="1"/>
      <c r="D152" s="1"/>
      <c r="E152" s="1"/>
      <c r="F152" s="1"/>
      <c r="G152" s="1"/>
      <c r="H152" s="1"/>
    </row>
    <row r="153" spans="1:8" x14ac:dyDescent="0.2">
      <c r="A153" s="1"/>
      <c r="B153" s="1"/>
      <c r="C153" s="1"/>
      <c r="D153" s="1"/>
      <c r="E153" s="1"/>
      <c r="F153" s="1"/>
      <c r="G153" s="1"/>
      <c r="H153" s="1"/>
    </row>
    <row r="154" spans="1:8" x14ac:dyDescent="0.2">
      <c r="A154" s="1"/>
      <c r="B154" s="1"/>
      <c r="C154" s="1"/>
      <c r="D154" s="1"/>
      <c r="E154" s="1"/>
      <c r="F154" s="1"/>
      <c r="G154" s="1"/>
      <c r="H154" s="1"/>
    </row>
    <row r="155" spans="1:8" x14ac:dyDescent="0.2">
      <c r="A155" s="1"/>
      <c r="B155" s="1"/>
      <c r="C155" s="1"/>
      <c r="D155" s="1"/>
      <c r="E155" s="1"/>
      <c r="F155" s="1"/>
      <c r="G155" s="1"/>
      <c r="H155" s="1"/>
    </row>
    <row r="156" spans="1:8" x14ac:dyDescent="0.2">
      <c r="A156" s="1"/>
      <c r="B156" s="1"/>
      <c r="C156" s="1"/>
      <c r="D156" s="1"/>
      <c r="E156" s="1"/>
      <c r="F156" s="1"/>
      <c r="G156" s="1"/>
      <c r="H156" s="1"/>
    </row>
    <row r="157" spans="1:8" x14ac:dyDescent="0.2">
      <c r="A157" s="1"/>
      <c r="B157" s="1"/>
      <c r="C157" s="1"/>
      <c r="D157" s="1"/>
      <c r="E157" s="1"/>
      <c r="F157" s="1"/>
      <c r="G157" s="1"/>
      <c r="H157" s="1"/>
    </row>
    <row r="158" spans="1:8" x14ac:dyDescent="0.2">
      <c r="A158" s="1"/>
      <c r="B158" s="1"/>
      <c r="C158" s="1"/>
      <c r="D158" s="1"/>
      <c r="E158" s="1"/>
      <c r="F158" s="1"/>
      <c r="G158" s="1"/>
      <c r="H158" s="1"/>
    </row>
    <row r="159" spans="1:8" x14ac:dyDescent="0.2">
      <c r="A159" s="1"/>
      <c r="B159" s="1"/>
      <c r="C159" s="1"/>
      <c r="D159" s="1"/>
      <c r="E159" s="1"/>
      <c r="F159" s="1"/>
      <c r="G159" s="1"/>
      <c r="H159" s="1"/>
    </row>
    <row r="160" spans="1:8" x14ac:dyDescent="0.2">
      <c r="A160" s="1"/>
      <c r="B160" s="1"/>
      <c r="C160" s="1"/>
      <c r="D160" s="1"/>
      <c r="E160" s="1"/>
      <c r="F160" s="1"/>
      <c r="G160" s="1"/>
      <c r="H160" s="1"/>
    </row>
    <row r="161" spans="1:8" x14ac:dyDescent="0.2">
      <c r="A161" s="1"/>
      <c r="B161" s="1"/>
      <c r="C161" s="1"/>
      <c r="D161" s="1"/>
      <c r="E161" s="1"/>
      <c r="F161" s="1"/>
      <c r="G161" s="1"/>
      <c r="H161" s="1"/>
    </row>
    <row r="162" spans="1:8" x14ac:dyDescent="0.2">
      <c r="A162" s="1"/>
      <c r="B162" s="1"/>
      <c r="C162" s="1"/>
      <c r="D162" s="1"/>
      <c r="E162" s="1"/>
      <c r="F162" s="1"/>
      <c r="G162" s="1"/>
      <c r="H162" s="1"/>
    </row>
    <row r="163" spans="1:8" x14ac:dyDescent="0.2">
      <c r="A163" s="1"/>
      <c r="B163" s="1"/>
      <c r="C163" s="1"/>
      <c r="D163" s="1"/>
      <c r="E163" s="1"/>
      <c r="F163" s="1"/>
      <c r="G163" s="1"/>
      <c r="H163" s="1"/>
    </row>
    <row r="164" spans="1:8" x14ac:dyDescent="0.2">
      <c r="A164" s="1"/>
      <c r="B164" s="1"/>
      <c r="C164" s="1"/>
      <c r="D164" s="1"/>
      <c r="E164" s="1"/>
      <c r="F164" s="1"/>
      <c r="G164" s="1"/>
      <c r="H164" s="1"/>
    </row>
    <row r="165" spans="1:8" x14ac:dyDescent="0.2">
      <c r="A165" s="1"/>
      <c r="B165" s="1"/>
      <c r="C165" s="1"/>
      <c r="D165" s="1"/>
      <c r="E165" s="1"/>
      <c r="F165" s="1"/>
      <c r="G165" s="1"/>
      <c r="H165" s="1"/>
    </row>
    <row r="166" spans="1:8" x14ac:dyDescent="0.2">
      <c r="A166" s="1"/>
      <c r="B166" s="1"/>
      <c r="C166" s="1"/>
      <c r="D166" s="1"/>
      <c r="E166" s="1"/>
      <c r="F166" s="1"/>
      <c r="G166" s="1"/>
      <c r="H166" s="1"/>
    </row>
    <row r="167" spans="1:8" x14ac:dyDescent="0.2">
      <c r="A167" s="1"/>
      <c r="B167" s="1"/>
      <c r="C167" s="1"/>
      <c r="D167" s="1"/>
      <c r="E167" s="1"/>
      <c r="F167" s="1"/>
      <c r="G167" s="1"/>
      <c r="H167" s="1"/>
    </row>
    <row r="168" spans="1:8" x14ac:dyDescent="0.2">
      <c r="A168" s="1"/>
      <c r="B168" s="1"/>
      <c r="C168" s="1"/>
      <c r="D168" s="1"/>
      <c r="E168" s="1"/>
      <c r="F168" s="1"/>
      <c r="G168" s="1"/>
      <c r="H168" s="1"/>
    </row>
    <row r="169" spans="1:8" x14ac:dyDescent="0.2">
      <c r="A169" s="1"/>
      <c r="B169" s="1"/>
      <c r="C169" s="1"/>
      <c r="D169" s="1"/>
      <c r="E169" s="1"/>
      <c r="F169" s="1"/>
      <c r="G169" s="1"/>
      <c r="H169" s="1"/>
    </row>
    <row r="170" spans="1:8" x14ac:dyDescent="0.2">
      <c r="A170" s="1"/>
      <c r="B170" s="1"/>
      <c r="C170" s="1"/>
      <c r="D170" s="1"/>
      <c r="E170" s="1"/>
      <c r="F170" s="1"/>
      <c r="G170" s="1"/>
      <c r="H170" s="1"/>
    </row>
    <row r="171" spans="1:8" x14ac:dyDescent="0.2">
      <c r="A171" s="1"/>
      <c r="B171" s="1"/>
      <c r="C171" s="1"/>
      <c r="D171" s="1"/>
      <c r="E171" s="1"/>
      <c r="F171" s="1"/>
      <c r="G171" s="1"/>
      <c r="H171" s="1"/>
    </row>
    <row r="172" spans="1:8" x14ac:dyDescent="0.2">
      <c r="A172" s="1"/>
      <c r="B172" s="1"/>
      <c r="C172" s="1"/>
      <c r="D172" s="1"/>
      <c r="E172" s="1"/>
      <c r="F172" s="1"/>
      <c r="G172" s="1"/>
      <c r="H172" s="1"/>
    </row>
    <row r="173" spans="1:8" x14ac:dyDescent="0.2">
      <c r="A173" s="1"/>
      <c r="B173" s="1"/>
      <c r="C173" s="1"/>
      <c r="D173" s="1"/>
      <c r="E173" s="1"/>
      <c r="F173" s="1"/>
      <c r="G173" s="1"/>
      <c r="H173" s="1"/>
    </row>
    <row r="174" spans="1:8" x14ac:dyDescent="0.2">
      <c r="A174" s="1"/>
      <c r="B174" s="1"/>
      <c r="C174" s="1"/>
      <c r="D174" s="1"/>
      <c r="E174" s="1"/>
      <c r="F174" s="1"/>
      <c r="G174" s="1"/>
      <c r="H174" s="1"/>
    </row>
    <row r="175" spans="1:8" x14ac:dyDescent="0.2">
      <c r="A175" s="1"/>
      <c r="B175" s="1"/>
      <c r="C175" s="1"/>
      <c r="D175" s="1"/>
      <c r="E175" s="1"/>
      <c r="F175" s="1"/>
      <c r="G175" s="1"/>
      <c r="H175" s="1"/>
    </row>
    <row r="176" spans="1:8" x14ac:dyDescent="0.2">
      <c r="A176" s="1"/>
      <c r="B176" s="1"/>
      <c r="C176" s="1"/>
      <c r="D176" s="1"/>
      <c r="E176" s="1"/>
      <c r="F176" s="1"/>
      <c r="G176" s="1"/>
      <c r="H176" s="1"/>
    </row>
    <row r="177" spans="1:8" x14ac:dyDescent="0.2">
      <c r="A177" s="1"/>
      <c r="B177" s="1"/>
      <c r="C177" s="1"/>
      <c r="D177" s="1"/>
      <c r="E177" s="1"/>
      <c r="F177" s="1"/>
      <c r="G177" s="1"/>
      <c r="H177" s="1"/>
    </row>
    <row r="178" spans="1:8" x14ac:dyDescent="0.2">
      <c r="A178" s="1"/>
      <c r="B178" s="1"/>
      <c r="C178" s="1"/>
      <c r="D178" s="1"/>
      <c r="E178" s="1"/>
      <c r="F178" s="1"/>
      <c r="G178" s="1"/>
      <c r="H178" s="1"/>
    </row>
    <row r="179" spans="1:8" x14ac:dyDescent="0.2">
      <c r="A179" s="1"/>
      <c r="B179" s="1"/>
      <c r="C179" s="1"/>
      <c r="D179" s="1"/>
      <c r="E179" s="1"/>
      <c r="F179" s="1"/>
      <c r="G179" s="1"/>
      <c r="H179" s="1"/>
    </row>
    <row r="180" spans="1:8" x14ac:dyDescent="0.2">
      <c r="A180" s="1"/>
      <c r="B180" s="1"/>
      <c r="C180" s="1"/>
      <c r="D180" s="1"/>
      <c r="E180" s="1"/>
      <c r="F180" s="1"/>
      <c r="G180" s="1"/>
      <c r="H180" s="1"/>
    </row>
    <row r="181" spans="1:8" x14ac:dyDescent="0.2">
      <c r="A181" s="1"/>
      <c r="B181" s="1"/>
      <c r="C181" s="1"/>
      <c r="D181" s="1"/>
      <c r="E181" s="1"/>
      <c r="F181" s="1"/>
      <c r="G181" s="1"/>
      <c r="H181" s="1"/>
    </row>
    <row r="182" spans="1:8" x14ac:dyDescent="0.2">
      <c r="A182" s="1"/>
      <c r="B182" s="1"/>
      <c r="C182" s="1"/>
      <c r="D182" s="1"/>
      <c r="E182" s="1"/>
      <c r="F182" s="1"/>
      <c r="G182" s="1"/>
      <c r="H182" s="1"/>
    </row>
    <row r="183" spans="1:8" x14ac:dyDescent="0.2">
      <c r="A183" s="1"/>
      <c r="B183" s="1"/>
      <c r="C183" s="1"/>
      <c r="D183" s="1"/>
      <c r="E183" s="1"/>
      <c r="F183" s="1"/>
      <c r="G183" s="1"/>
      <c r="H183" s="1"/>
    </row>
    <row r="184" spans="1:8" x14ac:dyDescent="0.2">
      <c r="A184" s="1"/>
      <c r="B184" s="1"/>
      <c r="C184" s="1"/>
      <c r="D184" s="1"/>
      <c r="E184" s="1"/>
      <c r="F184" s="1"/>
      <c r="G184" s="1"/>
      <c r="H184" s="1"/>
    </row>
    <row r="185" spans="1:8" x14ac:dyDescent="0.2">
      <c r="A185" s="1"/>
      <c r="B185" s="1"/>
      <c r="C185" s="1"/>
      <c r="D185" s="1"/>
      <c r="E185" s="1"/>
      <c r="F185" s="1"/>
      <c r="G185" s="1"/>
      <c r="H185" s="1"/>
    </row>
    <row r="186" spans="1:8" x14ac:dyDescent="0.2">
      <c r="A186" s="1"/>
      <c r="B186" s="1"/>
      <c r="C186" s="1"/>
      <c r="D186" s="1"/>
      <c r="E186" s="1"/>
      <c r="F186" s="1"/>
      <c r="G186" s="1"/>
      <c r="H186" s="1"/>
    </row>
    <row r="187" spans="1:8" x14ac:dyDescent="0.2">
      <c r="A187" s="1"/>
      <c r="B187" s="1"/>
      <c r="C187" s="1"/>
      <c r="D187" s="1"/>
      <c r="E187" s="1"/>
      <c r="F187" s="1"/>
      <c r="G187" s="1"/>
      <c r="H187" s="1"/>
    </row>
    <row r="188" spans="1:8" x14ac:dyDescent="0.2">
      <c r="A188" s="1"/>
      <c r="B188" s="1"/>
      <c r="C188" s="1"/>
      <c r="D188" s="1"/>
      <c r="E188" s="1"/>
      <c r="F188" s="1"/>
      <c r="G188" s="1"/>
      <c r="H188" s="1"/>
    </row>
    <row r="189" spans="1:8" x14ac:dyDescent="0.2">
      <c r="A189" s="1"/>
      <c r="B189" s="1"/>
      <c r="C189" s="1"/>
      <c r="D189" s="1"/>
      <c r="E189" s="1"/>
      <c r="F189" s="1"/>
      <c r="G189" s="1"/>
      <c r="H189" s="1"/>
    </row>
    <row r="190" spans="1:8" x14ac:dyDescent="0.2">
      <c r="A190" s="1"/>
      <c r="B190" s="1"/>
      <c r="C190" s="1"/>
      <c r="D190" s="1"/>
      <c r="E190" s="1"/>
      <c r="F190" s="1"/>
      <c r="G190" s="1"/>
      <c r="H190" s="1"/>
    </row>
    <row r="191" spans="1:8" x14ac:dyDescent="0.2">
      <c r="A191" s="1"/>
      <c r="B191" s="1"/>
      <c r="C191" s="1"/>
      <c r="D191" s="1"/>
      <c r="E191" s="1"/>
      <c r="F191" s="1"/>
      <c r="G191" s="1"/>
      <c r="H191" s="1"/>
    </row>
    <row r="192" spans="1:8" x14ac:dyDescent="0.2">
      <c r="A192" s="1"/>
      <c r="B192" s="1"/>
      <c r="C192" s="1"/>
      <c r="D192" s="1"/>
      <c r="E192" s="1"/>
      <c r="F192" s="1"/>
      <c r="G192" s="1"/>
      <c r="H192" s="1"/>
    </row>
    <row r="193" spans="1:8" x14ac:dyDescent="0.2">
      <c r="A193" s="1"/>
      <c r="B193" s="1"/>
      <c r="C193" s="1"/>
      <c r="D193" s="1"/>
      <c r="E193" s="1"/>
      <c r="F193" s="1"/>
      <c r="G193" s="1"/>
      <c r="H193" s="1"/>
    </row>
    <row r="194" spans="1:8" x14ac:dyDescent="0.2">
      <c r="A194" s="1"/>
      <c r="B194" s="1"/>
      <c r="C194" s="1"/>
      <c r="D194" s="1"/>
      <c r="E194" s="1"/>
      <c r="F194" s="1"/>
      <c r="G194" s="1"/>
      <c r="H194" s="1"/>
    </row>
    <row r="195" spans="1:8" x14ac:dyDescent="0.2">
      <c r="A195" s="1"/>
      <c r="B195" s="1"/>
      <c r="C195" s="1"/>
      <c r="D195" s="1"/>
      <c r="E195" s="1"/>
      <c r="F195" s="1"/>
      <c r="G195" s="1"/>
      <c r="H195" s="1"/>
    </row>
    <row r="196" spans="1:8" x14ac:dyDescent="0.2">
      <c r="A196" s="1"/>
      <c r="B196" s="1"/>
      <c r="C196" s="1"/>
      <c r="D196" s="1"/>
      <c r="E196" s="1"/>
      <c r="F196" s="1"/>
      <c r="G196" s="1"/>
      <c r="H196" s="1"/>
    </row>
    <row r="197" spans="1:8" x14ac:dyDescent="0.2">
      <c r="A197" s="1"/>
      <c r="B197" s="1"/>
      <c r="C197" s="1"/>
      <c r="D197" s="1"/>
      <c r="E197" s="1"/>
      <c r="F197" s="1"/>
      <c r="G197" s="1"/>
      <c r="H197" s="1"/>
    </row>
    <row r="198" spans="1:8" x14ac:dyDescent="0.2">
      <c r="A198" s="1"/>
      <c r="B198" s="1"/>
      <c r="C198" s="1"/>
      <c r="D198" s="1"/>
      <c r="E198" s="1"/>
      <c r="F198" s="1"/>
      <c r="G198" s="1"/>
      <c r="H198" s="1"/>
    </row>
    <row r="199" spans="1:8" x14ac:dyDescent="0.2">
      <c r="A199" s="1"/>
      <c r="B199" s="1"/>
      <c r="C199" s="1"/>
      <c r="D199" s="1"/>
      <c r="E199" s="1"/>
      <c r="F199" s="1"/>
      <c r="G199" s="1"/>
      <c r="H199" s="1"/>
    </row>
    <row r="200" spans="1:8" x14ac:dyDescent="0.2">
      <c r="A200" s="1"/>
      <c r="B200" s="1"/>
      <c r="C200" s="1"/>
      <c r="D200" s="1"/>
      <c r="E200" s="1"/>
      <c r="F200" s="1"/>
      <c r="G200" s="1"/>
      <c r="H200" s="1"/>
    </row>
    <row r="201" spans="1:8" x14ac:dyDescent="0.2">
      <c r="A201" s="1"/>
      <c r="B201" s="1"/>
      <c r="C201" s="1"/>
      <c r="D201" s="1"/>
      <c r="E201" s="1"/>
      <c r="F201" s="1"/>
      <c r="G201" s="1"/>
      <c r="H201" s="1"/>
    </row>
    <row r="202" spans="1:8" x14ac:dyDescent="0.2">
      <c r="A202" s="1"/>
      <c r="B202" s="1"/>
      <c r="C202" s="1"/>
      <c r="D202" s="1"/>
      <c r="E202" s="1"/>
      <c r="F202" s="1"/>
      <c r="G202" s="1"/>
      <c r="H202" s="1"/>
    </row>
    <row r="203" spans="1:8" x14ac:dyDescent="0.2">
      <c r="A203" s="1"/>
      <c r="B203" s="1"/>
      <c r="C203" s="1"/>
      <c r="D203" s="1"/>
      <c r="E203" s="1"/>
      <c r="F203" s="1"/>
      <c r="G203" s="1"/>
      <c r="H203" s="1"/>
    </row>
    <row r="204" spans="1:8" x14ac:dyDescent="0.2">
      <c r="A204" s="1"/>
      <c r="B204" s="1"/>
      <c r="C204" s="1"/>
      <c r="D204" s="1"/>
      <c r="E204" s="1"/>
      <c r="F204" s="1"/>
      <c r="G204" s="1"/>
      <c r="H204" s="1"/>
    </row>
    <row r="205" spans="1:8" x14ac:dyDescent="0.2">
      <c r="A205" s="1"/>
      <c r="B205" s="1"/>
      <c r="C205" s="1"/>
      <c r="D205" s="1"/>
      <c r="E205" s="1"/>
      <c r="F205" s="1"/>
      <c r="G205" s="1"/>
      <c r="H205" s="1"/>
    </row>
    <row r="206" spans="1:8" x14ac:dyDescent="0.2">
      <c r="A206" s="1"/>
      <c r="B206" s="1"/>
      <c r="C206" s="1"/>
      <c r="D206" s="1"/>
      <c r="E206" s="1"/>
      <c r="F206" s="1"/>
      <c r="G206" s="1"/>
      <c r="H206" s="1"/>
    </row>
    <row r="207" spans="1:8" x14ac:dyDescent="0.2">
      <c r="A207" s="1"/>
      <c r="B207" s="1"/>
      <c r="C207" s="1"/>
      <c r="D207" s="1"/>
      <c r="E207" s="1"/>
      <c r="F207" s="1"/>
      <c r="G207" s="1"/>
      <c r="H207" s="1"/>
    </row>
    <row r="208" spans="1:8" x14ac:dyDescent="0.2">
      <c r="A208" s="1"/>
      <c r="B208" s="1"/>
      <c r="C208" s="1"/>
      <c r="D208" s="1"/>
      <c r="E208" s="1"/>
      <c r="F208" s="1"/>
      <c r="G208" s="1"/>
      <c r="H208" s="1"/>
    </row>
    <row r="209" spans="1:8" x14ac:dyDescent="0.2">
      <c r="A209" s="1"/>
      <c r="B209" s="1"/>
      <c r="C209" s="1"/>
      <c r="D209" s="1"/>
      <c r="E209" s="1"/>
      <c r="F209" s="1"/>
      <c r="G209" s="1"/>
      <c r="H209" s="1"/>
    </row>
    <row r="210" spans="1:8" x14ac:dyDescent="0.2">
      <c r="A210" s="1"/>
      <c r="B210" s="1"/>
      <c r="C210" s="1"/>
      <c r="D210" s="1"/>
      <c r="E210" s="1"/>
      <c r="F210" s="1"/>
      <c r="G210" s="1"/>
      <c r="H210" s="1"/>
    </row>
    <row r="211" spans="1:8" x14ac:dyDescent="0.2">
      <c r="A211" s="1"/>
      <c r="B211" s="1"/>
      <c r="C211" s="1"/>
      <c r="D211" s="1"/>
      <c r="E211" s="1"/>
      <c r="F211" s="1"/>
      <c r="G211" s="1"/>
      <c r="H211" s="1"/>
    </row>
    <row r="212" spans="1:8" x14ac:dyDescent="0.2">
      <c r="A212" s="1"/>
      <c r="B212" s="1"/>
      <c r="C212" s="1"/>
      <c r="D212" s="1"/>
      <c r="E212" s="1"/>
      <c r="F212" s="1"/>
      <c r="G212" s="1"/>
      <c r="H212" s="1"/>
    </row>
    <row r="213" spans="1:8" x14ac:dyDescent="0.2">
      <c r="A213" s="1"/>
      <c r="B213" s="1"/>
      <c r="C213" s="1"/>
      <c r="D213" s="1"/>
      <c r="E213" s="1"/>
      <c r="F213" s="1"/>
      <c r="G213" s="1"/>
      <c r="H213" s="1"/>
    </row>
    <row r="214" spans="1:8" x14ac:dyDescent="0.2">
      <c r="A214" s="1"/>
      <c r="B214" s="1"/>
      <c r="C214" s="1"/>
      <c r="D214" s="1"/>
      <c r="E214" s="1"/>
      <c r="F214" s="1"/>
      <c r="G214" s="1"/>
      <c r="H214" s="1"/>
    </row>
    <row r="215" spans="1:8" x14ac:dyDescent="0.2">
      <c r="A215" s="1"/>
      <c r="B215" s="1"/>
      <c r="C215" s="1"/>
      <c r="D215" s="1"/>
      <c r="E215" s="1"/>
      <c r="F215" s="1"/>
      <c r="G215" s="1"/>
      <c r="H215" s="1"/>
    </row>
    <row r="216" spans="1:8" x14ac:dyDescent="0.2">
      <c r="A216" s="1"/>
      <c r="B216" s="1"/>
      <c r="C216" s="1"/>
      <c r="D216" s="1"/>
      <c r="E216" s="1"/>
      <c r="F216" s="1"/>
      <c r="G216" s="1"/>
      <c r="H216" s="1"/>
    </row>
    <row r="217" spans="1:8" x14ac:dyDescent="0.2">
      <c r="A217" s="1"/>
      <c r="B217" s="1"/>
      <c r="C217" s="1"/>
      <c r="D217" s="1"/>
      <c r="E217" s="1"/>
      <c r="F217" s="1"/>
      <c r="G217" s="1"/>
      <c r="H217" s="1"/>
    </row>
    <row r="218" spans="1:8" x14ac:dyDescent="0.2">
      <c r="A218" s="1"/>
      <c r="B218" s="1"/>
      <c r="C218" s="1"/>
      <c r="D218" s="1"/>
      <c r="E218" s="1"/>
      <c r="F218" s="1"/>
      <c r="G218" s="1"/>
      <c r="H218" s="1"/>
    </row>
    <row r="219" spans="1:8" x14ac:dyDescent="0.2">
      <c r="A219" s="1"/>
      <c r="B219" s="1"/>
      <c r="C219" s="1"/>
      <c r="D219" s="1"/>
      <c r="E219" s="1"/>
      <c r="F219" s="1"/>
      <c r="G219" s="1"/>
      <c r="H219" s="1"/>
    </row>
    <row r="220" spans="1:8" x14ac:dyDescent="0.2">
      <c r="A220" s="1"/>
      <c r="B220" s="1"/>
      <c r="C220" s="1"/>
      <c r="D220" s="1"/>
      <c r="E220" s="1"/>
      <c r="F220" s="1"/>
      <c r="G220" s="1"/>
      <c r="H220" s="1"/>
    </row>
    <row r="221" spans="1:8" x14ac:dyDescent="0.2">
      <c r="A221" s="1"/>
      <c r="B221" s="1"/>
      <c r="C221" s="1"/>
      <c r="D221" s="1"/>
      <c r="E221" s="1"/>
      <c r="F221" s="1"/>
      <c r="G221" s="1"/>
      <c r="H221" s="1"/>
    </row>
    <row r="222" spans="1:8" x14ac:dyDescent="0.2">
      <c r="A222" s="1"/>
      <c r="B222" s="1"/>
      <c r="C222" s="1"/>
      <c r="D222" s="1"/>
      <c r="E222" s="1"/>
      <c r="F222" s="1"/>
      <c r="G222" s="1"/>
      <c r="H222" s="1"/>
    </row>
    <row r="223" spans="1:8" x14ac:dyDescent="0.2">
      <c r="A223" s="1"/>
      <c r="B223" s="1"/>
      <c r="C223" s="1"/>
      <c r="D223" s="1"/>
      <c r="E223" s="1"/>
      <c r="F223" s="1"/>
      <c r="G223" s="1"/>
      <c r="H223" s="1"/>
    </row>
    <row r="224" spans="1:8" x14ac:dyDescent="0.2">
      <c r="A224" s="1"/>
      <c r="B224" s="1"/>
      <c r="C224" s="1"/>
      <c r="D224" s="1"/>
      <c r="E224" s="1"/>
      <c r="F224" s="1"/>
      <c r="G224" s="1"/>
      <c r="H224" s="1"/>
    </row>
    <row r="225" spans="1:8" x14ac:dyDescent="0.2">
      <c r="A225" s="1"/>
      <c r="B225" s="1"/>
      <c r="C225" s="1"/>
      <c r="D225" s="1"/>
      <c r="E225" s="1"/>
      <c r="F225" s="1"/>
      <c r="G225" s="1"/>
      <c r="H225" s="1"/>
    </row>
    <row r="226" spans="1:8" x14ac:dyDescent="0.2">
      <c r="A226" s="1"/>
      <c r="B226" s="1"/>
      <c r="C226" s="1"/>
      <c r="D226" s="1"/>
      <c r="E226" s="1"/>
      <c r="F226" s="1"/>
      <c r="G226" s="1"/>
      <c r="H226" s="1"/>
    </row>
    <row r="227" spans="1:8" x14ac:dyDescent="0.2">
      <c r="A227" s="1"/>
      <c r="B227" s="1"/>
      <c r="C227" s="1"/>
      <c r="D227" s="1"/>
      <c r="E227" s="1"/>
      <c r="F227" s="1"/>
      <c r="G227" s="1"/>
      <c r="H227" s="1"/>
    </row>
    <row r="228" spans="1:8" x14ac:dyDescent="0.2">
      <c r="A228" s="1"/>
      <c r="B228" s="1"/>
      <c r="C228" s="1"/>
      <c r="D228" s="1"/>
      <c r="E228" s="1"/>
      <c r="F228" s="1"/>
      <c r="G228" s="1"/>
      <c r="H228" s="1"/>
    </row>
    <row r="229" spans="1:8" x14ac:dyDescent="0.2">
      <c r="A229" s="1"/>
      <c r="B229" s="1"/>
      <c r="C229" s="1"/>
      <c r="D229" s="1"/>
      <c r="E229" s="1"/>
      <c r="F229" s="1"/>
      <c r="G229" s="1"/>
      <c r="H229" s="1"/>
    </row>
    <row r="230" spans="1:8" x14ac:dyDescent="0.2">
      <c r="A230" s="1"/>
      <c r="B230" s="1"/>
      <c r="C230" s="1"/>
      <c r="D230" s="1"/>
      <c r="E230" s="1"/>
      <c r="F230" s="1"/>
      <c r="G230" s="1"/>
      <c r="H230" s="1"/>
    </row>
    <row r="231" spans="1:8" x14ac:dyDescent="0.2">
      <c r="A231" s="1"/>
      <c r="B231" s="1"/>
      <c r="C231" s="1"/>
      <c r="D231" s="1"/>
      <c r="E231" s="1"/>
      <c r="F231" s="1"/>
      <c r="G231" s="1"/>
      <c r="H231" s="1"/>
    </row>
    <row r="232" spans="1:8" x14ac:dyDescent="0.2">
      <c r="A232" s="1"/>
      <c r="B232" s="1"/>
      <c r="C232" s="1"/>
      <c r="D232" s="1"/>
      <c r="E232" s="1"/>
      <c r="F232" s="1"/>
      <c r="G232" s="1"/>
      <c r="H232" s="1"/>
    </row>
    <row r="233" spans="1:8" x14ac:dyDescent="0.2">
      <c r="A233" s="1"/>
      <c r="B233" s="1"/>
      <c r="C233" s="1"/>
      <c r="D233" s="1"/>
      <c r="E233" s="1"/>
      <c r="F233" s="1"/>
      <c r="G233" s="1"/>
      <c r="H233" s="1"/>
    </row>
    <row r="234" spans="1:8" x14ac:dyDescent="0.2">
      <c r="A234" s="1"/>
      <c r="B234" s="1"/>
      <c r="C234" s="1"/>
      <c r="D234" s="1"/>
      <c r="E234" s="1"/>
      <c r="F234" s="1"/>
      <c r="G234" s="1"/>
      <c r="H234" s="1"/>
    </row>
    <row r="235" spans="1:8" x14ac:dyDescent="0.2">
      <c r="A235" s="1"/>
      <c r="B235" s="1"/>
      <c r="C235" s="1"/>
      <c r="D235" s="1"/>
      <c r="E235" s="1"/>
      <c r="F235" s="1"/>
      <c r="G235" s="1"/>
      <c r="H235" s="1"/>
    </row>
    <row r="236" spans="1:8" x14ac:dyDescent="0.2">
      <c r="A236" s="1"/>
      <c r="B236" s="1"/>
      <c r="C236" s="1"/>
      <c r="D236" s="1"/>
      <c r="E236" s="1"/>
      <c r="F236" s="1"/>
      <c r="G236" s="1"/>
      <c r="H236" s="1"/>
    </row>
    <row r="237" spans="1:8" x14ac:dyDescent="0.2">
      <c r="A237" s="1"/>
      <c r="B237" s="1"/>
      <c r="C237" s="1"/>
      <c r="D237" s="1"/>
      <c r="E237" s="1"/>
      <c r="F237" s="1"/>
      <c r="G237" s="1"/>
      <c r="H237" s="1"/>
    </row>
    <row r="238" spans="1:8" x14ac:dyDescent="0.2">
      <c r="A238" s="1"/>
      <c r="B238" s="1"/>
      <c r="C238" s="1"/>
      <c r="D238" s="1"/>
      <c r="E238" s="1"/>
      <c r="F238" s="1"/>
      <c r="G238" s="1"/>
      <c r="H238" s="1"/>
    </row>
    <row r="239" spans="1:8" x14ac:dyDescent="0.2">
      <c r="A239" s="1"/>
      <c r="B239" s="1"/>
      <c r="C239" s="1"/>
      <c r="D239" s="1"/>
      <c r="E239" s="1"/>
      <c r="F239" s="1"/>
      <c r="G239" s="1"/>
      <c r="H239" s="1"/>
    </row>
    <row r="240" spans="1:8" x14ac:dyDescent="0.2">
      <c r="A240" s="1"/>
      <c r="B240" s="1"/>
      <c r="C240" s="1"/>
      <c r="D240" s="1"/>
      <c r="E240" s="1"/>
      <c r="F240" s="1"/>
      <c r="G240" s="1"/>
      <c r="H240" s="1"/>
    </row>
    <row r="241" spans="1:8" x14ac:dyDescent="0.2">
      <c r="A241" s="1"/>
      <c r="B241" s="1"/>
      <c r="C241" s="1"/>
      <c r="D241" s="1"/>
      <c r="E241" s="1"/>
      <c r="F241" s="1"/>
      <c r="G241" s="1"/>
      <c r="H241" s="1"/>
    </row>
    <row r="242" spans="1:8" x14ac:dyDescent="0.2">
      <c r="A242" s="1"/>
      <c r="B242" s="1"/>
      <c r="C242" s="1"/>
      <c r="D242" s="1"/>
      <c r="E242" s="1"/>
      <c r="F242" s="1"/>
      <c r="G242" s="1"/>
      <c r="H242" s="1"/>
    </row>
    <row r="243" spans="1:8" x14ac:dyDescent="0.2">
      <c r="A243" s="1"/>
      <c r="B243" s="1"/>
      <c r="C243" s="1"/>
      <c r="D243" s="1"/>
      <c r="E243" s="1"/>
      <c r="F243" s="1"/>
      <c r="G243" s="1"/>
      <c r="H243" s="1"/>
    </row>
    <row r="244" spans="1:8" x14ac:dyDescent="0.2">
      <c r="A244" s="1"/>
      <c r="B244" s="1"/>
      <c r="C244" s="1"/>
      <c r="D244" s="1"/>
      <c r="E244" s="1"/>
      <c r="F244" s="1"/>
      <c r="G244" s="1"/>
      <c r="H244" s="1"/>
    </row>
    <row r="245" spans="1:8" x14ac:dyDescent="0.2">
      <c r="A245" s="1"/>
      <c r="B245" s="1"/>
      <c r="C245" s="1"/>
      <c r="D245" s="1"/>
      <c r="E245" s="1"/>
      <c r="F245" s="1"/>
      <c r="G245" s="1"/>
      <c r="H245" s="1"/>
    </row>
    <row r="246" spans="1:8" x14ac:dyDescent="0.2">
      <c r="A246" s="1"/>
      <c r="B246" s="1"/>
      <c r="C246" s="1"/>
      <c r="D246" s="1"/>
      <c r="E246" s="1"/>
      <c r="F246" s="1"/>
      <c r="G246" s="1"/>
      <c r="H246" s="1"/>
    </row>
    <row r="247" spans="1:8" x14ac:dyDescent="0.2">
      <c r="A247" s="1"/>
      <c r="B247" s="1"/>
      <c r="C247" s="1"/>
      <c r="D247" s="1"/>
      <c r="E247" s="1"/>
      <c r="F247" s="1"/>
      <c r="G247" s="1"/>
      <c r="H247" s="1"/>
    </row>
    <row r="248" spans="1:8" x14ac:dyDescent="0.2">
      <c r="A248" s="1"/>
      <c r="B248" s="1"/>
      <c r="C248" s="1"/>
      <c r="D248" s="1"/>
      <c r="E248" s="1"/>
      <c r="F248" s="1"/>
      <c r="G248" s="1"/>
      <c r="H248" s="1"/>
    </row>
    <row r="249" spans="1:8" x14ac:dyDescent="0.2">
      <c r="A249" s="1"/>
      <c r="B249" s="1"/>
      <c r="C249" s="1"/>
      <c r="D249" s="1"/>
      <c r="E249" s="1"/>
      <c r="F249" s="1"/>
      <c r="G249" s="1"/>
      <c r="H249" s="1"/>
    </row>
    <row r="250" spans="1:8" x14ac:dyDescent="0.2">
      <c r="A250" s="1"/>
      <c r="B250" s="1"/>
      <c r="C250" s="1"/>
      <c r="D250" s="1"/>
      <c r="E250" s="1"/>
      <c r="F250" s="1"/>
      <c r="G250" s="1"/>
      <c r="H250" s="1"/>
    </row>
    <row r="251" spans="1:8" x14ac:dyDescent="0.2">
      <c r="A251" s="1"/>
      <c r="B251" s="1"/>
      <c r="C251" s="1"/>
      <c r="D251" s="1"/>
      <c r="E251" s="1"/>
      <c r="F251" s="1"/>
      <c r="G251" s="1"/>
      <c r="H251" s="1"/>
    </row>
    <row r="252" spans="1:8" x14ac:dyDescent="0.2">
      <c r="A252" s="1"/>
      <c r="B252" s="1"/>
      <c r="C252" s="1"/>
      <c r="D252" s="1"/>
      <c r="E252" s="1"/>
      <c r="F252" s="1"/>
      <c r="G252" s="1"/>
      <c r="H252" s="1"/>
    </row>
    <row r="253" spans="1:8" x14ac:dyDescent="0.2">
      <c r="A253" s="1"/>
      <c r="B253" s="1"/>
      <c r="C253" s="1"/>
      <c r="D253" s="1"/>
      <c r="E253" s="1"/>
      <c r="F253" s="1"/>
      <c r="G253" s="1"/>
      <c r="H253" s="1"/>
    </row>
    <row r="254" spans="1:8" x14ac:dyDescent="0.2">
      <c r="A254" s="1"/>
      <c r="B254" s="1"/>
      <c r="C254" s="1"/>
      <c r="D254" s="1"/>
      <c r="E254" s="1"/>
      <c r="F254" s="1"/>
      <c r="G254" s="1"/>
      <c r="H254" s="1"/>
    </row>
    <row r="255" spans="1:8" x14ac:dyDescent="0.2">
      <c r="A255" s="1"/>
      <c r="B255" s="1"/>
      <c r="C255" s="1"/>
      <c r="D255" s="1"/>
      <c r="E255" s="1"/>
      <c r="F255" s="1"/>
      <c r="G255" s="1"/>
      <c r="H255" s="1"/>
    </row>
    <row r="256" spans="1:8" x14ac:dyDescent="0.2">
      <c r="A256" s="1"/>
      <c r="B256" s="1"/>
      <c r="C256" s="1"/>
      <c r="D256" s="1"/>
      <c r="E256" s="1"/>
      <c r="F256" s="1"/>
      <c r="G256" s="1"/>
      <c r="H256" s="1"/>
    </row>
    <row r="257" spans="1:8" x14ac:dyDescent="0.2">
      <c r="A257" s="1"/>
      <c r="B257" s="1"/>
      <c r="C257" s="1"/>
      <c r="D257" s="1"/>
      <c r="E257" s="1"/>
      <c r="F257" s="1"/>
      <c r="G257" s="1"/>
      <c r="H257" s="1"/>
    </row>
    <row r="258" spans="1:8" x14ac:dyDescent="0.2">
      <c r="A258" s="1"/>
      <c r="B258" s="1"/>
      <c r="C258" s="1"/>
      <c r="D258" s="1"/>
      <c r="E258" s="1"/>
      <c r="F258" s="1"/>
      <c r="G258" s="1"/>
      <c r="H258" s="1"/>
    </row>
    <row r="259" spans="1:8" x14ac:dyDescent="0.2">
      <c r="A259" s="1"/>
      <c r="B259" s="1"/>
      <c r="C259" s="1"/>
      <c r="D259" s="1"/>
      <c r="E259" s="1"/>
      <c r="F259" s="1"/>
      <c r="G259" s="1"/>
      <c r="H259" s="1"/>
    </row>
    <row r="260" spans="1:8" x14ac:dyDescent="0.2">
      <c r="A260" s="1"/>
      <c r="B260" s="1"/>
      <c r="C260" s="1"/>
      <c r="D260" s="1"/>
      <c r="E260" s="1"/>
      <c r="F260" s="1"/>
      <c r="G260" s="1"/>
      <c r="H260" s="1"/>
    </row>
    <row r="261" spans="1:8" x14ac:dyDescent="0.2">
      <c r="A261" s="1"/>
      <c r="B261" s="1"/>
      <c r="C261" s="1"/>
      <c r="D261" s="1"/>
      <c r="E261" s="1"/>
      <c r="F261" s="1"/>
      <c r="G261" s="1"/>
      <c r="H261" s="1"/>
    </row>
    <row r="262" spans="1:8" x14ac:dyDescent="0.2">
      <c r="A262" s="1"/>
      <c r="B262" s="1"/>
      <c r="C262" s="1"/>
      <c r="D262" s="1"/>
      <c r="E262" s="1"/>
      <c r="F262" s="1"/>
      <c r="G262" s="1"/>
      <c r="H262" s="1"/>
    </row>
    <row r="263" spans="1:8" x14ac:dyDescent="0.2">
      <c r="A263" s="1"/>
      <c r="B263" s="1"/>
      <c r="C263" s="1"/>
      <c r="D263" s="1"/>
      <c r="E263" s="1"/>
      <c r="F263" s="1"/>
      <c r="G263" s="1"/>
      <c r="H263" s="1"/>
    </row>
    <row r="264" spans="1:8" x14ac:dyDescent="0.2">
      <c r="A264" s="1"/>
      <c r="B264" s="1"/>
      <c r="C264" s="1"/>
      <c r="D264" s="1"/>
      <c r="E264" s="1"/>
      <c r="F264" s="1"/>
      <c r="G264" s="1"/>
      <c r="H264" s="1"/>
    </row>
    <row r="265" spans="1:8" x14ac:dyDescent="0.2">
      <c r="A265" s="1"/>
      <c r="B265" s="1"/>
      <c r="C265" s="1"/>
      <c r="D265" s="1"/>
      <c r="E265" s="1"/>
      <c r="F265" s="1"/>
      <c r="G265" s="1"/>
      <c r="H265" s="1"/>
    </row>
    <row r="266" spans="1:8" x14ac:dyDescent="0.2">
      <c r="A266" s="1"/>
      <c r="B266" s="1"/>
      <c r="C266" s="1"/>
      <c r="D266" s="1"/>
      <c r="E266" s="1"/>
      <c r="F266" s="1"/>
      <c r="G266" s="1"/>
      <c r="H266" s="1"/>
    </row>
    <row r="267" spans="1:8" x14ac:dyDescent="0.2">
      <c r="A267" s="1"/>
      <c r="B267" s="1"/>
      <c r="C267" s="1"/>
      <c r="D267" s="1"/>
      <c r="E267" s="1"/>
      <c r="F267" s="1"/>
      <c r="G267" s="1"/>
      <c r="H267" s="1"/>
    </row>
    <row r="268" spans="1:8" x14ac:dyDescent="0.2">
      <c r="A268" s="1"/>
      <c r="B268" s="1"/>
      <c r="C268" s="1"/>
      <c r="D268" s="1"/>
      <c r="E268" s="1"/>
      <c r="F268" s="1"/>
      <c r="G268" s="1"/>
      <c r="H268" s="1"/>
    </row>
    <row r="269" spans="1:8" x14ac:dyDescent="0.2">
      <c r="A269" s="1"/>
      <c r="B269" s="1"/>
      <c r="C269" s="1"/>
      <c r="D269" s="1"/>
      <c r="E269" s="1"/>
      <c r="F269" s="1"/>
      <c r="G269" s="1"/>
      <c r="H269" s="1"/>
    </row>
    <row r="270" spans="1:8" x14ac:dyDescent="0.2">
      <c r="A270" s="1"/>
      <c r="B270" s="1"/>
      <c r="C270" s="1"/>
      <c r="D270" s="1"/>
      <c r="E270" s="1"/>
      <c r="F270" s="1"/>
      <c r="G270" s="1"/>
      <c r="H270" s="1"/>
    </row>
    <row r="271" spans="1:8" x14ac:dyDescent="0.2">
      <c r="A271" s="1"/>
      <c r="B271" s="1"/>
      <c r="C271" s="1"/>
      <c r="D271" s="1"/>
      <c r="E271" s="1"/>
      <c r="F271" s="1"/>
      <c r="G271" s="1"/>
      <c r="H271" s="1"/>
    </row>
    <row r="272" spans="1:8" x14ac:dyDescent="0.2">
      <c r="A272" s="1"/>
      <c r="B272" s="1"/>
      <c r="C272" s="1"/>
      <c r="D272" s="1"/>
      <c r="E272" s="1"/>
      <c r="F272" s="1"/>
      <c r="G272" s="1"/>
      <c r="H272" s="1"/>
    </row>
    <row r="273" spans="1:8" x14ac:dyDescent="0.2">
      <c r="A273" s="1"/>
      <c r="B273" s="1"/>
      <c r="C273" s="1"/>
      <c r="D273" s="1"/>
      <c r="E273" s="1"/>
      <c r="F273" s="1"/>
      <c r="G273" s="1"/>
      <c r="H273" s="1"/>
    </row>
    <row r="274" spans="1:8" x14ac:dyDescent="0.2">
      <c r="A274" s="1"/>
      <c r="B274" s="1"/>
      <c r="C274" s="1"/>
      <c r="D274" s="1"/>
      <c r="E274" s="1"/>
      <c r="F274" s="1"/>
      <c r="G274" s="1"/>
      <c r="H274" s="1"/>
    </row>
    <row r="275" spans="1:8" x14ac:dyDescent="0.2">
      <c r="A275" s="1"/>
      <c r="B275" s="1"/>
      <c r="C275" s="1"/>
      <c r="D275" s="1"/>
      <c r="E275" s="1"/>
      <c r="F275" s="1"/>
      <c r="G275" s="1"/>
      <c r="H275" s="1"/>
    </row>
    <row r="276" spans="1:8" x14ac:dyDescent="0.2">
      <c r="A276" s="1"/>
      <c r="B276" s="1"/>
      <c r="C276" s="1"/>
      <c r="D276" s="1"/>
      <c r="E276" s="1"/>
      <c r="F276" s="1"/>
      <c r="G276" s="1"/>
      <c r="H276" s="1"/>
    </row>
    <row r="277" spans="1:8" x14ac:dyDescent="0.2">
      <c r="A277" s="1"/>
      <c r="B277" s="1"/>
      <c r="C277" s="1"/>
      <c r="D277" s="1"/>
      <c r="E277" s="1"/>
      <c r="F277" s="1"/>
      <c r="G277" s="1"/>
      <c r="H277" s="1"/>
    </row>
    <row r="278" spans="1:8" x14ac:dyDescent="0.2">
      <c r="A278" s="1"/>
      <c r="B278" s="1"/>
      <c r="C278" s="1"/>
      <c r="D278" s="1"/>
      <c r="E278" s="1"/>
      <c r="F278" s="1"/>
      <c r="G278" s="1"/>
      <c r="H278" s="1"/>
    </row>
    <row r="279" spans="1:8" x14ac:dyDescent="0.2">
      <c r="A279" s="1"/>
      <c r="B279" s="1"/>
      <c r="C279" s="1"/>
      <c r="D279" s="1"/>
      <c r="E279" s="1"/>
      <c r="F279" s="1"/>
      <c r="G279" s="1"/>
      <c r="H279" s="1"/>
    </row>
    <row r="280" spans="1:8" x14ac:dyDescent="0.2">
      <c r="A280" s="1"/>
      <c r="B280" s="1"/>
      <c r="C280" s="1"/>
      <c r="D280" s="1"/>
      <c r="E280" s="1"/>
      <c r="F280" s="1"/>
      <c r="G280" s="1"/>
      <c r="H280" s="1"/>
    </row>
    <row r="281" spans="1:8" x14ac:dyDescent="0.2">
      <c r="A281" s="1"/>
      <c r="B281" s="1"/>
      <c r="C281" s="1"/>
      <c r="D281" s="1"/>
      <c r="E281" s="1"/>
      <c r="F281" s="1"/>
      <c r="G281" s="1"/>
      <c r="H281" s="1"/>
    </row>
    <row r="282" spans="1:8" x14ac:dyDescent="0.2">
      <c r="A282" s="1"/>
      <c r="B282" s="1"/>
      <c r="C282" s="1"/>
      <c r="D282" s="1"/>
      <c r="E282" s="1"/>
      <c r="F282" s="1"/>
      <c r="G282" s="1"/>
      <c r="H282" s="1"/>
    </row>
    <row r="283" spans="1:8" x14ac:dyDescent="0.2">
      <c r="A283" s="1"/>
      <c r="B283" s="1"/>
      <c r="C283" s="1"/>
      <c r="D283" s="1"/>
      <c r="E283" s="1"/>
      <c r="F283" s="1"/>
      <c r="G283" s="1"/>
      <c r="H283" s="1"/>
    </row>
    <row r="284" spans="1:8" x14ac:dyDescent="0.2">
      <c r="A284" s="1"/>
      <c r="B284" s="1"/>
      <c r="C284" s="1"/>
      <c r="D284" s="1"/>
      <c r="E284" s="1"/>
      <c r="F284" s="1"/>
      <c r="G284" s="1"/>
      <c r="H284" s="1"/>
    </row>
    <row r="285" spans="1:8" x14ac:dyDescent="0.2">
      <c r="A285" s="1"/>
      <c r="B285" s="1"/>
      <c r="C285" s="1"/>
      <c r="D285" s="1"/>
      <c r="E285" s="1"/>
      <c r="F285" s="1"/>
      <c r="G285" s="1"/>
      <c r="H285" s="1"/>
    </row>
    <row r="286" spans="1:8" x14ac:dyDescent="0.2">
      <c r="A286" s="1"/>
      <c r="B286" s="1"/>
      <c r="C286" s="1"/>
      <c r="D286" s="1"/>
      <c r="E286" s="1"/>
      <c r="F286" s="1"/>
      <c r="G286" s="1"/>
      <c r="H286" s="1"/>
    </row>
    <row r="287" spans="1:8" x14ac:dyDescent="0.2">
      <c r="A287" s="1"/>
      <c r="B287" s="1"/>
      <c r="C287" s="1"/>
      <c r="D287" s="1"/>
      <c r="E287" s="1"/>
      <c r="F287" s="1"/>
      <c r="G287" s="1"/>
      <c r="H287" s="1"/>
    </row>
    <row r="288" spans="1:8" x14ac:dyDescent="0.2">
      <c r="A288" s="1"/>
      <c r="B288" s="1"/>
      <c r="C288" s="1"/>
      <c r="D288" s="1"/>
      <c r="E288" s="1"/>
      <c r="F288" s="1"/>
      <c r="G288" s="1"/>
      <c r="H288" s="1"/>
    </row>
    <row r="289" spans="1:8" x14ac:dyDescent="0.2">
      <c r="A289" s="1"/>
      <c r="B289" s="1"/>
      <c r="C289" s="1"/>
      <c r="D289" s="1"/>
      <c r="E289" s="1"/>
      <c r="F289" s="1"/>
      <c r="G289" s="1"/>
      <c r="H289" s="1"/>
    </row>
    <row r="290" spans="1:8" x14ac:dyDescent="0.2">
      <c r="A290" s="1"/>
      <c r="B290" s="1"/>
      <c r="C290" s="1"/>
      <c r="D290" s="1"/>
      <c r="E290" s="1"/>
      <c r="F290" s="1"/>
      <c r="G290" s="1"/>
      <c r="H290" s="1"/>
    </row>
    <row r="291" spans="1:8" x14ac:dyDescent="0.2">
      <c r="A291" s="1"/>
      <c r="B291" s="1"/>
      <c r="C291" s="1"/>
      <c r="D291" s="1"/>
      <c r="E291" s="1"/>
      <c r="F291" s="1"/>
      <c r="G291" s="1"/>
      <c r="H291" s="1"/>
    </row>
    <row r="292" spans="1:8" x14ac:dyDescent="0.2">
      <c r="A292" s="1"/>
      <c r="B292" s="1"/>
      <c r="C292" s="1"/>
      <c r="D292" s="1"/>
      <c r="E292" s="1"/>
      <c r="F292" s="1"/>
      <c r="G292" s="1"/>
      <c r="H292" s="1"/>
    </row>
    <row r="293" spans="1:8" x14ac:dyDescent="0.2">
      <c r="A293" s="1"/>
      <c r="B293" s="1"/>
      <c r="C293" s="1"/>
      <c r="D293" s="1"/>
      <c r="E293" s="1"/>
      <c r="F293" s="1"/>
      <c r="G293" s="1"/>
      <c r="H293" s="1"/>
    </row>
    <row r="294" spans="1:8" x14ac:dyDescent="0.2">
      <c r="A294" s="1"/>
      <c r="B294" s="1"/>
      <c r="C294" s="1"/>
      <c r="D294" s="1"/>
      <c r="E294" s="1"/>
      <c r="F294" s="1"/>
      <c r="G294" s="1"/>
      <c r="H294" s="1"/>
    </row>
    <row r="295" spans="1:8" x14ac:dyDescent="0.2">
      <c r="A295" s="1"/>
      <c r="B295" s="1"/>
      <c r="C295" s="1"/>
      <c r="D295" s="1"/>
      <c r="E295" s="1"/>
      <c r="F295" s="1"/>
      <c r="G295" s="1"/>
      <c r="H295" s="1"/>
    </row>
    <row r="296" spans="1:8" x14ac:dyDescent="0.2">
      <c r="A296" s="1"/>
      <c r="B296" s="1"/>
      <c r="C296" s="1"/>
      <c r="D296" s="1"/>
      <c r="E296" s="1"/>
      <c r="F296" s="1"/>
      <c r="G296" s="1"/>
      <c r="H296" s="1"/>
    </row>
    <row r="297" spans="1:8" x14ac:dyDescent="0.2">
      <c r="A297" s="1"/>
      <c r="B297" s="1"/>
      <c r="C297" s="1"/>
      <c r="D297" s="1"/>
      <c r="E297" s="1"/>
      <c r="F297" s="1"/>
      <c r="G297" s="1"/>
      <c r="H297" s="1"/>
    </row>
    <row r="298" spans="1:8" x14ac:dyDescent="0.2">
      <c r="A298" s="1"/>
      <c r="B298" s="1"/>
      <c r="C298" s="1"/>
      <c r="D298" s="1"/>
      <c r="E298" s="1"/>
      <c r="F298" s="1"/>
      <c r="G298" s="1"/>
      <c r="H298" s="1"/>
    </row>
    <row r="299" spans="1:8" x14ac:dyDescent="0.2">
      <c r="A299" s="1"/>
      <c r="B299" s="1"/>
      <c r="C299" s="1"/>
      <c r="D299" s="1"/>
      <c r="E299" s="1"/>
      <c r="F299" s="1"/>
      <c r="G299" s="1"/>
      <c r="H299" s="1"/>
    </row>
    <row r="300" spans="1:8" x14ac:dyDescent="0.2">
      <c r="A300" s="1"/>
      <c r="B300" s="1"/>
      <c r="C300" s="1"/>
      <c r="D300" s="1"/>
      <c r="E300" s="1"/>
      <c r="F300" s="1"/>
      <c r="G300" s="1"/>
      <c r="H300" s="1"/>
    </row>
    <row r="301" spans="1:8" x14ac:dyDescent="0.2">
      <c r="A301" s="1"/>
      <c r="B301" s="1"/>
      <c r="C301" s="1"/>
      <c r="D301" s="1"/>
      <c r="E301" s="1"/>
      <c r="F301" s="1"/>
      <c r="G301" s="1"/>
      <c r="H301" s="1"/>
    </row>
    <row r="302" spans="1:8" x14ac:dyDescent="0.2">
      <c r="A302" s="1"/>
      <c r="B302" s="1"/>
      <c r="C302" s="1"/>
      <c r="D302" s="1"/>
      <c r="E302" s="1"/>
      <c r="F302" s="1"/>
      <c r="G302" s="1"/>
      <c r="H302" s="1"/>
    </row>
    <row r="303" spans="1:8" x14ac:dyDescent="0.2">
      <c r="A303" s="1"/>
      <c r="B303" s="1"/>
      <c r="C303" s="1"/>
      <c r="D303" s="1"/>
      <c r="E303" s="1"/>
      <c r="F303" s="1"/>
      <c r="G303" s="1"/>
      <c r="H303" s="1"/>
    </row>
    <row r="304" spans="1:8" x14ac:dyDescent="0.2">
      <c r="A304" s="1"/>
      <c r="B304" s="1"/>
      <c r="C304" s="1"/>
      <c r="D304" s="1"/>
      <c r="E304" s="1"/>
      <c r="F304" s="1"/>
      <c r="G304" s="1"/>
      <c r="H304" s="1"/>
    </row>
    <row r="305" spans="1:8" x14ac:dyDescent="0.2">
      <c r="A305" s="1"/>
      <c r="B305" s="1"/>
      <c r="C305" s="1"/>
      <c r="D305" s="1"/>
      <c r="E305" s="1"/>
      <c r="F305" s="1"/>
      <c r="G305" s="1"/>
      <c r="H305" s="1"/>
    </row>
    <row r="306" spans="1:8" x14ac:dyDescent="0.2">
      <c r="A306" s="1"/>
      <c r="B306" s="1"/>
      <c r="C306" s="1"/>
      <c r="D306" s="1"/>
      <c r="E306" s="1"/>
      <c r="F306" s="1"/>
      <c r="G306" s="1"/>
      <c r="H306" s="1"/>
    </row>
    <row r="307" spans="1:8" x14ac:dyDescent="0.2">
      <c r="A307" s="1"/>
      <c r="B307" s="1"/>
      <c r="C307" s="1"/>
      <c r="D307" s="1"/>
      <c r="E307" s="1"/>
      <c r="F307" s="1"/>
      <c r="G307" s="1"/>
      <c r="H307" s="1"/>
    </row>
    <row r="308" spans="1:8" x14ac:dyDescent="0.2">
      <c r="A308" s="1"/>
      <c r="B308" s="1"/>
      <c r="C308" s="1"/>
      <c r="D308" s="1"/>
      <c r="E308" s="1"/>
      <c r="F308" s="1"/>
      <c r="G308" s="1"/>
      <c r="H308" s="1"/>
    </row>
    <row r="309" spans="1:8" x14ac:dyDescent="0.2">
      <c r="A309" s="1"/>
      <c r="B309" s="1"/>
      <c r="C309" s="1"/>
      <c r="D309" s="1"/>
      <c r="E309" s="1"/>
      <c r="F309" s="1"/>
      <c r="G309" s="1"/>
      <c r="H309" s="1"/>
    </row>
    <row r="310" spans="1:8" x14ac:dyDescent="0.2">
      <c r="A310" s="1"/>
      <c r="B310" s="1"/>
      <c r="C310" s="1"/>
      <c r="D310" s="1"/>
      <c r="E310" s="1"/>
      <c r="F310" s="1"/>
      <c r="G310" s="1"/>
      <c r="H310" s="1"/>
    </row>
    <row r="311" spans="1:8" x14ac:dyDescent="0.2">
      <c r="A311" s="1"/>
      <c r="B311" s="1"/>
      <c r="C311" s="1"/>
      <c r="D311" s="1"/>
      <c r="E311" s="1"/>
      <c r="F311" s="1"/>
      <c r="G311" s="1"/>
      <c r="H311" s="1"/>
    </row>
    <row r="312" spans="1:8" x14ac:dyDescent="0.2">
      <c r="A312" s="1"/>
      <c r="B312" s="1"/>
      <c r="C312" s="1"/>
      <c r="D312" s="1"/>
      <c r="E312" s="1"/>
      <c r="F312" s="1"/>
      <c r="G312" s="1"/>
      <c r="H312" s="1"/>
    </row>
    <row r="313" spans="1:8" x14ac:dyDescent="0.2">
      <c r="A313" s="1"/>
      <c r="B313" s="1"/>
      <c r="C313" s="1"/>
      <c r="D313" s="1"/>
      <c r="E313" s="1"/>
      <c r="F313" s="1"/>
      <c r="G313" s="1"/>
      <c r="H313" s="1"/>
    </row>
    <row r="314" spans="1:8" x14ac:dyDescent="0.2">
      <c r="A314" s="1"/>
      <c r="B314" s="1"/>
      <c r="C314" s="1"/>
      <c r="D314" s="1"/>
      <c r="E314" s="1"/>
      <c r="F314" s="1"/>
      <c r="G314" s="1"/>
      <c r="H314" s="1"/>
    </row>
    <row r="315" spans="1:8" x14ac:dyDescent="0.2">
      <c r="A315" s="1"/>
      <c r="B315" s="1"/>
      <c r="C315" s="1"/>
      <c r="D315" s="1"/>
      <c r="E315" s="1"/>
      <c r="F315" s="1"/>
      <c r="G315" s="1"/>
      <c r="H315" s="1"/>
    </row>
    <row r="316" spans="1:8" x14ac:dyDescent="0.2">
      <c r="A316" s="1"/>
      <c r="B316" s="1"/>
      <c r="C316" s="1"/>
      <c r="D316" s="1"/>
      <c r="E316" s="1"/>
      <c r="F316" s="1"/>
      <c r="G316" s="1"/>
      <c r="H316" s="1"/>
    </row>
    <row r="317" spans="1:8" x14ac:dyDescent="0.2">
      <c r="A317" s="1"/>
      <c r="B317" s="1"/>
      <c r="C317" s="1"/>
      <c r="D317" s="1"/>
      <c r="E317" s="1"/>
      <c r="F317" s="1"/>
      <c r="G317" s="1"/>
      <c r="H317" s="1"/>
    </row>
    <row r="318" spans="1:8" x14ac:dyDescent="0.2">
      <c r="A318" s="1"/>
      <c r="B318" s="1"/>
      <c r="C318" s="1"/>
      <c r="D318" s="1"/>
      <c r="E318" s="1"/>
      <c r="F318" s="1"/>
      <c r="G318" s="1"/>
      <c r="H318" s="1"/>
    </row>
    <row r="319" spans="1:8" x14ac:dyDescent="0.2">
      <c r="A319" s="1"/>
      <c r="B319" s="1"/>
      <c r="C319" s="1"/>
      <c r="D319" s="1"/>
      <c r="E319" s="1"/>
      <c r="F319" s="1"/>
      <c r="G319" s="1"/>
      <c r="H319" s="1"/>
    </row>
    <row r="320" spans="1:8" x14ac:dyDescent="0.2">
      <c r="A320" s="1"/>
      <c r="B320" s="1"/>
      <c r="C320" s="1"/>
      <c r="D320" s="1"/>
      <c r="E320" s="1"/>
      <c r="F320" s="1"/>
      <c r="G320" s="1"/>
      <c r="H320" s="1"/>
    </row>
    <row r="321" spans="1:8" x14ac:dyDescent="0.2">
      <c r="A321" s="1"/>
      <c r="B321" s="1"/>
      <c r="C321" s="1"/>
      <c r="D321" s="1"/>
      <c r="E321" s="1"/>
      <c r="F321" s="1"/>
      <c r="G321" s="1"/>
      <c r="H321" s="1"/>
    </row>
    <row r="322" spans="1:8" x14ac:dyDescent="0.2">
      <c r="A322" s="1"/>
      <c r="B322" s="1"/>
      <c r="C322" s="1"/>
      <c r="D322" s="1"/>
      <c r="E322" s="1"/>
      <c r="F322" s="1"/>
      <c r="G322" s="1"/>
      <c r="H322" s="1"/>
    </row>
    <row r="323" spans="1:8" x14ac:dyDescent="0.2">
      <c r="A323" s="1"/>
      <c r="B323" s="1"/>
      <c r="C323" s="1"/>
      <c r="D323" s="1"/>
      <c r="E323" s="1"/>
      <c r="F323" s="1"/>
      <c r="G323" s="1"/>
      <c r="H323" s="1"/>
    </row>
    <row r="324" spans="1:8" x14ac:dyDescent="0.2">
      <c r="A324" s="1"/>
      <c r="B324" s="1"/>
      <c r="C324" s="1"/>
      <c r="D324" s="1"/>
      <c r="E324" s="1"/>
      <c r="F324" s="1"/>
      <c r="G324" s="1"/>
      <c r="H324" s="1"/>
    </row>
    <row r="325" spans="1:8" x14ac:dyDescent="0.2">
      <c r="A325" s="1"/>
      <c r="B325" s="1"/>
      <c r="C325" s="1"/>
      <c r="D325" s="1"/>
      <c r="E325" s="1"/>
      <c r="F325" s="1"/>
      <c r="G325" s="1"/>
      <c r="H325" s="1"/>
    </row>
    <row r="326" spans="1:8" x14ac:dyDescent="0.2">
      <c r="A326" s="1"/>
      <c r="B326" s="1"/>
      <c r="C326" s="1"/>
      <c r="D326" s="1"/>
      <c r="E326" s="1"/>
      <c r="F326" s="1"/>
      <c r="G326" s="1"/>
      <c r="H326" s="1"/>
    </row>
    <row r="327" spans="1:8" x14ac:dyDescent="0.2">
      <c r="A327" s="1"/>
      <c r="B327" s="1"/>
      <c r="C327" s="1"/>
      <c r="D327" s="1"/>
      <c r="E327" s="1"/>
      <c r="F327" s="1"/>
      <c r="G327" s="1"/>
      <c r="H327" s="1"/>
    </row>
    <row r="328" spans="1:8" x14ac:dyDescent="0.2">
      <c r="A328" s="1"/>
      <c r="B328" s="1"/>
      <c r="C328" s="1"/>
      <c r="D328" s="1"/>
      <c r="E328" s="1"/>
      <c r="F328" s="1"/>
      <c r="G328" s="1"/>
      <c r="H328" s="1"/>
    </row>
    <row r="329" spans="1:8" x14ac:dyDescent="0.2">
      <c r="A329" s="1"/>
      <c r="B329" s="1"/>
      <c r="C329" s="1"/>
      <c r="D329" s="1"/>
      <c r="E329" s="1"/>
      <c r="F329" s="1"/>
      <c r="G329" s="1"/>
      <c r="H329" s="1"/>
    </row>
    <row r="330" spans="1:8" x14ac:dyDescent="0.2">
      <c r="A330" s="1"/>
      <c r="B330" s="1"/>
      <c r="C330" s="1"/>
      <c r="D330" s="1"/>
      <c r="E330" s="1"/>
      <c r="F330" s="1"/>
      <c r="G330" s="1"/>
      <c r="H330" s="1"/>
    </row>
    <row r="331" spans="1:8" x14ac:dyDescent="0.2">
      <c r="A331" s="1"/>
      <c r="B331" s="1"/>
      <c r="C331" s="1"/>
      <c r="D331" s="1"/>
      <c r="E331" s="1"/>
      <c r="F331" s="1"/>
      <c r="G331" s="1"/>
      <c r="H331" s="1"/>
    </row>
    <row r="332" spans="1:8" x14ac:dyDescent="0.2">
      <c r="A332" s="1"/>
      <c r="B332" s="1"/>
      <c r="C332" s="1"/>
      <c r="D332" s="1"/>
      <c r="E332" s="1"/>
      <c r="F332" s="1"/>
      <c r="G332" s="1"/>
      <c r="H332" s="1"/>
    </row>
    <row r="333" spans="1:8" x14ac:dyDescent="0.2">
      <c r="A333" s="1"/>
      <c r="B333" s="1"/>
      <c r="C333" s="1"/>
      <c r="D333" s="1"/>
      <c r="E333" s="1"/>
      <c r="F333" s="1"/>
      <c r="G333" s="1"/>
      <c r="H333" s="1"/>
    </row>
    <row r="334" spans="1:8" x14ac:dyDescent="0.2">
      <c r="A334" s="1"/>
      <c r="B334" s="1"/>
      <c r="C334" s="1"/>
      <c r="D334" s="1"/>
      <c r="E334" s="1"/>
      <c r="F334" s="1"/>
      <c r="G334" s="1"/>
      <c r="H334" s="1"/>
    </row>
    <row r="335" spans="1:8" x14ac:dyDescent="0.2">
      <c r="A335" s="1"/>
      <c r="B335" s="1"/>
      <c r="C335" s="1"/>
      <c r="D335" s="1"/>
      <c r="E335" s="1"/>
      <c r="F335" s="1"/>
      <c r="G335" s="1"/>
      <c r="H335" s="1"/>
    </row>
    <row r="336" spans="1:8" x14ac:dyDescent="0.2">
      <c r="A336" s="1"/>
      <c r="B336" s="1"/>
      <c r="C336" s="1"/>
      <c r="D336" s="1"/>
      <c r="E336" s="1"/>
      <c r="F336" s="1"/>
      <c r="G336" s="1"/>
      <c r="H336" s="1"/>
    </row>
    <row r="337" spans="1:8" x14ac:dyDescent="0.2">
      <c r="A337" s="1"/>
      <c r="B337" s="1"/>
      <c r="C337" s="1"/>
      <c r="D337" s="1"/>
      <c r="E337" s="1"/>
      <c r="F337" s="1"/>
      <c r="G337" s="1"/>
      <c r="H337" s="1"/>
    </row>
    <row r="338" spans="1:8" x14ac:dyDescent="0.2">
      <c r="A338" s="1"/>
      <c r="B338" s="1"/>
      <c r="C338" s="1"/>
      <c r="D338" s="1"/>
      <c r="E338" s="1"/>
      <c r="F338" s="1"/>
      <c r="G338" s="1"/>
      <c r="H338" s="1"/>
    </row>
    <row r="339" spans="1:8" x14ac:dyDescent="0.2">
      <c r="A339" s="1"/>
      <c r="B339" s="1"/>
      <c r="C339" s="1"/>
      <c r="D339" s="1"/>
      <c r="E339" s="1"/>
      <c r="F339" s="1"/>
      <c r="G339" s="1"/>
      <c r="H339" s="1"/>
    </row>
    <row r="340" spans="1:8" x14ac:dyDescent="0.2">
      <c r="A340" s="1"/>
      <c r="B340" s="1"/>
      <c r="C340" s="1"/>
      <c r="D340" s="1"/>
      <c r="E340" s="1"/>
      <c r="F340" s="1"/>
      <c r="G340" s="1"/>
      <c r="H340" s="1"/>
    </row>
    <row r="341" spans="1:8" x14ac:dyDescent="0.2">
      <c r="A341" s="1"/>
      <c r="B341" s="1"/>
      <c r="C341" s="1"/>
      <c r="D341" s="1"/>
      <c r="E341" s="1"/>
      <c r="F341" s="1"/>
      <c r="G341" s="1"/>
      <c r="H341" s="1"/>
    </row>
    <row r="342" spans="1:8" x14ac:dyDescent="0.2">
      <c r="A342" s="1"/>
      <c r="B342" s="1"/>
      <c r="C342" s="1"/>
      <c r="D342" s="1"/>
      <c r="E342" s="1"/>
      <c r="F342" s="1"/>
      <c r="G342" s="1"/>
      <c r="H342" s="1"/>
    </row>
    <row r="343" spans="1:8" x14ac:dyDescent="0.2">
      <c r="A343" s="1"/>
      <c r="B343" s="1"/>
      <c r="C343" s="1"/>
      <c r="D343" s="1"/>
      <c r="E343" s="1"/>
      <c r="F343" s="1"/>
      <c r="G343" s="1"/>
      <c r="H343" s="1"/>
    </row>
    <row r="344" spans="1:8" x14ac:dyDescent="0.2">
      <c r="A344" s="1"/>
      <c r="B344" s="1"/>
      <c r="C344" s="1"/>
      <c r="D344" s="1"/>
      <c r="E344" s="1"/>
      <c r="F344" s="1"/>
      <c r="G344" s="1"/>
      <c r="H344" s="1"/>
    </row>
    <row r="345" spans="1:8" x14ac:dyDescent="0.2">
      <c r="A345" s="1"/>
      <c r="B345" s="1"/>
      <c r="C345" s="1"/>
      <c r="D345" s="1"/>
      <c r="E345" s="1"/>
      <c r="F345" s="1"/>
      <c r="G345" s="1"/>
      <c r="H345" s="1"/>
    </row>
    <row r="346" spans="1:8" x14ac:dyDescent="0.2">
      <c r="A346" s="1"/>
      <c r="B346" s="1"/>
      <c r="C346" s="1"/>
      <c r="D346" s="1"/>
      <c r="E346" s="1"/>
      <c r="F346" s="1"/>
      <c r="G346" s="1"/>
      <c r="H346" s="1"/>
    </row>
    <row r="347" spans="1:8" x14ac:dyDescent="0.2">
      <c r="A347" s="1"/>
      <c r="B347" s="1"/>
      <c r="C347" s="1"/>
      <c r="D347" s="1"/>
      <c r="E347" s="1"/>
      <c r="F347" s="1"/>
      <c r="G347" s="1"/>
      <c r="H347" s="1"/>
    </row>
    <row r="348" spans="1:8" x14ac:dyDescent="0.2">
      <c r="A348" s="1"/>
      <c r="B348" s="1"/>
      <c r="C348" s="1"/>
      <c r="D348" s="1"/>
      <c r="E348" s="1"/>
      <c r="F348" s="1"/>
      <c r="G348" s="1"/>
      <c r="H348" s="1"/>
    </row>
    <row r="349" spans="1:8" x14ac:dyDescent="0.2">
      <c r="A349" s="1"/>
      <c r="B349" s="1"/>
      <c r="C349" s="1"/>
      <c r="D349" s="1"/>
      <c r="E349" s="1"/>
      <c r="F349" s="1"/>
      <c r="G349" s="1"/>
      <c r="H349" s="1"/>
    </row>
    <row r="350" spans="1:8" x14ac:dyDescent="0.2">
      <c r="A350" s="1"/>
      <c r="B350" s="1"/>
      <c r="C350" s="1"/>
      <c r="D350" s="1"/>
      <c r="E350" s="1"/>
      <c r="F350" s="1"/>
      <c r="G350" s="1"/>
      <c r="H350" s="1"/>
    </row>
    <row r="351" spans="1:8" x14ac:dyDescent="0.2">
      <c r="A351" s="1"/>
      <c r="B351" s="1"/>
      <c r="C351" s="1"/>
      <c r="D351" s="1"/>
      <c r="E351" s="1"/>
      <c r="F351" s="1"/>
      <c r="G351" s="1"/>
      <c r="H351" s="1"/>
    </row>
    <row r="352" spans="1:8" x14ac:dyDescent="0.2">
      <c r="A352" s="1"/>
      <c r="B352" s="1"/>
      <c r="C352" s="1"/>
      <c r="D352" s="1"/>
      <c r="E352" s="1"/>
      <c r="F352" s="1"/>
      <c r="G352" s="1"/>
      <c r="H352" s="1"/>
    </row>
    <row r="353" spans="1:8" x14ac:dyDescent="0.2">
      <c r="A353" s="1"/>
      <c r="B353" s="1"/>
      <c r="C353" s="1"/>
      <c r="D353" s="1"/>
      <c r="E353" s="1"/>
      <c r="F353" s="1"/>
      <c r="G353" s="1"/>
      <c r="H353" s="1"/>
    </row>
    <row r="354" spans="1:8" x14ac:dyDescent="0.2">
      <c r="A354" s="1"/>
      <c r="B354" s="1"/>
      <c r="C354" s="1"/>
      <c r="D354" s="1"/>
      <c r="E354" s="1"/>
      <c r="F354" s="1"/>
      <c r="G354" s="1"/>
      <c r="H354" s="1"/>
    </row>
    <row r="355" spans="1:8" x14ac:dyDescent="0.2">
      <c r="A355" s="1"/>
      <c r="B355" s="1"/>
      <c r="C355" s="1"/>
      <c r="D355" s="1"/>
      <c r="E355" s="1"/>
      <c r="F355" s="1"/>
      <c r="G355" s="1"/>
      <c r="H355" s="1"/>
    </row>
    <row r="356" spans="1:8" x14ac:dyDescent="0.2">
      <c r="A356" s="1"/>
      <c r="B356" s="1"/>
      <c r="C356" s="1"/>
      <c r="D356" s="1"/>
      <c r="E356" s="1"/>
      <c r="F356" s="1"/>
      <c r="G356" s="1"/>
      <c r="H356" s="1"/>
    </row>
    <row r="357" spans="1:8" x14ac:dyDescent="0.2">
      <c r="A357" s="1"/>
      <c r="B357" s="1"/>
      <c r="C357" s="1"/>
      <c r="D357" s="1"/>
      <c r="E357" s="1"/>
      <c r="F357" s="1"/>
      <c r="G357" s="1"/>
      <c r="H357" s="1"/>
    </row>
    <row r="358" spans="1:8" x14ac:dyDescent="0.2">
      <c r="A358" s="1"/>
      <c r="B358" s="1"/>
      <c r="C358" s="1"/>
      <c r="D358" s="1"/>
      <c r="E358" s="1"/>
      <c r="F358" s="1"/>
      <c r="G358" s="1"/>
      <c r="H358" s="1"/>
    </row>
    <row r="359" spans="1:8" x14ac:dyDescent="0.2">
      <c r="A359" s="1"/>
      <c r="B359" s="1"/>
      <c r="C359" s="1"/>
      <c r="D359" s="1"/>
      <c r="E359" s="1"/>
      <c r="F359" s="1"/>
      <c r="G359" s="1"/>
      <c r="H359" s="1"/>
    </row>
    <row r="360" spans="1:8" x14ac:dyDescent="0.2">
      <c r="A360" s="1"/>
      <c r="B360" s="1"/>
      <c r="C360" s="1"/>
      <c r="D360" s="1"/>
      <c r="E360" s="1"/>
      <c r="F360" s="1"/>
      <c r="G360" s="1"/>
      <c r="H360" s="1"/>
    </row>
    <row r="361" spans="1:8" x14ac:dyDescent="0.2">
      <c r="A361" s="1"/>
      <c r="B361" s="1"/>
      <c r="C361" s="1"/>
      <c r="D361" s="1"/>
      <c r="E361" s="1"/>
      <c r="F361" s="1"/>
      <c r="G361" s="1"/>
      <c r="H361" s="1"/>
    </row>
    <row r="362" spans="1:8" x14ac:dyDescent="0.2">
      <c r="A362" s="1"/>
      <c r="B362" s="1"/>
      <c r="C362" s="1"/>
      <c r="D362" s="1"/>
      <c r="E362" s="1"/>
      <c r="F362" s="1"/>
      <c r="G362" s="1"/>
      <c r="H362" s="1"/>
    </row>
    <row r="363" spans="1:8" x14ac:dyDescent="0.2">
      <c r="A363" s="1"/>
      <c r="B363" s="1"/>
      <c r="C363" s="1"/>
      <c r="D363" s="1"/>
      <c r="E363" s="1"/>
      <c r="F363" s="1"/>
      <c r="G363" s="1"/>
      <c r="H363" s="1"/>
    </row>
    <row r="364" spans="1:8" x14ac:dyDescent="0.2">
      <c r="A364" s="1"/>
      <c r="B364" s="1"/>
      <c r="C364" s="1"/>
      <c r="D364" s="1"/>
      <c r="E364" s="1"/>
      <c r="F364" s="1"/>
      <c r="G364" s="1"/>
      <c r="H364" s="1"/>
    </row>
    <row r="365" spans="1:8" x14ac:dyDescent="0.2">
      <c r="A365" s="1"/>
      <c r="B365" s="1"/>
      <c r="C365" s="1"/>
      <c r="D365" s="1"/>
      <c r="E365" s="1"/>
      <c r="F365" s="1"/>
      <c r="G365" s="1"/>
      <c r="H365" s="1"/>
    </row>
    <row r="366" spans="1:8" x14ac:dyDescent="0.2">
      <c r="A366" s="1"/>
      <c r="B366" s="1"/>
      <c r="C366" s="1"/>
      <c r="D366" s="1"/>
      <c r="E366" s="1"/>
      <c r="F366" s="1"/>
      <c r="G366" s="1"/>
      <c r="H366" s="1"/>
    </row>
    <row r="367" spans="1:8" x14ac:dyDescent="0.2">
      <c r="A367" s="1"/>
      <c r="B367" s="1"/>
      <c r="C367" s="1"/>
      <c r="D367" s="1"/>
      <c r="E367" s="1"/>
      <c r="F367" s="1"/>
      <c r="G367" s="1"/>
      <c r="H367" s="1"/>
    </row>
    <row r="368" spans="1:8" x14ac:dyDescent="0.2">
      <c r="A368" s="1"/>
      <c r="B368" s="1"/>
      <c r="C368" s="1"/>
      <c r="D368" s="1"/>
      <c r="E368" s="1"/>
      <c r="F368" s="1"/>
      <c r="G368" s="1"/>
      <c r="H368" s="1"/>
    </row>
    <row r="369" spans="1:8" x14ac:dyDescent="0.2">
      <c r="A369" s="1"/>
      <c r="B369" s="1"/>
      <c r="C369" s="1"/>
      <c r="D369" s="1"/>
      <c r="E369" s="1"/>
      <c r="F369" s="1"/>
      <c r="G369" s="1"/>
      <c r="H369" s="1"/>
    </row>
    <row r="370" spans="1:8" x14ac:dyDescent="0.2">
      <c r="A370" s="1"/>
      <c r="B370" s="1"/>
      <c r="C370" s="1"/>
      <c r="D370" s="1"/>
      <c r="E370" s="1"/>
      <c r="F370" s="1"/>
      <c r="G370" s="1"/>
      <c r="H370" s="1"/>
    </row>
    <row r="371" spans="1:8" x14ac:dyDescent="0.2">
      <c r="A371" s="1"/>
      <c r="B371" s="1"/>
      <c r="C371" s="1"/>
      <c r="D371" s="1"/>
      <c r="E371" s="1"/>
      <c r="F371" s="1"/>
      <c r="G371" s="1"/>
      <c r="H371" s="1"/>
    </row>
    <row r="372" spans="1:8" x14ac:dyDescent="0.2">
      <c r="A372" s="1"/>
      <c r="B372" s="1"/>
      <c r="C372" s="1"/>
      <c r="D372" s="1"/>
      <c r="E372" s="1"/>
      <c r="F372" s="1"/>
      <c r="G372" s="1"/>
      <c r="H372" s="1"/>
    </row>
    <row r="373" spans="1:8" x14ac:dyDescent="0.2">
      <c r="A373" s="1"/>
      <c r="B373" s="1"/>
      <c r="C373" s="1"/>
      <c r="D373" s="1"/>
      <c r="E373" s="1"/>
      <c r="F373" s="1"/>
      <c r="G373" s="1"/>
      <c r="H373" s="1"/>
    </row>
    <row r="374" spans="1:8" x14ac:dyDescent="0.2">
      <c r="A374" s="1"/>
      <c r="B374" s="1"/>
      <c r="C374" s="1"/>
      <c r="D374" s="1"/>
      <c r="E374" s="1"/>
      <c r="F374" s="1"/>
      <c r="G374" s="1"/>
      <c r="H374" s="1"/>
    </row>
    <row r="375" spans="1:8" x14ac:dyDescent="0.2">
      <c r="A375" s="1"/>
      <c r="B375" s="1"/>
      <c r="C375" s="1"/>
      <c r="D375" s="1"/>
      <c r="E375" s="1"/>
      <c r="F375" s="1"/>
      <c r="G375" s="1"/>
      <c r="H375" s="1"/>
    </row>
    <row r="376" spans="1:8" x14ac:dyDescent="0.2">
      <c r="A376" s="1"/>
      <c r="B376" s="1"/>
      <c r="C376" s="1"/>
      <c r="D376" s="1"/>
      <c r="E376" s="1"/>
      <c r="F376" s="1"/>
      <c r="G376" s="1"/>
      <c r="H376" s="1"/>
    </row>
    <row r="377" spans="1:8" x14ac:dyDescent="0.2">
      <c r="A377" s="1"/>
      <c r="B377" s="1"/>
      <c r="C377" s="1"/>
      <c r="D377" s="1"/>
      <c r="E377" s="1"/>
      <c r="F377" s="1"/>
      <c r="G377" s="1"/>
      <c r="H377" s="1"/>
    </row>
    <row r="378" spans="1:8" x14ac:dyDescent="0.2">
      <c r="A378" s="1"/>
      <c r="B378" s="1"/>
      <c r="C378" s="1"/>
      <c r="D378" s="1"/>
      <c r="E378" s="1"/>
      <c r="F378" s="1"/>
      <c r="G378" s="1"/>
      <c r="H378" s="1"/>
    </row>
    <row r="379" spans="1:8" x14ac:dyDescent="0.2">
      <c r="A379" s="1"/>
      <c r="B379" s="1"/>
      <c r="C379" s="1"/>
      <c r="D379" s="1"/>
      <c r="E379" s="1"/>
      <c r="F379" s="1"/>
      <c r="G379" s="1"/>
      <c r="H379" s="1"/>
    </row>
    <row r="380" spans="1:8" x14ac:dyDescent="0.2">
      <c r="A380" s="1"/>
      <c r="B380" s="1"/>
      <c r="C380" s="1"/>
      <c r="D380" s="1"/>
      <c r="E380" s="1"/>
      <c r="F380" s="1"/>
      <c r="G380" s="1"/>
      <c r="H380" s="1"/>
    </row>
    <row r="381" spans="1:8" x14ac:dyDescent="0.2">
      <c r="A381" s="1"/>
      <c r="B381" s="1"/>
      <c r="C381" s="1"/>
      <c r="D381" s="1"/>
      <c r="E381" s="1"/>
      <c r="F381" s="1"/>
      <c r="G381" s="1"/>
      <c r="H381" s="1"/>
    </row>
    <row r="382" spans="1:8" x14ac:dyDescent="0.2">
      <c r="A382" s="1"/>
      <c r="B382" s="1"/>
      <c r="C382" s="1"/>
      <c r="D382" s="1"/>
      <c r="E382" s="1"/>
      <c r="F382" s="1"/>
      <c r="G382" s="1"/>
      <c r="H382" s="1"/>
    </row>
    <row r="383" spans="1:8" x14ac:dyDescent="0.2">
      <c r="A383" s="1"/>
      <c r="B383" s="1"/>
      <c r="C383" s="1"/>
      <c r="D383" s="1"/>
      <c r="E383" s="1"/>
      <c r="F383" s="1"/>
      <c r="G383" s="1"/>
      <c r="H383" s="1"/>
    </row>
    <row r="384" spans="1:8" x14ac:dyDescent="0.2">
      <c r="A384" s="1"/>
      <c r="B384" s="1"/>
      <c r="C384" s="1"/>
      <c r="D384" s="1"/>
      <c r="E384" s="1"/>
      <c r="F384" s="1"/>
      <c r="G384" s="1"/>
      <c r="H384" s="1"/>
    </row>
    <row r="385" spans="1:8" x14ac:dyDescent="0.2">
      <c r="A385" s="1"/>
      <c r="B385" s="1"/>
      <c r="C385" s="1"/>
      <c r="D385" s="1"/>
      <c r="E385" s="1"/>
      <c r="F385" s="1"/>
      <c r="G385" s="1"/>
      <c r="H385" s="1"/>
    </row>
    <row r="386" spans="1:8" x14ac:dyDescent="0.2">
      <c r="A386" s="1"/>
      <c r="B386" s="1"/>
      <c r="C386" s="1"/>
      <c r="D386" s="1"/>
      <c r="E386" s="1"/>
      <c r="F386" s="1"/>
      <c r="G386" s="1"/>
      <c r="H386" s="1"/>
    </row>
    <row r="387" spans="1:8" x14ac:dyDescent="0.2">
      <c r="A387" s="1"/>
      <c r="B387" s="1"/>
      <c r="C387" s="1"/>
      <c r="D387" s="1"/>
      <c r="E387" s="1"/>
      <c r="F387" s="1"/>
      <c r="G387" s="1"/>
      <c r="H387" s="1"/>
    </row>
    <row r="388" spans="1:8" x14ac:dyDescent="0.2">
      <c r="A388" s="1"/>
      <c r="B388" s="1"/>
      <c r="C388" s="1"/>
      <c r="D388" s="1"/>
      <c r="E388" s="1"/>
      <c r="F388" s="1"/>
      <c r="G388" s="1"/>
      <c r="H388" s="1"/>
    </row>
    <row r="389" spans="1:8" x14ac:dyDescent="0.2">
      <c r="A389" s="1"/>
      <c r="B389" s="1"/>
      <c r="C389" s="1"/>
      <c r="D389" s="1"/>
      <c r="E389" s="1"/>
      <c r="F389" s="1"/>
      <c r="G389" s="1"/>
      <c r="H389" s="1"/>
    </row>
    <row r="390" spans="1:8" x14ac:dyDescent="0.2">
      <c r="A390" s="1"/>
      <c r="B390" s="1"/>
      <c r="C390" s="1"/>
      <c r="D390" s="1"/>
      <c r="E390" s="1"/>
      <c r="F390" s="1"/>
      <c r="G390" s="1"/>
      <c r="H390" s="1"/>
    </row>
    <row r="391" spans="1:8" x14ac:dyDescent="0.2">
      <c r="A391" s="1"/>
      <c r="B391" s="1"/>
      <c r="C391" s="1"/>
      <c r="D391" s="1"/>
      <c r="E391" s="1"/>
      <c r="F391" s="1"/>
      <c r="G391" s="1"/>
      <c r="H391" s="1"/>
    </row>
    <row r="392" spans="1:8" x14ac:dyDescent="0.2">
      <c r="A392" s="1"/>
      <c r="B392" s="1"/>
      <c r="C392" s="1"/>
      <c r="D392" s="1"/>
      <c r="E392" s="1"/>
      <c r="F392" s="1"/>
      <c r="G392" s="1"/>
      <c r="H392" s="1"/>
    </row>
    <row r="393" spans="1:8" x14ac:dyDescent="0.2">
      <c r="A393" s="1"/>
      <c r="B393" s="1"/>
      <c r="C393" s="1"/>
      <c r="D393" s="1"/>
      <c r="E393" s="1"/>
      <c r="F393" s="1"/>
      <c r="G393" s="1"/>
      <c r="H393" s="1"/>
    </row>
    <row r="394" spans="1:8" x14ac:dyDescent="0.2">
      <c r="A394" s="1"/>
      <c r="B394" s="1"/>
      <c r="C394" s="1"/>
      <c r="D394" s="1"/>
      <c r="E394" s="1"/>
      <c r="F394" s="1"/>
      <c r="G394" s="1"/>
      <c r="H394" s="1"/>
    </row>
    <row r="395" spans="1:8" x14ac:dyDescent="0.2">
      <c r="A395" s="1"/>
      <c r="B395" s="1"/>
      <c r="C395" s="1"/>
      <c r="D395" s="1"/>
      <c r="E395" s="1"/>
      <c r="F395" s="1"/>
      <c r="G395" s="1"/>
      <c r="H395" s="1"/>
    </row>
    <row r="396" spans="1:8" x14ac:dyDescent="0.2">
      <c r="A396" s="1"/>
      <c r="B396" s="1"/>
      <c r="C396" s="1"/>
      <c r="D396" s="1"/>
      <c r="E396" s="1"/>
      <c r="F396" s="1"/>
      <c r="G396" s="1"/>
      <c r="H396" s="1"/>
    </row>
    <row r="397" spans="1:8" x14ac:dyDescent="0.2">
      <c r="A397" s="1"/>
      <c r="B397" s="1"/>
      <c r="C397" s="1"/>
      <c r="D397" s="1"/>
      <c r="E397" s="1"/>
      <c r="F397" s="1"/>
      <c r="G397" s="1"/>
      <c r="H397" s="1"/>
    </row>
    <row r="398" spans="1:8" x14ac:dyDescent="0.2">
      <c r="A398" s="1"/>
      <c r="B398" s="1"/>
      <c r="C398" s="1"/>
      <c r="D398" s="1"/>
      <c r="E398" s="1"/>
      <c r="F398" s="1"/>
      <c r="G398" s="1"/>
      <c r="H398" s="1"/>
    </row>
    <row r="399" spans="1:8" x14ac:dyDescent="0.2">
      <c r="A399" s="1"/>
      <c r="B399" s="1"/>
      <c r="C399" s="1"/>
      <c r="D399" s="1"/>
      <c r="E399" s="1"/>
      <c r="F399" s="1"/>
      <c r="G399" s="1"/>
      <c r="H399" s="1"/>
    </row>
    <row r="400" spans="1:8" x14ac:dyDescent="0.2">
      <c r="A400" s="1"/>
      <c r="B400" s="1"/>
      <c r="C400" s="1"/>
      <c r="D400" s="1"/>
      <c r="E400" s="1"/>
      <c r="F400" s="1"/>
      <c r="G400" s="1"/>
      <c r="H400" s="1"/>
    </row>
    <row r="401" spans="1:8" x14ac:dyDescent="0.2">
      <c r="A401" s="1"/>
      <c r="B401" s="1"/>
      <c r="C401" s="1"/>
      <c r="D401" s="1"/>
      <c r="E401" s="1"/>
      <c r="F401" s="1"/>
      <c r="G401" s="1"/>
      <c r="H401" s="1"/>
    </row>
    <row r="402" spans="1:8" x14ac:dyDescent="0.2">
      <c r="A402" s="1"/>
      <c r="B402" s="1"/>
      <c r="C402" s="1"/>
      <c r="D402" s="1"/>
      <c r="E402" s="1"/>
      <c r="F402" s="1"/>
      <c r="G402" s="1"/>
      <c r="H402" s="1"/>
    </row>
    <row r="403" spans="1:8" x14ac:dyDescent="0.2">
      <c r="A403" s="1"/>
      <c r="B403" s="1"/>
      <c r="C403" s="1"/>
      <c r="D403" s="1"/>
      <c r="E403" s="1"/>
      <c r="F403" s="1"/>
      <c r="G403" s="1"/>
      <c r="H403" s="1"/>
    </row>
    <row r="404" spans="1:8" x14ac:dyDescent="0.2">
      <c r="A404" s="1"/>
      <c r="B404" s="1"/>
      <c r="C404" s="1"/>
      <c r="D404" s="1"/>
      <c r="E404" s="1"/>
      <c r="F404" s="1"/>
      <c r="G404" s="1"/>
      <c r="H404" s="1"/>
    </row>
    <row r="405" spans="1:8" x14ac:dyDescent="0.2">
      <c r="A405" s="1"/>
      <c r="B405" s="1"/>
      <c r="C405" s="1"/>
      <c r="D405" s="1"/>
      <c r="E405" s="1"/>
      <c r="F405" s="1"/>
      <c r="G405" s="1"/>
      <c r="H405" s="1"/>
    </row>
    <row r="406" spans="1:8" x14ac:dyDescent="0.2">
      <c r="A406" s="1"/>
      <c r="B406" s="1"/>
      <c r="C406" s="1"/>
      <c r="D406" s="1"/>
      <c r="E406" s="1"/>
      <c r="F406" s="1"/>
      <c r="G406" s="1"/>
      <c r="H406" s="1"/>
    </row>
    <row r="407" spans="1:8" x14ac:dyDescent="0.2">
      <c r="A407" s="1"/>
      <c r="B407" s="1"/>
      <c r="C407" s="1"/>
      <c r="D407" s="1"/>
      <c r="E407" s="1"/>
      <c r="F407" s="1"/>
      <c r="G407" s="1"/>
      <c r="H407" s="1"/>
    </row>
    <row r="408" spans="1:8" x14ac:dyDescent="0.2">
      <c r="A408" s="1"/>
      <c r="B408" s="1"/>
      <c r="C408" s="1"/>
      <c r="D408" s="1"/>
      <c r="E408" s="1"/>
      <c r="F408" s="1"/>
      <c r="G408" s="1"/>
      <c r="H408" s="1"/>
    </row>
    <row r="409" spans="1:8" x14ac:dyDescent="0.2">
      <c r="A409" s="1"/>
      <c r="B409" s="1"/>
      <c r="C409" s="1"/>
      <c r="D409" s="1"/>
      <c r="E409" s="1"/>
      <c r="F409" s="1"/>
      <c r="G409" s="1"/>
      <c r="H409" s="1"/>
    </row>
    <row r="410" spans="1:8" x14ac:dyDescent="0.2">
      <c r="A410" s="1"/>
      <c r="B410" s="1"/>
      <c r="C410" s="1"/>
      <c r="D410" s="1"/>
      <c r="E410" s="1"/>
      <c r="F410" s="1"/>
      <c r="G410" s="1"/>
      <c r="H410" s="1"/>
    </row>
    <row r="411" spans="1:8" x14ac:dyDescent="0.2">
      <c r="A411" s="1"/>
      <c r="B411" s="1"/>
      <c r="C411" s="1"/>
      <c r="D411" s="1"/>
      <c r="E411" s="1"/>
      <c r="F411" s="1"/>
      <c r="G411" s="1"/>
      <c r="H411" s="1"/>
    </row>
    <row r="412" spans="1:8" x14ac:dyDescent="0.2">
      <c r="A412" s="1"/>
      <c r="B412" s="1"/>
      <c r="C412" s="1"/>
      <c r="D412" s="1"/>
      <c r="E412" s="1"/>
      <c r="F412" s="1"/>
      <c r="G412" s="1"/>
      <c r="H412" s="1"/>
    </row>
    <row r="413" spans="1:8" x14ac:dyDescent="0.2">
      <c r="A413" s="1"/>
      <c r="B413" s="1"/>
      <c r="C413" s="1"/>
      <c r="D413" s="1"/>
      <c r="E413" s="1"/>
      <c r="F413" s="1"/>
      <c r="G413" s="1"/>
      <c r="H413" s="1"/>
    </row>
    <row r="414" spans="1:8" x14ac:dyDescent="0.2">
      <c r="A414" s="1"/>
      <c r="B414" s="1"/>
      <c r="C414" s="1"/>
      <c r="D414" s="1"/>
      <c r="E414" s="1"/>
      <c r="F414" s="1"/>
      <c r="G414" s="1"/>
      <c r="H414" s="1"/>
    </row>
    <row r="415" spans="1:8" x14ac:dyDescent="0.2">
      <c r="A415" s="1"/>
      <c r="B415" s="1"/>
      <c r="C415" s="1"/>
      <c r="D415" s="1"/>
      <c r="E415" s="1"/>
      <c r="F415" s="1"/>
      <c r="G415" s="1"/>
      <c r="H415" s="1"/>
    </row>
    <row r="416" spans="1:8" x14ac:dyDescent="0.2">
      <c r="A416" s="1"/>
      <c r="B416" s="1"/>
      <c r="C416" s="1"/>
      <c r="D416" s="1"/>
      <c r="E416" s="1"/>
      <c r="F416" s="1"/>
      <c r="G416" s="1"/>
      <c r="H416" s="1"/>
    </row>
    <row r="417" spans="1:8" x14ac:dyDescent="0.2">
      <c r="A417" s="1"/>
      <c r="B417" s="1"/>
      <c r="C417" s="1"/>
      <c r="D417" s="1"/>
      <c r="E417" s="1"/>
      <c r="F417" s="1"/>
      <c r="G417" s="1"/>
      <c r="H417" s="1"/>
    </row>
    <row r="418" spans="1:8" x14ac:dyDescent="0.2">
      <c r="A418" s="1"/>
      <c r="B418" s="1"/>
      <c r="C418" s="1"/>
      <c r="D418" s="1"/>
      <c r="E418" s="1"/>
      <c r="F418" s="1"/>
      <c r="G418" s="1"/>
      <c r="H418" s="1"/>
    </row>
    <row r="419" spans="1:8" x14ac:dyDescent="0.2">
      <c r="A419" s="1"/>
      <c r="B419" s="1"/>
      <c r="C419" s="1"/>
      <c r="D419" s="1"/>
      <c r="E419" s="1"/>
      <c r="F419" s="1"/>
      <c r="G419" s="1"/>
      <c r="H419" s="1"/>
    </row>
    <row r="420" spans="1:8" x14ac:dyDescent="0.2">
      <c r="A420" s="1"/>
      <c r="B420" s="1"/>
      <c r="C420" s="1"/>
      <c r="D420" s="1"/>
      <c r="E420" s="1"/>
      <c r="F420" s="1"/>
      <c r="G420" s="1"/>
      <c r="H420" s="1"/>
    </row>
    <row r="421" spans="1:8" x14ac:dyDescent="0.2">
      <c r="A421" s="1"/>
      <c r="B421" s="1"/>
      <c r="C421" s="1"/>
      <c r="D421" s="1"/>
      <c r="E421" s="1"/>
      <c r="F421" s="1"/>
      <c r="G421" s="1"/>
      <c r="H421" s="1"/>
    </row>
    <row r="422" spans="1:8" x14ac:dyDescent="0.2">
      <c r="A422" s="1"/>
      <c r="B422" s="1"/>
      <c r="C422" s="1"/>
      <c r="D422" s="1"/>
      <c r="E422" s="1"/>
      <c r="F422" s="1"/>
      <c r="G422" s="1"/>
      <c r="H422" s="1"/>
    </row>
    <row r="423" spans="1:8" x14ac:dyDescent="0.2">
      <c r="A423" s="1"/>
      <c r="B423" s="1"/>
      <c r="C423" s="1"/>
      <c r="D423" s="1"/>
      <c r="E423" s="1"/>
      <c r="F423" s="1"/>
      <c r="G423" s="1"/>
      <c r="H423" s="1"/>
    </row>
    <row r="424" spans="1:8" x14ac:dyDescent="0.2">
      <c r="A424" s="1"/>
      <c r="B424" s="1"/>
      <c r="C424" s="1"/>
      <c r="D424" s="1"/>
      <c r="E424" s="1"/>
      <c r="F424" s="1"/>
      <c r="G424" s="1"/>
      <c r="H424" s="1"/>
    </row>
    <row r="425" spans="1:8" x14ac:dyDescent="0.2">
      <c r="A425" s="1"/>
      <c r="B425" s="1"/>
      <c r="C425" s="1"/>
      <c r="D425" s="1"/>
      <c r="E425" s="1"/>
      <c r="F425" s="1"/>
      <c r="G425" s="1"/>
      <c r="H425" s="1"/>
    </row>
    <row r="426" spans="1:8" x14ac:dyDescent="0.2">
      <c r="A426" s="1"/>
      <c r="B426" s="1"/>
      <c r="C426" s="1"/>
      <c r="D426" s="1"/>
      <c r="E426" s="1"/>
      <c r="F426" s="1"/>
      <c r="G426" s="1"/>
      <c r="H426" s="1"/>
    </row>
    <row r="427" spans="1:8" x14ac:dyDescent="0.2">
      <c r="A427" s="1"/>
      <c r="B427" s="1"/>
      <c r="C427" s="1"/>
      <c r="D427" s="1"/>
      <c r="E427" s="1"/>
      <c r="F427" s="1"/>
      <c r="G427" s="1"/>
      <c r="H427" s="1"/>
    </row>
    <row r="428" spans="1:8" x14ac:dyDescent="0.2">
      <c r="A428" s="1"/>
      <c r="B428" s="1"/>
      <c r="C428" s="1"/>
      <c r="D428" s="1"/>
      <c r="E428" s="1"/>
      <c r="F428" s="1"/>
      <c r="G428" s="1"/>
      <c r="H428" s="1"/>
    </row>
    <row r="429" spans="1:8" x14ac:dyDescent="0.2">
      <c r="A429" s="1"/>
      <c r="B429" s="1"/>
      <c r="C429" s="1"/>
      <c r="D429" s="1"/>
      <c r="E429" s="1"/>
      <c r="F429" s="1"/>
      <c r="G429" s="1"/>
      <c r="H429" s="1"/>
    </row>
    <row r="430" spans="1:8" x14ac:dyDescent="0.2">
      <c r="A430" s="1"/>
      <c r="B430" s="1"/>
      <c r="C430" s="1"/>
      <c r="D430" s="1"/>
      <c r="E430" s="1"/>
      <c r="F430" s="1"/>
      <c r="G430" s="1"/>
      <c r="H430" s="1"/>
    </row>
    <row r="431" spans="1:8" x14ac:dyDescent="0.2">
      <c r="A431" s="1"/>
      <c r="B431" s="1"/>
      <c r="C431" s="1"/>
      <c r="D431" s="1"/>
      <c r="E431" s="1"/>
      <c r="F431" s="1"/>
      <c r="G431" s="1"/>
      <c r="H431" s="1"/>
    </row>
    <row r="432" spans="1:8" x14ac:dyDescent="0.2">
      <c r="A432" s="1"/>
      <c r="B432" s="1"/>
      <c r="C432" s="1"/>
      <c r="D432" s="1"/>
      <c r="E432" s="1"/>
      <c r="F432" s="1"/>
      <c r="G432" s="1"/>
      <c r="H432" s="1"/>
    </row>
    <row r="433" spans="1:8" x14ac:dyDescent="0.2">
      <c r="A433" s="1"/>
      <c r="B433" s="1"/>
      <c r="C433" s="1"/>
      <c r="D433" s="1"/>
      <c r="E433" s="1"/>
      <c r="F433" s="1"/>
      <c r="G433" s="1"/>
      <c r="H433" s="1"/>
    </row>
    <row r="434" spans="1:8" x14ac:dyDescent="0.2">
      <c r="A434" s="1"/>
      <c r="B434" s="1"/>
      <c r="C434" s="1"/>
      <c r="D434" s="1"/>
      <c r="E434" s="1"/>
      <c r="F434" s="1"/>
      <c r="G434" s="1"/>
      <c r="H434" s="1"/>
    </row>
    <row r="435" spans="1:8" x14ac:dyDescent="0.2">
      <c r="A435" s="1"/>
      <c r="B435" s="1"/>
      <c r="C435" s="1"/>
      <c r="D435" s="1"/>
      <c r="E435" s="1"/>
      <c r="F435" s="1"/>
      <c r="G435" s="1"/>
      <c r="H435" s="1"/>
    </row>
    <row r="436" spans="1:8" x14ac:dyDescent="0.2">
      <c r="A436" s="1"/>
      <c r="B436" s="1"/>
      <c r="C436" s="1"/>
      <c r="D436" s="1"/>
      <c r="E436" s="1"/>
      <c r="F436" s="1"/>
      <c r="G436" s="1"/>
      <c r="H436" s="1"/>
    </row>
    <row r="437" spans="1:8" x14ac:dyDescent="0.2">
      <c r="A437" s="1"/>
      <c r="B437" s="1"/>
      <c r="C437" s="1"/>
      <c r="D437" s="1"/>
      <c r="E437" s="1"/>
      <c r="F437" s="1"/>
      <c r="G437" s="1"/>
      <c r="H437" s="1"/>
    </row>
    <row r="438" spans="1:8" x14ac:dyDescent="0.2">
      <c r="A438" s="1"/>
      <c r="B438" s="1"/>
      <c r="C438" s="1"/>
      <c r="D438" s="1"/>
      <c r="E438" s="1"/>
      <c r="F438" s="1"/>
      <c r="G438" s="1"/>
      <c r="H438" s="1"/>
    </row>
    <row r="439" spans="1:8" x14ac:dyDescent="0.2">
      <c r="A439" s="1"/>
      <c r="B439" s="1"/>
      <c r="C439" s="1"/>
      <c r="D439" s="1"/>
      <c r="E439" s="1"/>
      <c r="F439" s="1"/>
      <c r="G439" s="1"/>
      <c r="H439" s="1"/>
    </row>
    <row r="440" spans="1:8" x14ac:dyDescent="0.2">
      <c r="A440" s="1"/>
      <c r="B440" s="1"/>
      <c r="C440" s="1"/>
      <c r="D440" s="1"/>
      <c r="E440" s="1"/>
      <c r="F440" s="1"/>
      <c r="G440" s="1"/>
      <c r="H440" s="1"/>
    </row>
    <row r="441" spans="1:8" x14ac:dyDescent="0.2">
      <c r="A441" s="1"/>
      <c r="B441" s="1"/>
      <c r="C441" s="1"/>
      <c r="D441" s="1"/>
      <c r="E441" s="1"/>
      <c r="F441" s="1"/>
      <c r="G441" s="1"/>
      <c r="H441" s="1"/>
    </row>
    <row r="442" spans="1:8" x14ac:dyDescent="0.2">
      <c r="A442" s="1"/>
      <c r="B442" s="1"/>
      <c r="C442" s="1"/>
      <c r="D442" s="1"/>
      <c r="E442" s="1"/>
      <c r="F442" s="1"/>
      <c r="G442" s="1"/>
      <c r="H442" s="1"/>
    </row>
    <row r="443" spans="1:8" x14ac:dyDescent="0.2">
      <c r="A443" s="1"/>
      <c r="B443" s="1"/>
      <c r="C443" s="1"/>
      <c r="D443" s="1"/>
      <c r="E443" s="1"/>
      <c r="F443" s="1"/>
      <c r="G443" s="1"/>
      <c r="H443" s="1"/>
    </row>
    <row r="444" spans="1:8" x14ac:dyDescent="0.2">
      <c r="A444" s="1"/>
      <c r="B444" s="1"/>
      <c r="C444" s="1"/>
      <c r="D444" s="1"/>
      <c r="E444" s="1"/>
      <c r="F444" s="1"/>
      <c r="G444" s="1"/>
      <c r="H444" s="1"/>
    </row>
    <row r="445" spans="1:8" x14ac:dyDescent="0.2">
      <c r="A445" s="1"/>
      <c r="B445" s="1"/>
      <c r="C445" s="1"/>
      <c r="D445" s="1"/>
      <c r="E445" s="1"/>
      <c r="F445" s="1"/>
      <c r="G445" s="1"/>
      <c r="H445" s="1"/>
    </row>
    <row r="446" spans="1:8" x14ac:dyDescent="0.2">
      <c r="A446" s="1"/>
      <c r="B446" s="1"/>
      <c r="C446" s="1"/>
      <c r="D446" s="1"/>
      <c r="E446" s="1"/>
      <c r="F446" s="1"/>
      <c r="G446" s="1"/>
      <c r="H446" s="1"/>
    </row>
    <row r="447" spans="1:8" x14ac:dyDescent="0.2">
      <c r="A447" s="1"/>
      <c r="B447" s="1"/>
      <c r="C447" s="1"/>
      <c r="D447" s="1"/>
      <c r="E447" s="1"/>
      <c r="F447" s="1"/>
      <c r="G447" s="1"/>
      <c r="H447" s="1"/>
    </row>
    <row r="448" spans="1:8" x14ac:dyDescent="0.2">
      <c r="A448" s="1"/>
      <c r="B448" s="1"/>
      <c r="C448" s="1"/>
      <c r="D448" s="1"/>
      <c r="E448" s="1"/>
      <c r="F448" s="1"/>
      <c r="G448" s="1"/>
      <c r="H448" s="1"/>
    </row>
    <row r="449" spans="1:8" x14ac:dyDescent="0.2">
      <c r="A449" s="1"/>
      <c r="B449" s="1"/>
      <c r="C449" s="1"/>
      <c r="D449" s="1"/>
      <c r="E449" s="1"/>
      <c r="F449" s="1"/>
      <c r="G449" s="1"/>
      <c r="H449" s="1"/>
    </row>
    <row r="450" spans="1:8" x14ac:dyDescent="0.2">
      <c r="A450" s="1"/>
      <c r="B450" s="1"/>
      <c r="C450" s="1"/>
      <c r="D450" s="1"/>
      <c r="E450" s="1"/>
      <c r="F450" s="1"/>
      <c r="G450" s="1"/>
      <c r="H450" s="1"/>
    </row>
    <row r="451" spans="1:8" x14ac:dyDescent="0.2">
      <c r="A451" s="1"/>
      <c r="B451" s="1"/>
      <c r="C451" s="1"/>
      <c r="D451" s="1"/>
      <c r="E451" s="1"/>
      <c r="F451" s="1"/>
      <c r="G451" s="1"/>
      <c r="H451" s="1"/>
    </row>
    <row r="452" spans="1:8" x14ac:dyDescent="0.2">
      <c r="A452" s="1"/>
      <c r="B452" s="1"/>
      <c r="C452" s="1"/>
      <c r="D452" s="1"/>
      <c r="E452" s="1"/>
      <c r="F452" s="1"/>
      <c r="G452" s="1"/>
      <c r="H452" s="1"/>
    </row>
    <row r="453" spans="1:8" x14ac:dyDescent="0.2">
      <c r="A453" s="1"/>
      <c r="B453" s="1"/>
      <c r="C453" s="1"/>
      <c r="D453" s="1"/>
      <c r="E453" s="1"/>
      <c r="F453" s="1"/>
      <c r="G453" s="1"/>
      <c r="H453" s="1"/>
    </row>
    <row r="454" spans="1:8" x14ac:dyDescent="0.2">
      <c r="A454" s="1"/>
      <c r="B454" s="1"/>
      <c r="C454" s="1"/>
      <c r="D454" s="1"/>
      <c r="E454" s="1"/>
      <c r="F454" s="1"/>
      <c r="G454" s="1"/>
      <c r="H454" s="1"/>
    </row>
    <row r="455" spans="1:8" x14ac:dyDescent="0.2">
      <c r="A455" s="1"/>
      <c r="B455" s="1"/>
      <c r="C455" s="1"/>
      <c r="D455" s="1"/>
      <c r="E455" s="1"/>
      <c r="F455" s="1"/>
      <c r="G455" s="1"/>
      <c r="H455" s="1"/>
    </row>
    <row r="456" spans="1:8" x14ac:dyDescent="0.2">
      <c r="A456" s="1"/>
      <c r="B456" s="1"/>
      <c r="C456" s="1"/>
      <c r="D456" s="1"/>
      <c r="E456" s="1"/>
      <c r="F456" s="1"/>
      <c r="G456" s="1"/>
      <c r="H456" s="1"/>
    </row>
    <row r="457" spans="1:8" x14ac:dyDescent="0.2">
      <c r="A457" s="1"/>
      <c r="B457" s="1"/>
      <c r="C457" s="1"/>
      <c r="D457" s="1"/>
      <c r="E457" s="1"/>
      <c r="F457" s="1"/>
      <c r="G457" s="1"/>
      <c r="H457" s="1"/>
    </row>
    <row r="458" spans="1:8" x14ac:dyDescent="0.2">
      <c r="A458" s="1"/>
      <c r="B458" s="1"/>
      <c r="C458" s="1"/>
      <c r="D458" s="1"/>
      <c r="E458" s="1"/>
      <c r="F458" s="1"/>
      <c r="G458" s="1"/>
      <c r="H458" s="1"/>
    </row>
    <row r="459" spans="1:8" x14ac:dyDescent="0.2">
      <c r="A459" s="1"/>
      <c r="B459" s="1"/>
      <c r="C459" s="1"/>
      <c r="D459" s="1"/>
      <c r="E459" s="1"/>
      <c r="F459" s="1"/>
      <c r="G459" s="1"/>
      <c r="H459" s="1"/>
    </row>
    <row r="460" spans="1:8" x14ac:dyDescent="0.2">
      <c r="A460" s="1"/>
      <c r="B460" s="1"/>
      <c r="C460" s="1"/>
      <c r="D460" s="1"/>
      <c r="E460" s="1"/>
      <c r="F460" s="1"/>
      <c r="G460" s="1"/>
      <c r="H460" s="1"/>
    </row>
    <row r="461" spans="1:8" x14ac:dyDescent="0.2">
      <c r="A461" s="1"/>
      <c r="B461" s="1"/>
      <c r="C461" s="1"/>
      <c r="D461" s="1"/>
      <c r="E461" s="1"/>
      <c r="F461" s="1"/>
      <c r="G461" s="1"/>
      <c r="H461" s="1"/>
    </row>
    <row r="462" spans="1:8" x14ac:dyDescent="0.2">
      <c r="A462" s="1"/>
      <c r="B462" s="1"/>
      <c r="C462" s="1"/>
      <c r="D462" s="1"/>
      <c r="E462" s="1"/>
      <c r="F462" s="1"/>
      <c r="G462" s="1"/>
      <c r="H462" s="1"/>
    </row>
    <row r="463" spans="1:8" x14ac:dyDescent="0.2">
      <c r="A463" s="1"/>
      <c r="B463" s="1"/>
      <c r="C463" s="1"/>
      <c r="D463" s="1"/>
      <c r="E463" s="1"/>
      <c r="F463" s="1"/>
      <c r="G463" s="1"/>
      <c r="H463" s="1"/>
    </row>
    <row r="464" spans="1:8" x14ac:dyDescent="0.2">
      <c r="A464" s="1"/>
      <c r="B464" s="1"/>
      <c r="C464" s="1"/>
      <c r="D464" s="1"/>
      <c r="E464" s="1"/>
      <c r="F464" s="1"/>
      <c r="G464" s="1"/>
      <c r="H464" s="1"/>
    </row>
    <row r="465" spans="1:8" x14ac:dyDescent="0.2">
      <c r="A465" s="1"/>
      <c r="B465" s="1"/>
      <c r="C465" s="1"/>
      <c r="D465" s="1"/>
      <c r="E465" s="1"/>
      <c r="F465" s="1"/>
      <c r="G465" s="1"/>
      <c r="H465" s="1"/>
    </row>
    <row r="466" spans="1:8" x14ac:dyDescent="0.2">
      <c r="A466" s="1"/>
      <c r="B466" s="1"/>
      <c r="C466" s="1"/>
      <c r="D466" s="1"/>
      <c r="E466" s="1"/>
      <c r="F466" s="1"/>
      <c r="G466" s="1"/>
      <c r="H466" s="1"/>
    </row>
    <row r="467" spans="1:8" x14ac:dyDescent="0.2">
      <c r="A467" s="1"/>
      <c r="B467" s="1"/>
      <c r="C467" s="1"/>
      <c r="D467" s="1"/>
      <c r="E467" s="1"/>
      <c r="F467" s="1"/>
      <c r="G467" s="1"/>
      <c r="H467" s="1"/>
    </row>
    <row r="468" spans="1:8" x14ac:dyDescent="0.2">
      <c r="A468" s="1"/>
      <c r="B468" s="1"/>
      <c r="C468" s="1"/>
      <c r="D468" s="1"/>
      <c r="E468" s="1"/>
      <c r="F468" s="1"/>
      <c r="G468" s="1"/>
      <c r="H468" s="1"/>
    </row>
    <row r="469" spans="1:8" x14ac:dyDescent="0.2">
      <c r="A469" s="1"/>
      <c r="B469" s="1"/>
      <c r="C469" s="1"/>
      <c r="D469" s="1"/>
      <c r="E469" s="1"/>
      <c r="F469" s="1"/>
      <c r="G469" s="1"/>
      <c r="H469" s="1"/>
    </row>
    <row r="470" spans="1:8" x14ac:dyDescent="0.2">
      <c r="A470" s="1"/>
      <c r="B470" s="1"/>
      <c r="C470" s="1"/>
      <c r="D470" s="1"/>
      <c r="E470" s="1"/>
      <c r="F470" s="1"/>
      <c r="G470" s="1"/>
      <c r="H470" s="1"/>
    </row>
    <row r="471" spans="1:8" x14ac:dyDescent="0.2">
      <c r="A471" s="1"/>
      <c r="B471" s="1"/>
      <c r="C471" s="1"/>
      <c r="D471" s="1"/>
      <c r="E471" s="1"/>
      <c r="F471" s="1"/>
      <c r="G471" s="1"/>
      <c r="H471" s="1"/>
    </row>
    <row r="472" spans="1:8" x14ac:dyDescent="0.2">
      <c r="A472" s="1"/>
      <c r="B472" s="1"/>
      <c r="C472" s="1"/>
      <c r="D472" s="1"/>
      <c r="E472" s="1"/>
      <c r="F472" s="1"/>
      <c r="G472" s="1"/>
      <c r="H472" s="1"/>
    </row>
    <row r="473" spans="1:8" x14ac:dyDescent="0.2">
      <c r="A473" s="1"/>
      <c r="B473" s="1"/>
      <c r="C473" s="1"/>
      <c r="D473" s="1"/>
      <c r="E473" s="1"/>
      <c r="F473" s="1"/>
      <c r="G473" s="1"/>
      <c r="H473" s="1"/>
    </row>
    <row r="474" spans="1:8" x14ac:dyDescent="0.2">
      <c r="A474" s="1"/>
      <c r="B474" s="1"/>
      <c r="C474" s="1"/>
      <c r="D474" s="1"/>
      <c r="E474" s="1"/>
      <c r="F474" s="1"/>
      <c r="G474" s="1"/>
      <c r="H474" s="1"/>
    </row>
    <row r="475" spans="1:8" x14ac:dyDescent="0.2">
      <c r="A475" s="1"/>
      <c r="B475" s="1"/>
      <c r="C475" s="1"/>
      <c r="D475" s="1"/>
      <c r="E475" s="1"/>
      <c r="F475" s="1"/>
      <c r="G475" s="1"/>
      <c r="H475" s="1"/>
    </row>
    <row r="476" spans="1:8" x14ac:dyDescent="0.2">
      <c r="A476" s="1"/>
      <c r="B476" s="1"/>
      <c r="C476" s="1"/>
      <c r="D476" s="1"/>
      <c r="E476" s="1"/>
      <c r="F476" s="1"/>
      <c r="G476" s="1"/>
      <c r="H476" s="1"/>
    </row>
    <row r="477" spans="1:8" x14ac:dyDescent="0.2">
      <c r="A477" s="1"/>
      <c r="B477" s="1"/>
      <c r="C477" s="1"/>
      <c r="D477" s="1"/>
      <c r="E477" s="1"/>
      <c r="F477" s="1"/>
      <c r="G477" s="1"/>
      <c r="H477" s="1"/>
    </row>
    <row r="478" spans="1:8" x14ac:dyDescent="0.2">
      <c r="A478" s="1"/>
      <c r="B478" s="1"/>
      <c r="C478" s="1"/>
      <c r="D478" s="1"/>
      <c r="E478" s="1"/>
      <c r="F478" s="1"/>
      <c r="G478" s="1"/>
      <c r="H478" s="1"/>
    </row>
    <row r="479" spans="1:8" x14ac:dyDescent="0.2">
      <c r="A479" s="1"/>
      <c r="B479" s="1"/>
      <c r="C479" s="1"/>
      <c r="D479" s="1"/>
      <c r="E479" s="1"/>
      <c r="F479" s="1"/>
      <c r="G479" s="1"/>
      <c r="H479" s="1"/>
    </row>
    <row r="480" spans="1:8" x14ac:dyDescent="0.2">
      <c r="A480" s="1"/>
      <c r="B480" s="1"/>
      <c r="C480" s="1"/>
      <c r="D480" s="1"/>
      <c r="E480" s="1"/>
      <c r="F480" s="1"/>
      <c r="G480" s="1"/>
      <c r="H480" s="1"/>
    </row>
    <row r="481" spans="1:8" x14ac:dyDescent="0.2">
      <c r="A481" s="1"/>
      <c r="B481" s="1"/>
      <c r="C481" s="1"/>
      <c r="D481" s="1"/>
      <c r="E481" s="1"/>
      <c r="F481" s="1"/>
      <c r="G481" s="1"/>
      <c r="H481" s="1"/>
    </row>
    <row r="482" spans="1:8" x14ac:dyDescent="0.2">
      <c r="A482" s="1"/>
      <c r="B482" s="1"/>
      <c r="C482" s="1"/>
      <c r="D482" s="1"/>
      <c r="E482" s="1"/>
      <c r="F482" s="1"/>
      <c r="G482" s="1"/>
      <c r="H482" s="1"/>
    </row>
    <row r="483" spans="1:8" x14ac:dyDescent="0.2">
      <c r="A483" s="1"/>
      <c r="B483" s="1"/>
      <c r="C483" s="1"/>
      <c r="D483" s="1"/>
      <c r="E483" s="1"/>
      <c r="F483" s="1"/>
      <c r="G483" s="1"/>
      <c r="H483" s="1"/>
    </row>
    <row r="484" spans="1:8" x14ac:dyDescent="0.2">
      <c r="A484" s="1"/>
      <c r="B484" s="1"/>
      <c r="C484" s="1"/>
      <c r="D484" s="1"/>
      <c r="E484" s="1"/>
      <c r="F484" s="1"/>
      <c r="G484" s="1"/>
      <c r="H484" s="1"/>
    </row>
    <row r="485" spans="1:8" x14ac:dyDescent="0.2">
      <c r="A485" s="1"/>
      <c r="B485" s="1"/>
      <c r="C485" s="1"/>
      <c r="D485" s="1"/>
      <c r="E485" s="1"/>
      <c r="F485" s="1"/>
      <c r="G485" s="1"/>
      <c r="H485" s="1"/>
    </row>
    <row r="486" spans="1:8" x14ac:dyDescent="0.2">
      <c r="A486" s="1"/>
      <c r="B486" s="1"/>
      <c r="C486" s="1"/>
      <c r="D486" s="1"/>
      <c r="E486" s="1"/>
      <c r="F486" s="1"/>
      <c r="G486" s="1"/>
      <c r="H486" s="1"/>
    </row>
    <row r="487" spans="1:8" x14ac:dyDescent="0.2">
      <c r="A487" s="1"/>
      <c r="B487" s="1"/>
      <c r="C487" s="1"/>
      <c r="D487" s="1"/>
      <c r="E487" s="1"/>
      <c r="F487" s="1"/>
      <c r="G487" s="1"/>
      <c r="H487" s="1"/>
    </row>
    <row r="488" spans="1:8" x14ac:dyDescent="0.2">
      <c r="A488" s="1"/>
      <c r="B488" s="1"/>
      <c r="C488" s="1"/>
      <c r="D488" s="1"/>
      <c r="E488" s="1"/>
      <c r="F488" s="1"/>
      <c r="G488" s="1"/>
      <c r="H488" s="1"/>
    </row>
    <row r="489" spans="1:8" x14ac:dyDescent="0.2">
      <c r="A489" s="1"/>
      <c r="B489" s="1"/>
      <c r="C489" s="1"/>
      <c r="D489" s="1"/>
      <c r="E489" s="1"/>
      <c r="F489" s="1"/>
      <c r="G489" s="1"/>
      <c r="H489" s="1"/>
    </row>
    <row r="490" spans="1:8" x14ac:dyDescent="0.2">
      <c r="A490" s="1"/>
      <c r="B490" s="1"/>
      <c r="C490" s="1"/>
      <c r="D490" s="1"/>
      <c r="E490" s="1"/>
      <c r="F490" s="1"/>
      <c r="G490" s="1"/>
      <c r="H490" s="1"/>
    </row>
    <row r="491" spans="1:8" x14ac:dyDescent="0.2">
      <c r="A491" s="1"/>
      <c r="B491" s="1"/>
      <c r="C491" s="1"/>
      <c r="D491" s="1"/>
      <c r="E491" s="1"/>
      <c r="F491" s="1"/>
      <c r="G491" s="1"/>
      <c r="H491" s="1"/>
    </row>
    <row r="492" spans="1:8" x14ac:dyDescent="0.2">
      <c r="A492" s="1"/>
      <c r="B492" s="1"/>
      <c r="C492" s="1"/>
      <c r="D492" s="1"/>
      <c r="E492" s="1"/>
      <c r="F492" s="1"/>
      <c r="G492" s="1"/>
      <c r="H492" s="1"/>
    </row>
    <row r="493" spans="1:8" x14ac:dyDescent="0.2">
      <c r="A493" s="1"/>
      <c r="B493" s="1"/>
      <c r="C493" s="1"/>
      <c r="D493" s="1"/>
      <c r="E493" s="1"/>
      <c r="F493" s="1"/>
      <c r="G493" s="1"/>
      <c r="H493" s="1"/>
    </row>
    <row r="494" spans="1:8" x14ac:dyDescent="0.2">
      <c r="A494" s="1"/>
      <c r="B494" s="1"/>
      <c r="C494" s="1"/>
      <c r="D494" s="1"/>
      <c r="E494" s="1"/>
      <c r="F494" s="1"/>
      <c r="G494" s="1"/>
      <c r="H494" s="1"/>
    </row>
    <row r="495" spans="1:8" x14ac:dyDescent="0.2">
      <c r="A495" s="1"/>
      <c r="B495" s="1"/>
      <c r="C495" s="1"/>
      <c r="D495" s="1"/>
      <c r="E495" s="1"/>
      <c r="F495" s="1"/>
      <c r="G495" s="1"/>
      <c r="H495" s="1"/>
    </row>
    <row r="496" spans="1:8" x14ac:dyDescent="0.2">
      <c r="A496" s="1"/>
      <c r="B496" s="1"/>
      <c r="C496" s="1"/>
      <c r="D496" s="1"/>
      <c r="E496" s="1"/>
      <c r="F496" s="1"/>
      <c r="G496" s="1"/>
      <c r="H496" s="1"/>
    </row>
    <row r="497" spans="1:8" x14ac:dyDescent="0.2">
      <c r="A497" s="1"/>
      <c r="B497" s="1"/>
      <c r="C497" s="1"/>
      <c r="D497" s="1"/>
      <c r="E497" s="1"/>
      <c r="F497" s="1"/>
      <c r="G497" s="1"/>
      <c r="H497" s="1"/>
    </row>
  </sheetData>
  <mergeCells count="1">
    <mergeCell ref="C4:D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
  <sheetViews>
    <sheetView workbookViewId="0">
      <selection activeCell="C9" sqref="C9"/>
    </sheetView>
  </sheetViews>
  <sheetFormatPr defaultRowHeight="15" x14ac:dyDescent="0.2"/>
  <cols>
    <col min="1" max="1" width="48.83203125" customWidth="1"/>
    <col min="2" max="2" width="37.39453125" customWidth="1"/>
    <col min="3" max="3" width="13.71875" bestFit="1" customWidth="1"/>
  </cols>
  <sheetData>
    <row r="1" spans="1:3" ht="65.25" customHeight="1" x14ac:dyDescent="0.3">
      <c r="A1" s="282" t="s">
        <v>1238</v>
      </c>
      <c r="B1" s="283">
        <v>2445297</v>
      </c>
      <c r="C1">
        <f>'Scheme pudur Exp.,'!M21</f>
        <v>2445297</v>
      </c>
    </row>
    <row r="2" spans="1:3" ht="21" x14ac:dyDescent="0.3">
      <c r="A2" s="282" t="s">
        <v>1239</v>
      </c>
      <c r="B2" s="283">
        <f>6959804-B1</f>
        <v>4514507</v>
      </c>
    </row>
    <row r="3" spans="1:3" ht="21" x14ac:dyDescent="0.3">
      <c r="A3" s="282" t="s">
        <v>1240</v>
      </c>
      <c r="B3" s="283">
        <f>14558789-B2-B1</f>
        <v>7598985</v>
      </c>
    </row>
    <row r="4" spans="1:3" ht="21" x14ac:dyDescent="0.3">
      <c r="A4" s="282" t="s">
        <v>1241</v>
      </c>
      <c r="B4" s="283">
        <f>15578445-B3-B2-B1</f>
        <v>1019656</v>
      </c>
    </row>
    <row r="5" spans="1:3" ht="21" x14ac:dyDescent="0.3">
      <c r="A5" s="282" t="s">
        <v>1243</v>
      </c>
      <c r="B5" s="283">
        <v>0</v>
      </c>
    </row>
    <row r="6" spans="1:3" ht="21" x14ac:dyDescent="0.3">
      <c r="A6" s="282" t="s">
        <v>1242</v>
      </c>
      <c r="B6" s="283">
        <v>165583</v>
      </c>
    </row>
    <row r="7" spans="1:3" ht="21" x14ac:dyDescent="0.3">
      <c r="A7" s="282" t="s">
        <v>1244</v>
      </c>
      <c r="B7" s="283">
        <f>312710-B6</f>
        <v>147127</v>
      </c>
    </row>
    <row r="8" spans="1:3" ht="21" x14ac:dyDescent="0.3">
      <c r="B8" s="283">
        <f>SUM(B1:B7)</f>
        <v>15891155</v>
      </c>
      <c r="C8" s="284">
        <f>B8+265569</f>
        <v>16156724</v>
      </c>
    </row>
    <row r="9" spans="1:3" ht="21" x14ac:dyDescent="0.3">
      <c r="B9" s="283">
        <f>B8*7.5%</f>
        <v>1191836.625</v>
      </c>
    </row>
    <row r="10" spans="1:3" ht="21" x14ac:dyDescent="0.3">
      <c r="B10" s="283">
        <f>B8+B9</f>
        <v>17082991.625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Q66"/>
  <sheetViews>
    <sheetView workbookViewId="0">
      <selection sqref="A1:O1"/>
    </sheetView>
  </sheetViews>
  <sheetFormatPr defaultRowHeight="15" x14ac:dyDescent="0.2"/>
  <cols>
    <col min="1" max="1" width="13.31640625" customWidth="1"/>
    <col min="4" max="4" width="14.390625" bestFit="1" customWidth="1"/>
  </cols>
  <sheetData>
    <row r="1" spans="1:17" x14ac:dyDescent="0.2">
      <c r="A1" s="420" t="s">
        <v>1400</v>
      </c>
      <c r="B1" s="420"/>
      <c r="C1" s="420"/>
      <c r="D1" s="420"/>
      <c r="E1" s="420"/>
      <c r="F1" s="420"/>
      <c r="G1" s="420"/>
      <c r="H1" s="420"/>
      <c r="I1" s="420"/>
      <c r="J1" s="420"/>
      <c r="K1" s="420"/>
      <c r="L1" s="420"/>
      <c r="M1" s="420"/>
      <c r="N1" s="420"/>
      <c r="O1" s="420"/>
    </row>
    <row r="2" spans="1:17" x14ac:dyDescent="0.2">
      <c r="A2" s="420" t="s">
        <v>1401</v>
      </c>
      <c r="B2" s="420"/>
      <c r="C2" s="420"/>
      <c r="D2" s="420"/>
      <c r="E2" s="420"/>
      <c r="F2" s="420"/>
      <c r="G2" s="420"/>
      <c r="H2" s="420"/>
      <c r="I2" s="420"/>
      <c r="J2" s="420"/>
      <c r="K2" s="420"/>
      <c r="L2" s="420"/>
      <c r="M2" s="420"/>
      <c r="N2" s="420"/>
      <c r="O2" s="420"/>
    </row>
    <row r="3" spans="1:17" x14ac:dyDescent="0.2">
      <c r="A3" s="420" t="s">
        <v>1402</v>
      </c>
      <c r="B3" s="420"/>
      <c r="C3" s="420"/>
      <c r="D3" s="420"/>
      <c r="E3" s="420"/>
      <c r="F3" s="420"/>
      <c r="G3" s="420"/>
      <c r="H3" s="420"/>
      <c r="I3" s="420"/>
      <c r="J3" s="420"/>
      <c r="K3" s="420"/>
      <c r="L3" s="420"/>
      <c r="M3" s="420"/>
      <c r="N3" s="420"/>
      <c r="O3" s="420"/>
    </row>
    <row r="4" spans="1:17" x14ac:dyDescent="0.2">
      <c r="A4" s="285" t="s">
        <v>1403</v>
      </c>
      <c r="B4" s="286" t="s">
        <v>1404</v>
      </c>
      <c r="C4" s="415" t="s">
        <v>1443</v>
      </c>
      <c r="D4" s="415"/>
      <c r="E4" s="415"/>
      <c r="F4" s="415"/>
      <c r="G4" s="415"/>
      <c r="H4" s="415"/>
      <c r="I4" s="415"/>
      <c r="J4" s="415"/>
      <c r="K4" s="415"/>
      <c r="L4" s="415"/>
      <c r="M4" s="415"/>
      <c r="N4" s="415"/>
      <c r="O4" s="415"/>
    </row>
    <row r="5" spans="1:17" x14ac:dyDescent="0.2">
      <c r="A5" s="287" t="s">
        <v>1405</v>
      </c>
      <c r="B5" s="286" t="s">
        <v>1404</v>
      </c>
      <c r="C5" s="397"/>
      <c r="D5" s="397"/>
      <c r="E5" s="397"/>
      <c r="F5" s="397"/>
      <c r="G5" s="397"/>
      <c r="H5" s="397"/>
      <c r="I5" s="397"/>
      <c r="J5" s="397"/>
      <c r="K5" s="397"/>
      <c r="L5" s="397"/>
      <c r="M5" s="397"/>
      <c r="N5" s="397"/>
      <c r="O5" s="397"/>
    </row>
    <row r="6" spans="1:17" x14ac:dyDescent="0.2">
      <c r="A6" s="287" t="s">
        <v>1406</v>
      </c>
      <c r="B6" s="286" t="s">
        <v>1404</v>
      </c>
      <c r="C6" s="415" t="s">
        <v>1444</v>
      </c>
      <c r="D6" s="415"/>
      <c r="E6" s="415"/>
      <c r="F6" s="415"/>
      <c r="G6" s="415"/>
      <c r="H6" s="415"/>
      <c r="I6" s="415"/>
      <c r="J6" s="415"/>
      <c r="K6" s="415"/>
      <c r="L6" s="415"/>
      <c r="M6" s="415"/>
      <c r="N6" s="415"/>
      <c r="O6" s="415"/>
    </row>
    <row r="7" spans="1:17" x14ac:dyDescent="0.2">
      <c r="A7" s="287"/>
      <c r="B7" s="286"/>
      <c r="C7" s="415"/>
      <c r="D7" s="415"/>
      <c r="E7" s="415"/>
      <c r="F7" s="415"/>
      <c r="G7" s="285"/>
      <c r="H7" s="285"/>
      <c r="I7" s="285"/>
      <c r="J7" s="285"/>
      <c r="K7" s="285"/>
      <c r="L7" s="285"/>
      <c r="M7" s="285"/>
      <c r="N7" s="285"/>
      <c r="O7" s="285"/>
      <c r="Q7" t="s">
        <v>1407</v>
      </c>
    </row>
    <row r="8" spans="1:17" ht="45.75" customHeight="1" x14ac:dyDescent="0.2">
      <c r="A8" s="416" t="s">
        <v>1408</v>
      </c>
      <c r="B8" s="417"/>
      <c r="C8" s="411" t="s">
        <v>1409</v>
      </c>
      <c r="D8" s="411"/>
      <c r="E8" s="411" t="s">
        <v>1410</v>
      </c>
      <c r="F8" s="411" t="s">
        <v>1411</v>
      </c>
      <c r="G8" s="411"/>
      <c r="H8" s="414" t="s">
        <v>1412</v>
      </c>
      <c r="I8" s="411" t="s">
        <v>1413</v>
      </c>
      <c r="J8" s="411" t="s">
        <v>1414</v>
      </c>
      <c r="K8" s="411" t="s">
        <v>1415</v>
      </c>
      <c r="L8" s="411" t="s">
        <v>1416</v>
      </c>
      <c r="M8" s="411" t="s">
        <v>1417</v>
      </c>
      <c r="N8" s="411" t="s">
        <v>1418</v>
      </c>
      <c r="O8" s="411" t="s">
        <v>674</v>
      </c>
    </row>
    <row r="9" spans="1:17" ht="18" x14ac:dyDescent="0.2">
      <c r="A9" s="418"/>
      <c r="B9" s="419"/>
      <c r="C9" s="288" t="s">
        <v>1419</v>
      </c>
      <c r="D9" s="288" t="s">
        <v>1420</v>
      </c>
      <c r="E9" s="411"/>
      <c r="F9" s="288" t="s">
        <v>1421</v>
      </c>
      <c r="G9" s="288" t="s">
        <v>1422</v>
      </c>
      <c r="H9" s="414"/>
      <c r="I9" s="411"/>
      <c r="J9" s="411"/>
      <c r="K9" s="411"/>
      <c r="L9" s="411"/>
      <c r="M9" s="411"/>
      <c r="N9" s="411"/>
      <c r="O9" s="411"/>
    </row>
    <row r="10" spans="1:17" x14ac:dyDescent="0.2">
      <c r="A10" s="412">
        <v>1</v>
      </c>
      <c r="B10" s="413"/>
      <c r="C10" s="289">
        <v>2</v>
      </c>
      <c r="D10" s="290">
        <v>3</v>
      </c>
      <c r="E10" s="290">
        <v>4</v>
      </c>
      <c r="F10" s="290">
        <v>5</v>
      </c>
      <c r="G10" s="290">
        <v>6</v>
      </c>
      <c r="H10" s="290">
        <v>7</v>
      </c>
      <c r="I10" s="290">
        <v>8</v>
      </c>
      <c r="J10" s="290">
        <v>9</v>
      </c>
      <c r="K10" s="290">
        <v>10</v>
      </c>
      <c r="L10" s="290">
        <v>11</v>
      </c>
      <c r="M10" s="290">
        <v>12</v>
      </c>
      <c r="N10" s="290">
        <v>13</v>
      </c>
      <c r="O10" s="290">
        <v>14</v>
      </c>
    </row>
    <row r="11" spans="1:17" x14ac:dyDescent="0.2">
      <c r="A11" s="291" t="s">
        <v>1423</v>
      </c>
      <c r="B11" s="292"/>
      <c r="C11" s="292"/>
      <c r="D11" s="292"/>
      <c r="E11" s="292"/>
      <c r="F11" s="292"/>
      <c r="G11" s="292"/>
      <c r="H11" s="292"/>
      <c r="I11" s="292"/>
      <c r="J11" s="292"/>
      <c r="K11" s="292" t="s">
        <v>1424</v>
      </c>
      <c r="L11" s="292" t="s">
        <v>1424</v>
      </c>
      <c r="M11" s="292"/>
      <c r="N11" s="292"/>
      <c r="O11" s="292"/>
    </row>
    <row r="12" spans="1:17" x14ac:dyDescent="0.2">
      <c r="A12" s="399" t="s">
        <v>1425</v>
      </c>
      <c r="B12" s="400"/>
      <c r="C12" s="293">
        <v>131.63</v>
      </c>
      <c r="D12" s="292"/>
      <c r="E12" s="292"/>
      <c r="F12" s="293">
        <v>116.18</v>
      </c>
      <c r="G12" s="292"/>
      <c r="H12" s="293">
        <f>F12+G12</f>
        <v>116.18</v>
      </c>
      <c r="I12" s="292"/>
      <c r="J12" s="293"/>
      <c r="K12" s="292"/>
      <c r="L12" s="292"/>
      <c r="M12" s="292"/>
      <c r="N12" s="292"/>
      <c r="O12" s="292"/>
    </row>
    <row r="13" spans="1:17" x14ac:dyDescent="0.2">
      <c r="A13" s="403" t="s">
        <v>1426</v>
      </c>
      <c r="B13" s="404"/>
      <c r="C13" s="293">
        <f>C12</f>
        <v>131.63</v>
      </c>
      <c r="D13" s="292"/>
      <c r="E13" s="292"/>
      <c r="F13" s="295"/>
      <c r="G13" s="292"/>
      <c r="H13" s="293">
        <f>H12</f>
        <v>116.18</v>
      </c>
      <c r="I13" s="292"/>
      <c r="J13" s="295"/>
      <c r="K13" s="292" t="s">
        <v>1424</v>
      </c>
      <c r="L13" s="292"/>
      <c r="M13" s="292"/>
      <c r="N13" s="292"/>
      <c r="O13" s="292"/>
    </row>
    <row r="14" spans="1:17" x14ac:dyDescent="0.2">
      <c r="A14" s="403" t="s">
        <v>1427</v>
      </c>
      <c r="B14" s="404"/>
      <c r="C14" s="296">
        <f>C13</f>
        <v>131.63</v>
      </c>
      <c r="D14" s="295"/>
      <c r="E14" s="295"/>
      <c r="F14" s="296">
        <f>F12</f>
        <v>116.18</v>
      </c>
      <c r="G14" s="295">
        <f>G12</f>
        <v>0</v>
      </c>
      <c r="H14" s="296">
        <f>H13</f>
        <v>116.18</v>
      </c>
      <c r="I14" s="292"/>
      <c r="J14" s="295"/>
      <c r="K14" s="292"/>
      <c r="L14" s="292"/>
      <c r="M14" s="292"/>
      <c r="N14" s="292"/>
      <c r="O14" s="292"/>
    </row>
    <row r="15" spans="1:17" x14ac:dyDescent="0.2">
      <c r="A15" s="291" t="s">
        <v>1428</v>
      </c>
      <c r="B15" s="292"/>
      <c r="C15" s="292"/>
      <c r="D15" s="292"/>
      <c r="E15" s="292"/>
      <c r="F15" s="292"/>
      <c r="G15" s="292"/>
      <c r="H15" s="293"/>
      <c r="I15" s="292"/>
      <c r="J15" s="292"/>
      <c r="K15" s="292"/>
      <c r="L15" s="292"/>
      <c r="M15" s="292"/>
      <c r="N15" s="292"/>
      <c r="O15" s="292"/>
    </row>
    <row r="16" spans="1:17" ht="23.25" customHeight="1" x14ac:dyDescent="0.2">
      <c r="A16" s="406" t="s">
        <v>1429</v>
      </c>
      <c r="B16" s="406"/>
      <c r="C16" s="293">
        <v>1.17</v>
      </c>
      <c r="D16" s="292"/>
      <c r="E16" s="292"/>
      <c r="F16" s="292">
        <v>0</v>
      </c>
      <c r="G16" s="293"/>
      <c r="H16" s="293">
        <f t="shared" ref="H16:H32" si="0">F16+G16</f>
        <v>0</v>
      </c>
      <c r="I16" s="292"/>
      <c r="J16" s="292"/>
      <c r="K16" s="292"/>
      <c r="L16" s="292"/>
      <c r="M16" s="292"/>
      <c r="N16" s="292"/>
      <c r="O16" s="292"/>
    </row>
    <row r="17" spans="1:15" ht="36" customHeight="1" x14ac:dyDescent="0.2">
      <c r="A17" s="406" t="s">
        <v>1445</v>
      </c>
      <c r="B17" s="406"/>
      <c r="C17" s="292">
        <v>1</v>
      </c>
      <c r="D17" s="293"/>
      <c r="E17" s="292"/>
      <c r="F17" s="292">
        <v>1.46</v>
      </c>
      <c r="G17" s="292"/>
      <c r="H17" s="293">
        <f t="shared" si="0"/>
        <v>1.46</v>
      </c>
      <c r="I17" s="292"/>
      <c r="J17" s="292"/>
      <c r="K17" s="292"/>
      <c r="L17" s="292"/>
      <c r="M17" s="292"/>
      <c r="N17" s="292"/>
      <c r="O17" s="292"/>
    </row>
    <row r="18" spans="1:15" ht="30" customHeight="1" x14ac:dyDescent="0.2">
      <c r="A18" s="406" t="s">
        <v>1446</v>
      </c>
      <c r="B18" s="406"/>
      <c r="C18" s="293">
        <v>1</v>
      </c>
      <c r="D18" s="292"/>
      <c r="E18" s="292"/>
      <c r="F18" s="292">
        <v>3.86</v>
      </c>
      <c r="G18" s="293"/>
      <c r="H18" s="293">
        <f t="shared" si="0"/>
        <v>3.86</v>
      </c>
      <c r="I18" s="292"/>
      <c r="J18" s="292"/>
      <c r="K18" s="292"/>
      <c r="L18" s="292"/>
      <c r="M18" s="292"/>
      <c r="N18" s="292"/>
      <c r="O18" s="292"/>
    </row>
    <row r="19" spans="1:15" ht="33.75" customHeight="1" x14ac:dyDescent="0.2">
      <c r="A19" s="406" t="s">
        <v>1447</v>
      </c>
      <c r="B19" s="406"/>
      <c r="C19" s="293">
        <v>3.3</v>
      </c>
      <c r="D19" s="292"/>
      <c r="E19" s="292"/>
      <c r="F19" s="292">
        <v>11.24</v>
      </c>
      <c r="G19" s="293"/>
      <c r="H19" s="293">
        <f t="shared" si="0"/>
        <v>11.24</v>
      </c>
      <c r="I19" s="292"/>
      <c r="J19" s="292"/>
      <c r="K19" s="292"/>
      <c r="L19" s="292"/>
      <c r="M19" s="292"/>
      <c r="N19" s="292"/>
      <c r="O19" s="292"/>
    </row>
    <row r="20" spans="1:15" ht="24" customHeight="1" x14ac:dyDescent="0.2">
      <c r="A20" s="406" t="s">
        <v>1448</v>
      </c>
      <c r="B20" s="406"/>
      <c r="C20" s="292">
        <v>0.3</v>
      </c>
      <c r="D20" s="293"/>
      <c r="E20" s="292"/>
      <c r="F20" s="292">
        <v>0.18</v>
      </c>
      <c r="G20" s="292"/>
      <c r="H20" s="293">
        <f t="shared" si="0"/>
        <v>0.18</v>
      </c>
      <c r="I20" s="292"/>
      <c r="J20" s="292"/>
      <c r="K20" s="292"/>
      <c r="L20" s="292"/>
      <c r="M20" s="292"/>
      <c r="N20" s="292"/>
      <c r="O20" s="292"/>
    </row>
    <row r="21" spans="1:15" ht="22.5" customHeight="1" x14ac:dyDescent="0.2">
      <c r="A21" s="406" t="s">
        <v>1449</v>
      </c>
      <c r="B21" s="406"/>
      <c r="C21" s="293">
        <v>6</v>
      </c>
      <c r="D21" s="292"/>
      <c r="E21" s="292"/>
      <c r="F21" s="292">
        <v>5.67</v>
      </c>
      <c r="G21" s="293"/>
      <c r="H21" s="293">
        <f t="shared" si="0"/>
        <v>5.67</v>
      </c>
      <c r="I21" s="292"/>
      <c r="J21" s="292"/>
      <c r="K21" s="292"/>
      <c r="L21" s="292"/>
      <c r="M21" s="292"/>
      <c r="N21" s="292"/>
      <c r="O21" s="292"/>
    </row>
    <row r="22" spans="1:15" ht="23.25" hidden="1" customHeight="1" x14ac:dyDescent="0.2">
      <c r="A22" s="406" t="s">
        <v>1430</v>
      </c>
      <c r="B22" s="406"/>
      <c r="C22" s="295"/>
      <c r="D22" s="293"/>
      <c r="E22" s="292"/>
      <c r="F22" s="292"/>
      <c r="G22" s="295"/>
      <c r="H22" s="293">
        <f t="shared" si="0"/>
        <v>0</v>
      </c>
      <c r="I22" s="292"/>
      <c r="J22" s="292"/>
      <c r="K22" s="292"/>
      <c r="L22" s="292"/>
      <c r="M22" s="292"/>
      <c r="N22" s="292"/>
      <c r="O22" s="292"/>
    </row>
    <row r="23" spans="1:15" ht="28.5" customHeight="1" x14ac:dyDescent="0.2">
      <c r="A23" s="406" t="s">
        <v>1450</v>
      </c>
      <c r="B23" s="406"/>
      <c r="C23" s="293">
        <v>0.3</v>
      </c>
      <c r="D23" s="292"/>
      <c r="E23" s="292"/>
      <c r="F23" s="292">
        <v>0</v>
      </c>
      <c r="G23" s="293"/>
      <c r="H23" s="293">
        <f t="shared" si="0"/>
        <v>0</v>
      </c>
      <c r="I23" s="292"/>
      <c r="J23" s="292"/>
      <c r="K23" s="292"/>
      <c r="L23" s="292"/>
      <c r="M23" s="292"/>
      <c r="N23" s="292"/>
      <c r="O23" s="292"/>
    </row>
    <row r="24" spans="1:15" hidden="1" x14ac:dyDescent="0.2">
      <c r="A24" s="297"/>
      <c r="B24" s="292"/>
      <c r="C24" s="295"/>
      <c r="D24" s="292"/>
      <c r="E24" s="292"/>
      <c r="F24" s="292"/>
      <c r="G24" s="295"/>
      <c r="H24" s="293">
        <f t="shared" si="0"/>
        <v>0</v>
      </c>
      <c r="I24" s="292"/>
      <c r="J24" s="292"/>
      <c r="K24" s="292"/>
      <c r="L24" s="292"/>
      <c r="M24" s="292"/>
      <c r="N24" s="292"/>
      <c r="O24" s="292"/>
    </row>
    <row r="25" spans="1:15" ht="35.25" customHeight="1" x14ac:dyDescent="0.2">
      <c r="A25" s="406" t="s">
        <v>1459</v>
      </c>
      <c r="B25" s="406"/>
      <c r="C25" s="292">
        <v>0</v>
      </c>
      <c r="D25" s="293"/>
      <c r="E25" s="292"/>
      <c r="F25" s="292">
        <v>3.29</v>
      </c>
      <c r="G25" s="292"/>
      <c r="H25" s="293">
        <f t="shared" si="0"/>
        <v>3.29</v>
      </c>
      <c r="I25" s="292"/>
      <c r="J25" s="292"/>
      <c r="K25" s="292"/>
      <c r="L25" s="292"/>
      <c r="M25" s="292"/>
      <c r="N25" s="292"/>
      <c r="O25" s="292"/>
    </row>
    <row r="26" spans="1:15" ht="24" customHeight="1" x14ac:dyDescent="0.2">
      <c r="A26" s="406" t="s">
        <v>1460</v>
      </c>
      <c r="B26" s="406"/>
      <c r="C26" s="292">
        <v>0</v>
      </c>
      <c r="D26" s="293"/>
      <c r="E26" s="292"/>
      <c r="F26" s="292">
        <v>7.17</v>
      </c>
      <c r="G26" s="292"/>
      <c r="H26" s="293">
        <f t="shared" si="0"/>
        <v>7.17</v>
      </c>
      <c r="I26" s="292"/>
      <c r="J26" s="292"/>
      <c r="K26" s="292"/>
      <c r="L26" s="292"/>
      <c r="M26" s="292"/>
      <c r="N26" s="292"/>
      <c r="O26" s="292"/>
    </row>
    <row r="27" spans="1:15" ht="15.75" customHeight="1" x14ac:dyDescent="0.2">
      <c r="A27" s="409" t="s">
        <v>1431</v>
      </c>
      <c r="B27" s="410"/>
      <c r="C27" s="292">
        <v>0</v>
      </c>
      <c r="D27" s="293"/>
      <c r="E27" s="292"/>
      <c r="F27" s="292">
        <v>1.08</v>
      </c>
      <c r="G27" s="293"/>
      <c r="H27" s="293">
        <f t="shared" si="0"/>
        <v>1.08</v>
      </c>
      <c r="I27" s="292"/>
      <c r="J27" s="292"/>
      <c r="K27" s="292"/>
      <c r="L27" s="292"/>
      <c r="M27" s="292"/>
      <c r="N27" s="292"/>
      <c r="O27" s="292"/>
    </row>
    <row r="28" spans="1:15" ht="15.75" customHeight="1" x14ac:dyDescent="0.2">
      <c r="A28" s="409" t="s">
        <v>1461</v>
      </c>
      <c r="B28" s="410"/>
      <c r="C28" s="292">
        <v>0</v>
      </c>
      <c r="D28" s="293"/>
      <c r="E28" s="292"/>
      <c r="F28" s="292">
        <v>0.79</v>
      </c>
      <c r="G28" s="293"/>
      <c r="H28" s="293">
        <f t="shared" si="0"/>
        <v>0.79</v>
      </c>
      <c r="I28" s="292"/>
      <c r="J28" s="292"/>
      <c r="K28" s="292"/>
      <c r="L28" s="292"/>
      <c r="M28" s="292"/>
      <c r="N28" s="292"/>
      <c r="O28" s="292"/>
    </row>
    <row r="29" spans="1:15" ht="24.75" customHeight="1" x14ac:dyDescent="0.2">
      <c r="A29" s="409" t="s">
        <v>1462</v>
      </c>
      <c r="B29" s="410"/>
      <c r="C29" s="292">
        <v>0</v>
      </c>
      <c r="D29" s="293"/>
      <c r="E29" s="292"/>
      <c r="F29" s="292">
        <v>1.56</v>
      </c>
      <c r="G29" s="293"/>
      <c r="H29" s="293">
        <f t="shared" si="0"/>
        <v>1.56</v>
      </c>
      <c r="I29" s="292"/>
      <c r="J29" s="292"/>
      <c r="K29" s="292"/>
      <c r="L29" s="292"/>
      <c r="M29" s="292"/>
      <c r="N29" s="292"/>
      <c r="O29" s="292"/>
    </row>
    <row r="30" spans="1:15" ht="24.75" customHeight="1" x14ac:dyDescent="0.2">
      <c r="A30" s="409" t="s">
        <v>1463</v>
      </c>
      <c r="B30" s="410"/>
      <c r="C30" s="292">
        <v>0</v>
      </c>
      <c r="D30" s="293"/>
      <c r="E30" s="292"/>
      <c r="F30" s="292">
        <v>2.44</v>
      </c>
      <c r="G30" s="293"/>
      <c r="H30" s="293">
        <f t="shared" si="0"/>
        <v>2.44</v>
      </c>
      <c r="I30" s="292"/>
      <c r="J30" s="292"/>
      <c r="K30" s="292"/>
      <c r="L30" s="292"/>
      <c r="M30" s="292"/>
      <c r="N30" s="292"/>
      <c r="O30" s="292"/>
    </row>
    <row r="31" spans="1:15" ht="24.75" customHeight="1" x14ac:dyDescent="0.2">
      <c r="A31" s="409" t="s">
        <v>1464</v>
      </c>
      <c r="B31" s="410"/>
      <c r="C31" s="292">
        <v>0</v>
      </c>
      <c r="D31" s="293"/>
      <c r="E31" s="292"/>
      <c r="F31" s="292">
        <v>1.64</v>
      </c>
      <c r="G31" s="293"/>
      <c r="H31" s="293">
        <f t="shared" si="0"/>
        <v>1.64</v>
      </c>
      <c r="I31" s="292"/>
      <c r="J31" s="292"/>
      <c r="K31" s="292"/>
      <c r="L31" s="292"/>
      <c r="M31" s="292"/>
      <c r="N31" s="292"/>
      <c r="O31" s="292"/>
    </row>
    <row r="32" spans="1:15" ht="24.75" customHeight="1" x14ac:dyDescent="0.2">
      <c r="A32" s="409" t="s">
        <v>1465</v>
      </c>
      <c r="B32" s="410"/>
      <c r="C32" s="292">
        <v>0</v>
      </c>
      <c r="D32" s="293"/>
      <c r="E32" s="292"/>
      <c r="F32" s="292">
        <v>0</v>
      </c>
      <c r="G32" s="293">
        <v>2.27</v>
      </c>
      <c r="H32" s="293">
        <f t="shared" si="0"/>
        <v>2.27</v>
      </c>
      <c r="I32" s="292"/>
      <c r="J32" s="292"/>
      <c r="K32" s="292"/>
      <c r="L32" s="292"/>
      <c r="M32" s="292"/>
      <c r="N32" s="292"/>
      <c r="O32" s="292"/>
    </row>
    <row r="33" spans="1:15" ht="30" customHeight="1" x14ac:dyDescent="0.2">
      <c r="A33" s="401" t="s">
        <v>1432</v>
      </c>
      <c r="B33" s="402"/>
      <c r="C33" s="295">
        <f>SUM(C16:C32)</f>
        <v>13.07</v>
      </c>
      <c r="D33" s="295"/>
      <c r="E33" s="295"/>
      <c r="F33" s="295">
        <f>SUM(F16:F32)</f>
        <v>40.380000000000003</v>
      </c>
      <c r="G33" s="295">
        <f>SUM(G16:G32)</f>
        <v>2.27</v>
      </c>
      <c r="H33" s="295">
        <f>SUM(H16:H32)</f>
        <v>42.650000000000006</v>
      </c>
      <c r="I33" s="292"/>
      <c r="J33" s="292"/>
      <c r="K33" s="292"/>
      <c r="L33" s="292"/>
      <c r="M33" s="292"/>
      <c r="N33" s="292"/>
      <c r="O33" s="292"/>
    </row>
    <row r="34" spans="1:15" ht="33.75" customHeight="1" x14ac:dyDescent="0.2">
      <c r="A34" s="405" t="s">
        <v>1433</v>
      </c>
      <c r="B34" s="405"/>
      <c r="C34" s="296">
        <f>C33+C14</f>
        <v>144.69999999999999</v>
      </c>
      <c r="D34" s="296"/>
      <c r="E34" s="296"/>
      <c r="F34" s="296">
        <f>F33+F14</f>
        <v>156.56</v>
      </c>
      <c r="G34" s="296">
        <f>G33+G14</f>
        <v>2.27</v>
      </c>
      <c r="H34" s="296">
        <f>H33+H14</f>
        <v>158.83000000000001</v>
      </c>
      <c r="I34" s="292"/>
      <c r="J34" s="292"/>
      <c r="K34" s="292"/>
      <c r="L34" s="292"/>
      <c r="M34" s="292"/>
      <c r="N34" s="292"/>
      <c r="O34" s="292"/>
    </row>
    <row r="35" spans="1:15" ht="33.75" customHeight="1" x14ac:dyDescent="0.2">
      <c r="A35" s="399" t="s">
        <v>1452</v>
      </c>
      <c r="B35" s="400"/>
      <c r="C35" s="296"/>
      <c r="D35" s="292"/>
      <c r="E35" s="292"/>
      <c r="F35" s="298">
        <v>0</v>
      </c>
      <c r="G35" s="296">
        <v>0.13600000000000001</v>
      </c>
      <c r="H35" s="296">
        <f>F35+G35</f>
        <v>0.13600000000000001</v>
      </c>
      <c r="I35" s="292"/>
      <c r="J35" s="292"/>
      <c r="K35" s="292"/>
      <c r="L35" s="292"/>
      <c r="M35" s="292"/>
      <c r="N35" s="292"/>
      <c r="O35" s="292"/>
    </row>
    <row r="36" spans="1:15" ht="33.75" customHeight="1" x14ac:dyDescent="0.2">
      <c r="A36" s="399" t="s">
        <v>1451</v>
      </c>
      <c r="B36" s="400"/>
      <c r="C36" s="296"/>
      <c r="D36" s="292"/>
      <c r="E36" s="292"/>
      <c r="F36" s="298">
        <v>0</v>
      </c>
      <c r="G36" s="296">
        <v>0.13600000000000001</v>
      </c>
      <c r="H36" s="296">
        <f>F36+G36</f>
        <v>0.13600000000000001</v>
      </c>
      <c r="I36" s="292"/>
      <c r="J36" s="292"/>
      <c r="K36" s="292"/>
      <c r="L36" s="292"/>
      <c r="M36" s="292"/>
      <c r="N36" s="292"/>
      <c r="O36" s="292"/>
    </row>
    <row r="37" spans="1:15" ht="33.75" customHeight="1" x14ac:dyDescent="0.2">
      <c r="A37" s="401" t="s">
        <v>1453</v>
      </c>
      <c r="B37" s="402"/>
      <c r="C37" s="296">
        <f>C34+C35+C36</f>
        <v>144.69999999999999</v>
      </c>
      <c r="D37" s="296"/>
      <c r="E37" s="296"/>
      <c r="F37" s="296">
        <f t="shared" ref="F37:H37" si="1">F34+F35+F36</f>
        <v>156.56</v>
      </c>
      <c r="G37" s="296">
        <f t="shared" si="1"/>
        <v>2.5420000000000003</v>
      </c>
      <c r="H37" s="296">
        <f t="shared" si="1"/>
        <v>159.102</v>
      </c>
      <c r="I37" s="292"/>
      <c r="J37" s="292"/>
      <c r="K37" s="292"/>
      <c r="L37" s="292"/>
      <c r="M37" s="292"/>
      <c r="N37" s="292"/>
      <c r="O37" s="292"/>
    </row>
    <row r="38" spans="1:15" ht="22.5" customHeight="1" x14ac:dyDescent="0.2">
      <c r="A38" s="406" t="s">
        <v>1434</v>
      </c>
      <c r="B38" s="406"/>
      <c r="C38" s="293">
        <f>C37*0.01</f>
        <v>1.4469999999999998</v>
      </c>
      <c r="D38" s="292"/>
      <c r="E38" s="292"/>
      <c r="F38" s="293">
        <f>1.57</f>
        <v>1.57</v>
      </c>
      <c r="G38" s="293">
        <v>0.03</v>
      </c>
      <c r="H38" s="293">
        <f>G38+F38</f>
        <v>1.6</v>
      </c>
      <c r="I38" s="292"/>
      <c r="J38" s="292"/>
      <c r="K38" s="292"/>
      <c r="L38" s="292"/>
      <c r="M38" s="292"/>
      <c r="N38" s="292"/>
      <c r="O38" s="292"/>
    </row>
    <row r="39" spans="1:15" ht="33" customHeight="1" x14ac:dyDescent="0.2">
      <c r="A39" s="406" t="s">
        <v>1435</v>
      </c>
      <c r="B39" s="406"/>
      <c r="C39" s="293">
        <v>0</v>
      </c>
      <c r="D39" s="292"/>
      <c r="E39" s="292"/>
      <c r="F39" s="293">
        <v>3.32</v>
      </c>
      <c r="G39" s="293"/>
      <c r="H39" s="293">
        <f t="shared" ref="H39:H40" si="2">G39+F39</f>
        <v>3.32</v>
      </c>
      <c r="I39" s="292"/>
      <c r="J39" s="292"/>
      <c r="K39" s="292"/>
      <c r="L39" s="292"/>
      <c r="M39" s="292"/>
      <c r="N39" s="292"/>
      <c r="O39" s="292"/>
    </row>
    <row r="40" spans="1:15" ht="24" customHeight="1" x14ac:dyDescent="0.2">
      <c r="A40" s="406" t="s">
        <v>1436</v>
      </c>
      <c r="B40" s="406"/>
      <c r="C40" s="293">
        <f>C34*0.075</f>
        <v>10.852499999999999</v>
      </c>
      <c r="D40" s="292"/>
      <c r="E40" s="292"/>
      <c r="F40" s="293">
        <v>11.74</v>
      </c>
      <c r="G40" s="293">
        <v>0.19</v>
      </c>
      <c r="H40" s="293">
        <f t="shared" si="2"/>
        <v>11.93</v>
      </c>
      <c r="I40" s="292"/>
      <c r="J40" s="292"/>
      <c r="K40" s="292"/>
      <c r="L40" s="292"/>
      <c r="M40" s="292"/>
      <c r="N40" s="292"/>
      <c r="O40" s="292"/>
    </row>
    <row r="41" spans="1:15" x14ac:dyDescent="0.2">
      <c r="A41" s="407" t="s">
        <v>1454</v>
      </c>
      <c r="B41" s="407"/>
      <c r="C41" s="296">
        <f>C38+C39+C40</f>
        <v>12.299499999999998</v>
      </c>
      <c r="D41" s="296"/>
      <c r="E41" s="296"/>
      <c r="F41" s="296">
        <f t="shared" ref="F41:H41" si="3">F38+F39+F40</f>
        <v>16.63</v>
      </c>
      <c r="G41" s="296">
        <f t="shared" si="3"/>
        <v>0.22</v>
      </c>
      <c r="H41" s="296">
        <f t="shared" si="3"/>
        <v>16.850000000000001</v>
      </c>
      <c r="I41" s="292"/>
      <c r="J41" s="292"/>
      <c r="K41" s="292"/>
      <c r="L41" s="292"/>
      <c r="M41" s="292"/>
      <c r="N41" s="292"/>
      <c r="O41" s="292"/>
    </row>
    <row r="42" spans="1:15" ht="24" customHeight="1" x14ac:dyDescent="0.2">
      <c r="A42" s="406" t="s">
        <v>1437</v>
      </c>
      <c r="B42" s="406"/>
      <c r="C42" s="293">
        <v>0.5</v>
      </c>
      <c r="D42" s="292"/>
      <c r="E42" s="292"/>
      <c r="F42" s="293">
        <v>0</v>
      </c>
      <c r="G42" s="293">
        <v>0</v>
      </c>
      <c r="H42" s="293">
        <f>F42+G42</f>
        <v>0</v>
      </c>
      <c r="I42" s="292"/>
      <c r="J42" s="292"/>
      <c r="K42" s="292"/>
      <c r="L42" s="292"/>
      <c r="M42" s="292"/>
      <c r="N42" s="292"/>
      <c r="O42" s="292"/>
    </row>
    <row r="43" spans="1:15" ht="22.5" customHeight="1" x14ac:dyDescent="0.2">
      <c r="A43" s="406" t="s">
        <v>1438</v>
      </c>
      <c r="B43" s="406"/>
      <c r="C43" s="293">
        <v>1</v>
      </c>
      <c r="D43" s="292"/>
      <c r="E43" s="292"/>
      <c r="F43" s="292">
        <v>0.11</v>
      </c>
      <c r="G43" s="293">
        <v>0</v>
      </c>
      <c r="H43" s="293">
        <f t="shared" ref="H43:H45" si="4">F43+G43</f>
        <v>0.11</v>
      </c>
      <c r="I43" s="292"/>
      <c r="J43" s="292"/>
      <c r="K43" s="292"/>
      <c r="L43" s="292"/>
      <c r="M43" s="292"/>
      <c r="N43" s="292"/>
      <c r="O43" s="292"/>
    </row>
    <row r="44" spans="1:15" ht="22.5" customHeight="1" x14ac:dyDescent="0.2">
      <c r="A44" s="406" t="s">
        <v>1455</v>
      </c>
      <c r="B44" s="406"/>
      <c r="C44" s="293">
        <v>1</v>
      </c>
      <c r="D44" s="292"/>
      <c r="E44" s="292"/>
      <c r="F44" s="292">
        <v>0</v>
      </c>
      <c r="G44" s="293">
        <v>0</v>
      </c>
      <c r="H44" s="293">
        <f t="shared" si="4"/>
        <v>0</v>
      </c>
      <c r="I44" s="292"/>
      <c r="J44" s="292"/>
      <c r="K44" s="292"/>
      <c r="L44" s="292"/>
      <c r="M44" s="292"/>
      <c r="N44" s="292"/>
      <c r="O44" s="292"/>
    </row>
    <row r="45" spans="1:15" ht="22.5" customHeight="1" x14ac:dyDescent="0.2">
      <c r="A45" s="406" t="s">
        <v>1439</v>
      </c>
      <c r="B45" s="406"/>
      <c r="C45" s="293">
        <v>0.5</v>
      </c>
      <c r="D45" s="292"/>
      <c r="E45" s="292"/>
      <c r="F45" s="292">
        <v>0</v>
      </c>
      <c r="G45" s="293">
        <v>0</v>
      </c>
      <c r="H45" s="293">
        <f t="shared" si="4"/>
        <v>0</v>
      </c>
      <c r="I45" s="292"/>
      <c r="J45" s="292"/>
      <c r="K45" s="292"/>
      <c r="L45" s="292"/>
      <c r="M45" s="292"/>
      <c r="N45" s="292"/>
      <c r="O45" s="292"/>
    </row>
    <row r="46" spans="1:15" x14ac:dyDescent="0.2">
      <c r="A46" s="407" t="s">
        <v>1456</v>
      </c>
      <c r="B46" s="407"/>
      <c r="C46" s="296">
        <f>C42+C43+C44+C45</f>
        <v>3</v>
      </c>
      <c r="D46" s="296"/>
      <c r="E46" s="296"/>
      <c r="F46" s="296">
        <f t="shared" ref="F46:H46" si="5">F42+F43+F44+F45</f>
        <v>0.11</v>
      </c>
      <c r="G46" s="296">
        <f t="shared" si="5"/>
        <v>0</v>
      </c>
      <c r="H46" s="296">
        <f t="shared" si="5"/>
        <v>0.11</v>
      </c>
      <c r="I46" s="299"/>
      <c r="J46" s="295"/>
      <c r="K46" s="295"/>
      <c r="L46" s="295"/>
      <c r="M46" s="295"/>
      <c r="N46" s="295"/>
      <c r="O46" s="295"/>
    </row>
    <row r="47" spans="1:15" x14ac:dyDescent="0.2">
      <c r="A47" s="403" t="s">
        <v>1457</v>
      </c>
      <c r="B47" s="404"/>
      <c r="C47" s="296">
        <f>C46+C41+C37</f>
        <v>159.99949999999998</v>
      </c>
      <c r="D47" s="296"/>
      <c r="E47" s="296"/>
      <c r="F47" s="296">
        <f>F46+F41+F37</f>
        <v>173.3</v>
      </c>
      <c r="G47" s="296">
        <f t="shared" ref="G47:H47" si="6">G46+G41+G37</f>
        <v>2.7620000000000005</v>
      </c>
      <c r="H47" s="296">
        <f t="shared" si="6"/>
        <v>176.06200000000001</v>
      </c>
      <c r="I47" s="296"/>
      <c r="J47" s="295"/>
      <c r="K47" s="295"/>
      <c r="L47" s="295"/>
      <c r="M47" s="295"/>
      <c r="N47" s="295"/>
      <c r="O47" s="295"/>
    </row>
    <row r="48" spans="1:15" x14ac:dyDescent="0.2">
      <c r="A48" s="407" t="s">
        <v>1440</v>
      </c>
      <c r="B48" s="407"/>
      <c r="C48" s="295">
        <v>170.39</v>
      </c>
      <c r="D48" s="295"/>
      <c r="E48" s="295"/>
      <c r="F48" s="295"/>
      <c r="G48" s="295"/>
      <c r="H48" s="295"/>
      <c r="I48" s="295"/>
      <c r="J48" s="295"/>
      <c r="K48" s="295"/>
      <c r="L48" s="295"/>
      <c r="M48" s="295"/>
      <c r="N48" s="295"/>
      <c r="O48" s="295"/>
    </row>
    <row r="49" spans="1:15" ht="55.5" customHeight="1" x14ac:dyDescent="0.2">
      <c r="A49" s="405" t="s">
        <v>1458</v>
      </c>
      <c r="B49" s="405"/>
      <c r="C49" s="295">
        <v>15.24</v>
      </c>
      <c r="D49" s="295"/>
      <c r="E49" s="295"/>
      <c r="F49" s="295">
        <v>0</v>
      </c>
      <c r="G49" s="295"/>
      <c r="H49" s="295"/>
      <c r="I49" s="295"/>
      <c r="J49" s="295"/>
      <c r="K49" s="295"/>
      <c r="L49" s="295"/>
      <c r="M49" s="295"/>
      <c r="N49" s="295"/>
      <c r="O49" s="295"/>
    </row>
    <row r="50" spans="1:15" x14ac:dyDescent="0.2">
      <c r="A50" s="313" t="s">
        <v>253</v>
      </c>
      <c r="B50" s="313"/>
      <c r="C50" s="295">
        <f>C48+C49</f>
        <v>185.63</v>
      </c>
      <c r="D50" s="295"/>
      <c r="E50" s="295"/>
      <c r="F50" s="295">
        <f>F47</f>
        <v>173.3</v>
      </c>
      <c r="G50" s="295">
        <f>G47</f>
        <v>2.7620000000000005</v>
      </c>
      <c r="H50" s="295">
        <f t="shared" ref="H50" si="7">H47</f>
        <v>176.06200000000001</v>
      </c>
      <c r="I50" s="295"/>
      <c r="J50" s="295"/>
      <c r="K50" s="295"/>
      <c r="L50" s="295"/>
      <c r="M50" s="295"/>
      <c r="N50" s="295"/>
      <c r="O50" s="295"/>
    </row>
    <row r="51" spans="1:15" x14ac:dyDescent="0.2">
      <c r="A51" s="294"/>
      <c r="B51" s="293"/>
      <c r="C51" s="302" t="s">
        <v>1441</v>
      </c>
      <c r="D51" s="292">
        <f>C50-H50</f>
        <v>9.5679999999999836</v>
      </c>
      <c r="E51" s="293">
        <f>D51/C48*100</f>
        <v>5.6153530136745022</v>
      </c>
      <c r="F51" s="292" t="s">
        <v>1442</v>
      </c>
      <c r="G51" s="292"/>
      <c r="H51" s="292"/>
      <c r="I51" s="292"/>
      <c r="J51" s="292"/>
      <c r="K51" s="292"/>
      <c r="L51" s="292"/>
      <c r="M51" s="292"/>
      <c r="N51" s="292"/>
      <c r="O51" s="292"/>
    </row>
    <row r="52" spans="1:15" x14ac:dyDescent="0.2">
      <c r="A52" s="300"/>
      <c r="B52" s="301"/>
      <c r="C52" s="303"/>
      <c r="D52" s="303"/>
      <c r="E52" s="303"/>
      <c r="F52" s="303"/>
      <c r="G52" s="303"/>
      <c r="H52" s="303"/>
      <c r="I52" s="303"/>
      <c r="J52" s="303"/>
      <c r="K52" s="303"/>
      <c r="L52" s="303"/>
      <c r="M52" s="303"/>
      <c r="N52" s="303"/>
      <c r="O52" s="303"/>
    </row>
    <row r="53" spans="1:15" x14ac:dyDescent="0.2">
      <c r="A53" s="304"/>
      <c r="B53" s="301"/>
      <c r="C53" s="303"/>
      <c r="D53" s="303"/>
      <c r="E53" s="303"/>
      <c r="F53" s="303"/>
      <c r="G53" s="303"/>
      <c r="H53" s="303"/>
      <c r="I53" s="303"/>
      <c r="J53" s="303"/>
      <c r="K53" s="303"/>
      <c r="L53" s="303"/>
      <c r="M53" s="303"/>
      <c r="N53" s="303"/>
      <c r="O53" s="303"/>
    </row>
    <row r="54" spans="1:15" x14ac:dyDescent="0.2">
      <c r="A54" s="304"/>
      <c r="B54" s="301"/>
      <c r="C54" s="303"/>
      <c r="D54" s="303"/>
      <c r="E54" s="303"/>
      <c r="F54" s="303"/>
      <c r="G54" s="303"/>
      <c r="H54" s="303"/>
      <c r="I54" s="303"/>
      <c r="J54" s="303"/>
      <c r="K54" s="303"/>
      <c r="L54" s="303"/>
      <c r="M54" s="303"/>
      <c r="N54" s="303"/>
      <c r="O54" s="303"/>
    </row>
    <row r="55" spans="1:15" x14ac:dyDescent="0.2">
      <c r="A55" s="304"/>
      <c r="B55" s="301"/>
      <c r="C55" s="303"/>
      <c r="D55" s="303"/>
      <c r="E55" s="303"/>
      <c r="F55" s="303"/>
      <c r="G55" s="303"/>
      <c r="H55" s="303"/>
      <c r="I55" s="303"/>
      <c r="J55" s="303"/>
      <c r="K55" s="303"/>
      <c r="L55" s="303"/>
      <c r="M55" s="303"/>
      <c r="N55" s="303"/>
      <c r="O55" s="303"/>
    </row>
    <row r="56" spans="1:15" x14ac:dyDescent="0.2">
      <c r="A56" s="300"/>
      <c r="B56" s="301"/>
      <c r="C56" s="303"/>
      <c r="D56" s="303"/>
      <c r="E56" s="303"/>
      <c r="F56" s="303"/>
      <c r="G56" s="303"/>
      <c r="H56" s="303"/>
      <c r="I56" s="303"/>
      <c r="J56" s="303"/>
      <c r="K56" s="303"/>
      <c r="L56" s="303"/>
      <c r="M56" s="303"/>
      <c r="N56" s="303"/>
      <c r="O56" s="303"/>
    </row>
    <row r="57" spans="1:15" x14ac:dyDescent="0.2">
      <c r="A57" s="305"/>
      <c r="B57" s="306"/>
      <c r="C57" s="307"/>
      <c r="D57" s="307"/>
      <c r="E57" s="307"/>
      <c r="F57" s="307"/>
      <c r="G57" s="307"/>
      <c r="H57" s="307"/>
      <c r="I57" s="307"/>
      <c r="J57" s="307"/>
      <c r="K57" s="307"/>
      <c r="L57" s="307"/>
      <c r="M57" s="307"/>
      <c r="N57" s="307"/>
      <c r="O57" s="307"/>
    </row>
    <row r="58" spans="1:15" x14ac:dyDescent="0.2">
      <c r="A58" s="305"/>
      <c r="B58" s="301"/>
      <c r="C58" s="307"/>
      <c r="D58" s="303"/>
      <c r="E58" s="303"/>
      <c r="F58" s="307"/>
      <c r="G58" s="303"/>
      <c r="H58" s="307"/>
      <c r="I58" s="303"/>
      <c r="J58" s="307"/>
      <c r="K58" s="303"/>
      <c r="L58" s="303"/>
      <c r="M58" s="303"/>
      <c r="N58" s="303"/>
      <c r="O58" s="303"/>
    </row>
    <row r="59" spans="1:15" x14ac:dyDescent="0.2">
      <c r="A59" s="300"/>
      <c r="B59" s="303"/>
      <c r="C59" s="303"/>
      <c r="D59" s="303"/>
      <c r="E59" s="303"/>
      <c r="F59" s="303"/>
      <c r="G59" s="303"/>
      <c r="H59" s="303"/>
      <c r="I59" s="303"/>
      <c r="J59" s="303"/>
      <c r="K59" s="303"/>
      <c r="L59" s="303"/>
      <c r="M59" s="303"/>
      <c r="N59" s="303"/>
      <c r="O59" s="303"/>
    </row>
    <row r="60" spans="1:15" x14ac:dyDescent="0.2">
      <c r="A60" s="300"/>
      <c r="B60" s="307"/>
      <c r="C60" s="303"/>
      <c r="D60" s="408"/>
      <c r="E60" s="408"/>
      <c r="F60" s="408"/>
      <c r="G60" s="303"/>
      <c r="H60" s="307"/>
      <c r="I60" s="303"/>
      <c r="J60" s="303"/>
      <c r="K60" s="303"/>
      <c r="L60" s="303"/>
      <c r="M60" s="303"/>
      <c r="N60" s="303"/>
      <c r="O60" s="303"/>
    </row>
    <row r="61" spans="1:15" x14ac:dyDescent="0.2">
      <c r="A61" s="308"/>
      <c r="B61" s="303"/>
      <c r="C61" s="303"/>
      <c r="D61" s="303"/>
      <c r="E61" s="303"/>
      <c r="F61" s="303"/>
      <c r="G61" s="303"/>
      <c r="H61" s="303"/>
      <c r="I61" s="303"/>
      <c r="J61" s="303"/>
      <c r="K61" s="303"/>
      <c r="L61" s="303"/>
      <c r="M61" s="303"/>
      <c r="N61" s="303"/>
      <c r="O61" s="303"/>
    </row>
    <row r="62" spans="1:15" x14ac:dyDescent="0.2">
      <c r="A62" s="308"/>
      <c r="B62" s="303"/>
      <c r="C62" s="303"/>
      <c r="D62" s="303"/>
      <c r="E62" s="303"/>
      <c r="F62" s="303"/>
      <c r="G62" s="303"/>
      <c r="H62" s="303"/>
      <c r="I62" s="303"/>
      <c r="J62" s="303"/>
      <c r="K62" s="303"/>
      <c r="L62" s="303"/>
      <c r="M62" s="303"/>
      <c r="N62" s="303"/>
      <c r="O62" s="303"/>
    </row>
    <row r="63" spans="1:15" x14ac:dyDescent="0.2">
      <c r="A63" s="285"/>
      <c r="B63" s="309"/>
      <c r="C63" s="310"/>
      <c r="D63" s="309"/>
      <c r="E63" s="310"/>
      <c r="F63" s="311"/>
      <c r="G63" s="310"/>
      <c r="H63" s="310"/>
      <c r="I63" s="310"/>
      <c r="J63" s="310"/>
      <c r="K63" s="310"/>
      <c r="L63" s="310"/>
      <c r="M63" s="310"/>
      <c r="N63" s="310"/>
      <c r="O63" s="310"/>
    </row>
    <row r="64" spans="1:15" x14ac:dyDescent="0.2">
      <c r="A64" s="285"/>
      <c r="B64" s="310"/>
      <c r="C64" s="310"/>
      <c r="D64" s="310"/>
      <c r="E64" s="310"/>
      <c r="F64" s="310"/>
      <c r="G64" s="310"/>
      <c r="H64" s="310"/>
      <c r="I64" s="310"/>
      <c r="J64" s="310"/>
      <c r="K64" s="310"/>
      <c r="L64" s="310"/>
      <c r="M64" s="310"/>
      <c r="N64" s="310"/>
      <c r="O64" s="310"/>
    </row>
    <row r="65" spans="1:15" x14ac:dyDescent="0.2">
      <c r="A65" s="397"/>
      <c r="B65" s="397"/>
      <c r="C65" s="397"/>
      <c r="D65" s="397"/>
      <c r="E65" s="397"/>
      <c r="F65" s="397"/>
      <c r="G65" s="310"/>
      <c r="H65" s="310"/>
      <c r="I65" s="310"/>
      <c r="J65" s="310"/>
      <c r="K65" s="310"/>
      <c r="L65" s="310"/>
      <c r="M65" s="310"/>
      <c r="N65" s="310"/>
      <c r="O65" s="310"/>
    </row>
    <row r="66" spans="1:15" x14ac:dyDescent="0.2">
      <c r="A66" s="285"/>
      <c r="B66" s="310"/>
      <c r="C66" s="310"/>
      <c r="D66" s="310"/>
      <c r="E66" s="310"/>
      <c r="F66" s="312"/>
      <c r="G66" s="309"/>
      <c r="H66" s="398"/>
      <c r="I66" s="398"/>
      <c r="J66" s="398"/>
      <c r="K66" s="398"/>
      <c r="L66" s="310"/>
      <c r="M66" s="310"/>
      <c r="N66" s="310"/>
      <c r="O66" s="310"/>
    </row>
  </sheetData>
  <mergeCells count="59">
    <mergeCell ref="C6:O6"/>
    <mergeCell ref="A1:O1"/>
    <mergeCell ref="A2:O2"/>
    <mergeCell ref="A3:O3"/>
    <mergeCell ref="C4:O4"/>
    <mergeCell ref="C5:O5"/>
    <mergeCell ref="C7:F7"/>
    <mergeCell ref="A8:B9"/>
    <mergeCell ref="C8:D8"/>
    <mergeCell ref="E8:E9"/>
    <mergeCell ref="F8:G8"/>
    <mergeCell ref="A16:B16"/>
    <mergeCell ref="A17:B17"/>
    <mergeCell ref="A18:B18"/>
    <mergeCell ref="A19:B19"/>
    <mergeCell ref="O8:O9"/>
    <mergeCell ref="A10:B10"/>
    <mergeCell ref="A12:B12"/>
    <mergeCell ref="A13:B13"/>
    <mergeCell ref="A14:B14"/>
    <mergeCell ref="I8:I9"/>
    <mergeCell ref="J8:J9"/>
    <mergeCell ref="K8:K9"/>
    <mergeCell ref="L8:L9"/>
    <mergeCell ref="M8:M9"/>
    <mergeCell ref="N8:N9"/>
    <mergeCell ref="H8:H9"/>
    <mergeCell ref="A20:B20"/>
    <mergeCell ref="A21:B21"/>
    <mergeCell ref="A22:B22"/>
    <mergeCell ref="A23:B23"/>
    <mergeCell ref="A25:B25"/>
    <mergeCell ref="D60:F60"/>
    <mergeCell ref="A26:B26"/>
    <mergeCell ref="A27:B27"/>
    <mergeCell ref="A33:B33"/>
    <mergeCell ref="A34:B34"/>
    <mergeCell ref="A38:B38"/>
    <mergeCell ref="A28:B28"/>
    <mergeCell ref="A29:B29"/>
    <mergeCell ref="A30:B30"/>
    <mergeCell ref="A31:B31"/>
    <mergeCell ref="A32:B32"/>
    <mergeCell ref="A65:F65"/>
    <mergeCell ref="H66:K66"/>
    <mergeCell ref="A35:B35"/>
    <mergeCell ref="A36:B36"/>
    <mergeCell ref="A37:B37"/>
    <mergeCell ref="A47:B47"/>
    <mergeCell ref="A49:B49"/>
    <mergeCell ref="A40:B40"/>
    <mergeCell ref="A41:B41"/>
    <mergeCell ref="A42:B42"/>
    <mergeCell ref="A43:B43"/>
    <mergeCell ref="A44:B44"/>
    <mergeCell ref="A45:B45"/>
    <mergeCell ref="A39:B39"/>
    <mergeCell ref="A46:B46"/>
    <mergeCell ref="A48:B48"/>
  </mergeCells>
  <pageMargins left="0.39370078740157483" right="0.31496062992125984" top="0.74803149606299213" bottom="0.74803149606299213" header="0.31496062992125984" footer="0.31496062992125984"/>
  <pageSetup paperSize="9" scale="95" fitToHeight="0"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78"/>
  <sheetViews>
    <sheetView workbookViewId="0">
      <selection activeCell="F79" sqref="F79"/>
    </sheetView>
  </sheetViews>
  <sheetFormatPr defaultRowHeight="15" x14ac:dyDescent="0.2"/>
  <cols>
    <col min="2" max="2" width="9.68359375" bestFit="1" customWidth="1"/>
    <col min="3" max="3" width="35.91796875" customWidth="1"/>
    <col min="4" max="4" width="13.44921875" customWidth="1"/>
    <col min="5" max="5" width="7.93359375" customWidth="1"/>
    <col min="6" max="6" width="13.71875" customWidth="1"/>
  </cols>
  <sheetData>
    <row r="2" spans="1:6" ht="37.5" customHeight="1" x14ac:dyDescent="0.25">
      <c r="A2" s="354" t="str">
        <f>Detailed!A2</f>
        <v>Name of Work : Special Repair Works to Police Station at Cherakulam in Thoothukudi District.</v>
      </c>
      <c r="B2" s="354"/>
      <c r="C2" s="354"/>
      <c r="D2" s="354"/>
      <c r="E2" s="354"/>
      <c r="F2" s="354"/>
    </row>
    <row r="3" spans="1:6" ht="18.75" x14ac:dyDescent="0.25">
      <c r="A3" s="352" t="s">
        <v>13</v>
      </c>
      <c r="B3" s="352"/>
      <c r="C3" s="352"/>
      <c r="D3" s="352"/>
      <c r="E3" s="352"/>
      <c r="F3" s="352"/>
    </row>
    <row r="4" spans="1:6" ht="18.75" x14ac:dyDescent="0.25">
      <c r="A4" s="10" t="s">
        <v>0</v>
      </c>
      <c r="B4" s="10" t="s">
        <v>14</v>
      </c>
      <c r="C4" s="10" t="s">
        <v>1</v>
      </c>
      <c r="D4" s="11" t="s">
        <v>15</v>
      </c>
      <c r="E4" s="11" t="s">
        <v>16</v>
      </c>
      <c r="F4" s="10" t="s">
        <v>17</v>
      </c>
    </row>
    <row r="5" spans="1:6" s="27" customFormat="1" ht="54" customHeight="1" x14ac:dyDescent="0.2">
      <c r="A5" s="25">
        <v>1</v>
      </c>
      <c r="B5" s="25"/>
      <c r="C5" s="24" t="str">
        <f>Detailed!B6</f>
        <v>Dismantling, Clearing away and carefully stacking the materials for re use for any thickness of walls.</v>
      </c>
      <c r="D5" s="26"/>
      <c r="E5" s="26"/>
      <c r="F5" s="25"/>
    </row>
    <row r="6" spans="1:6" s="27" customFormat="1" ht="30" x14ac:dyDescent="0.2">
      <c r="A6" s="25"/>
      <c r="B6" s="28">
        <f>Detailed!H168</f>
        <v>0</v>
      </c>
      <c r="C6" s="24" t="s">
        <v>470</v>
      </c>
      <c r="D6" s="28">
        <v>221.9</v>
      </c>
      <c r="E6" s="25" t="s">
        <v>478</v>
      </c>
      <c r="F6" s="28">
        <f>D6*B6</f>
        <v>0</v>
      </c>
    </row>
    <row r="7" spans="1:6" s="27" customFormat="1" ht="15" customHeight="1" x14ac:dyDescent="0.2">
      <c r="A7" s="25"/>
      <c r="B7" s="25"/>
      <c r="C7" s="24"/>
      <c r="D7" s="28" t="s">
        <v>657</v>
      </c>
      <c r="E7" s="25"/>
      <c r="F7" s="28"/>
    </row>
    <row r="8" spans="1:6" s="27" customFormat="1" ht="15.75" customHeight="1" x14ac:dyDescent="0.2">
      <c r="A8" s="25"/>
      <c r="B8" s="28">
        <f>Detailed!H171</f>
        <v>2.4588000000000001</v>
      </c>
      <c r="C8" s="24" t="s">
        <v>476</v>
      </c>
      <c r="D8" s="28">
        <v>402</v>
      </c>
      <c r="E8" s="25" t="s">
        <v>474</v>
      </c>
      <c r="F8" s="28">
        <f>D8*B8</f>
        <v>988.43760000000009</v>
      </c>
    </row>
    <row r="9" spans="1:6" s="27" customFormat="1" x14ac:dyDescent="0.2">
      <c r="A9" s="25"/>
      <c r="B9" s="25"/>
      <c r="C9" s="24"/>
      <c r="D9" s="28" t="s">
        <v>661</v>
      </c>
      <c r="E9" s="25"/>
      <c r="F9" s="28"/>
    </row>
    <row r="10" spans="1:6" s="27" customFormat="1" x14ac:dyDescent="0.2">
      <c r="A10" s="25"/>
      <c r="B10" s="28" t="e">
        <f>Detailed!#REF!</f>
        <v>#REF!</v>
      </c>
      <c r="C10" s="24" t="s">
        <v>471</v>
      </c>
      <c r="D10" s="28">
        <v>36.1</v>
      </c>
      <c r="E10" s="25" t="s">
        <v>474</v>
      </c>
      <c r="F10" s="28" t="e">
        <f>D10*B10</f>
        <v>#REF!</v>
      </c>
    </row>
    <row r="11" spans="1:6" s="27" customFormat="1" x14ac:dyDescent="0.2">
      <c r="A11" s="25"/>
      <c r="B11" s="25"/>
      <c r="C11" s="24"/>
      <c r="D11" s="28" t="s">
        <v>658</v>
      </c>
      <c r="E11" s="25"/>
      <c r="F11" s="28"/>
    </row>
    <row r="12" spans="1:6" s="27" customFormat="1" x14ac:dyDescent="0.2">
      <c r="A12" s="25"/>
      <c r="B12" s="28">
        <f>Detailed!H302</f>
        <v>0</v>
      </c>
      <c r="C12" s="24" t="s">
        <v>472</v>
      </c>
      <c r="D12" s="28">
        <v>47.8</v>
      </c>
      <c r="E12" s="25" t="s">
        <v>474</v>
      </c>
      <c r="F12" s="28">
        <f>D12*B12</f>
        <v>0</v>
      </c>
    </row>
    <row r="13" spans="1:6" s="27" customFormat="1" x14ac:dyDescent="0.2">
      <c r="A13" s="25"/>
      <c r="B13" s="25"/>
      <c r="C13" s="24"/>
      <c r="D13" s="28" t="s">
        <v>658</v>
      </c>
      <c r="E13" s="25"/>
      <c r="F13" s="28"/>
    </row>
    <row r="14" spans="1:6" s="27" customFormat="1" ht="24.75" customHeight="1" x14ac:dyDescent="0.2">
      <c r="A14" s="25">
        <v>2</v>
      </c>
      <c r="B14" s="28">
        <f>Detailed!H483</f>
        <v>0</v>
      </c>
      <c r="C14" s="24" t="s">
        <v>473</v>
      </c>
      <c r="D14" s="28">
        <v>3.65</v>
      </c>
      <c r="E14" s="25" t="s">
        <v>474</v>
      </c>
      <c r="F14" s="28">
        <f>D14*B14</f>
        <v>0</v>
      </c>
    </row>
    <row r="15" spans="1:6" s="27" customFormat="1" x14ac:dyDescent="0.2">
      <c r="A15" s="25"/>
      <c r="B15" s="28"/>
      <c r="C15" s="24"/>
      <c r="D15" s="28" t="s">
        <v>659</v>
      </c>
      <c r="E15" s="25"/>
      <c r="F15" s="28"/>
    </row>
    <row r="16" spans="1:6" s="27" customFormat="1" x14ac:dyDescent="0.2">
      <c r="A16" s="25">
        <v>3</v>
      </c>
      <c r="B16" s="28"/>
      <c r="C16" s="29" t="str">
        <f>Detailed!B484</f>
        <v>A/F Jally Jams (J)</v>
      </c>
      <c r="D16" s="28"/>
      <c r="E16" s="25"/>
      <c r="F16" s="28"/>
    </row>
    <row r="17" spans="1:6" s="27" customFormat="1" x14ac:dyDescent="0.2">
      <c r="A17" s="25"/>
      <c r="B17" s="28">
        <f>Detailed!H490</f>
        <v>0</v>
      </c>
      <c r="C17" s="29" t="s">
        <v>477</v>
      </c>
      <c r="D17" s="28">
        <f>' xata'!F94</f>
        <v>6623.28</v>
      </c>
      <c r="E17" s="25" t="s">
        <v>479</v>
      </c>
      <c r="F17" s="28">
        <f>D17*B17</f>
        <v>0</v>
      </c>
    </row>
    <row r="18" spans="1:6" s="27" customFormat="1" x14ac:dyDescent="0.2">
      <c r="A18" s="25"/>
      <c r="B18" s="25"/>
      <c r="C18" s="24"/>
      <c r="D18" s="28"/>
      <c r="E18" s="25"/>
      <c r="F18" s="28"/>
    </row>
    <row r="19" spans="1:6" s="27" customFormat="1" x14ac:dyDescent="0.2">
      <c r="A19" s="25">
        <v>4</v>
      </c>
      <c r="B19" s="28">
        <f>Detailed!H509</f>
        <v>0</v>
      </c>
      <c r="C19" s="29" t="str">
        <f>Detailed!B491</f>
        <v>D/F Door(D1)</v>
      </c>
      <c r="D19" s="28">
        <f>' xata'!F122</f>
        <v>1132</v>
      </c>
      <c r="E19" s="25" t="s">
        <v>474</v>
      </c>
      <c r="F19" s="28">
        <f>D19*B19</f>
        <v>0</v>
      </c>
    </row>
    <row r="20" spans="1:6" s="27" customFormat="1" x14ac:dyDescent="0.2">
      <c r="A20" s="25"/>
      <c r="B20" s="25"/>
      <c r="C20" s="24"/>
      <c r="D20" s="28"/>
      <c r="E20" s="25"/>
      <c r="F20" s="28"/>
    </row>
    <row r="21" spans="1:6" s="27" customFormat="1" x14ac:dyDescent="0.2">
      <c r="A21" s="25">
        <v>5</v>
      </c>
      <c r="B21" s="28">
        <f>Detailed!H539</f>
        <v>0</v>
      </c>
      <c r="C21" s="24" t="str">
        <f>Detailed!B510</f>
        <v>Store</v>
      </c>
      <c r="D21" s="28">
        <f>' xata'!F122</f>
        <v>1132</v>
      </c>
      <c r="E21" s="25" t="s">
        <v>474</v>
      </c>
      <c r="F21" s="28">
        <f>D21*B21</f>
        <v>0</v>
      </c>
    </row>
    <row r="22" spans="1:6" s="27" customFormat="1" x14ac:dyDescent="0.2">
      <c r="A22" s="25"/>
      <c r="B22" s="25"/>
      <c r="C22" s="24"/>
      <c r="D22" s="28"/>
      <c r="E22" s="25"/>
      <c r="F22" s="28"/>
    </row>
    <row r="23" spans="1:6" s="27" customFormat="1" ht="34.5" customHeight="1" x14ac:dyDescent="0.2">
      <c r="A23" s="25">
        <v>6</v>
      </c>
      <c r="B23" s="28">
        <f>Detailed!H683</f>
        <v>0</v>
      </c>
      <c r="C23" s="30" t="str">
        <f>Detailed!B540</f>
        <v>D/F Toilet Door (D3)</v>
      </c>
      <c r="D23" s="28">
        <f>' xata'!F134</f>
        <v>235.4</v>
      </c>
      <c r="E23" s="25" t="s">
        <v>474</v>
      </c>
      <c r="F23" s="28">
        <f>D23*B23</f>
        <v>0</v>
      </c>
    </row>
    <row r="24" spans="1:6" s="27" customFormat="1" x14ac:dyDescent="0.2">
      <c r="A24" s="25"/>
      <c r="B24" s="25"/>
      <c r="C24" s="24"/>
      <c r="D24" s="28"/>
      <c r="E24" s="25"/>
      <c r="F24" s="28"/>
    </row>
    <row r="25" spans="1:6" s="27" customFormat="1" x14ac:dyDescent="0.2">
      <c r="A25" s="25">
        <v>7</v>
      </c>
      <c r="B25" s="28">
        <f>Detailed!H691</f>
        <v>0</v>
      </c>
      <c r="C25" s="24" t="str">
        <f>Detailed!B684</f>
        <v>A/f Loft Portion</v>
      </c>
      <c r="D25" s="28">
        <f>' xata'!F148</f>
        <v>241.4</v>
      </c>
      <c r="E25" s="25" t="s">
        <v>474</v>
      </c>
      <c r="F25" s="28">
        <f>D25*B25</f>
        <v>0</v>
      </c>
    </row>
    <row r="26" spans="1:6" s="27" customFormat="1" x14ac:dyDescent="0.2">
      <c r="A26" s="25"/>
      <c r="B26" s="25"/>
      <c r="C26" s="24"/>
      <c r="D26" s="28"/>
      <c r="E26" s="25"/>
      <c r="F26" s="28"/>
    </row>
    <row r="27" spans="1:6" s="27" customFormat="1" ht="38.25" customHeight="1" x14ac:dyDescent="0.2">
      <c r="A27" s="25">
        <v>8</v>
      </c>
      <c r="B27" s="28">
        <f>Detailed!H727</f>
        <v>0</v>
      </c>
      <c r="C27" s="24" t="str">
        <f>Detailed!B692</f>
        <v>Circle Inspector</v>
      </c>
      <c r="D27" s="28">
        <f>' xata'!F160</f>
        <v>267.19</v>
      </c>
      <c r="E27" s="25" t="s">
        <v>474</v>
      </c>
      <c r="F27" s="28">
        <f>D27*B27</f>
        <v>0</v>
      </c>
    </row>
    <row r="28" spans="1:6" s="27" customFormat="1" x14ac:dyDescent="0.2">
      <c r="A28" s="25"/>
      <c r="B28" s="25"/>
      <c r="C28" s="24"/>
      <c r="D28" s="28"/>
      <c r="E28" s="25"/>
      <c r="F28" s="28"/>
    </row>
    <row r="29" spans="1:6" s="27" customFormat="1" x14ac:dyDescent="0.2">
      <c r="A29" s="25">
        <v>9</v>
      </c>
      <c r="B29" s="28">
        <f>Detailed!H732</f>
        <v>0</v>
      </c>
      <c r="C29" s="24" t="str">
        <f>Detailed!B728</f>
        <v>A/f c/b Portion</v>
      </c>
      <c r="D29" s="28">
        <f>' xata'!F176</f>
        <v>259.88</v>
      </c>
      <c r="E29" s="25" t="s">
        <v>474</v>
      </c>
      <c r="F29" s="28">
        <f>D29*B29</f>
        <v>0</v>
      </c>
    </row>
    <row r="30" spans="1:6" s="27" customFormat="1" x14ac:dyDescent="0.2">
      <c r="A30" s="25"/>
      <c r="B30" s="25"/>
      <c r="C30" s="24"/>
      <c r="D30" s="28"/>
      <c r="E30" s="25"/>
      <c r="F30" s="28"/>
    </row>
    <row r="31" spans="1:6" s="27" customFormat="1" ht="33.75" customHeight="1" x14ac:dyDescent="0.2">
      <c r="A31" s="25">
        <v>10</v>
      </c>
      <c r="B31" s="28"/>
      <c r="C31" s="31" t="str">
        <f>Detailed!B733</f>
        <v>Partition Wall Top</v>
      </c>
      <c r="D31" s="28"/>
      <c r="E31" s="25"/>
      <c r="F31" s="28"/>
    </row>
    <row r="32" spans="1:6" s="27" customFormat="1" x14ac:dyDescent="0.2">
      <c r="A32" s="25"/>
      <c r="B32" s="28">
        <f>Detailed!H737</f>
        <v>0</v>
      </c>
      <c r="C32" s="24" t="str">
        <f>Detailed!B734</f>
        <v>D/F Door (D1)</v>
      </c>
      <c r="D32" s="28">
        <f>' xata'!F261</f>
        <v>233.23</v>
      </c>
      <c r="E32" s="25" t="s">
        <v>480</v>
      </c>
      <c r="F32" s="28">
        <f>D32*B32</f>
        <v>0</v>
      </c>
    </row>
    <row r="33" spans="1:6" s="27" customFormat="1" x14ac:dyDescent="0.2">
      <c r="A33" s="25"/>
      <c r="B33" s="25"/>
      <c r="C33" s="24"/>
      <c r="D33" s="28"/>
      <c r="E33" s="25"/>
      <c r="F33" s="28"/>
    </row>
    <row r="34" spans="1:6" s="27" customFormat="1" x14ac:dyDescent="0.2">
      <c r="A34" s="25"/>
      <c r="B34" s="28">
        <f>Detailed!H739</f>
        <v>0</v>
      </c>
      <c r="C34" s="24" t="str">
        <f>Detailed!B738</f>
        <v>A/F Door Jams (D1)</v>
      </c>
      <c r="D34" s="28">
        <f>' xata'!F253</f>
        <v>216</v>
      </c>
      <c r="E34" s="25" t="s">
        <v>480</v>
      </c>
      <c r="F34" s="28">
        <f>D34*B34</f>
        <v>0</v>
      </c>
    </row>
    <row r="35" spans="1:6" s="27" customFormat="1" x14ac:dyDescent="0.2">
      <c r="A35" s="25"/>
      <c r="B35" s="25"/>
      <c r="C35" s="24"/>
      <c r="D35" s="28"/>
      <c r="E35" s="25"/>
      <c r="F35" s="28"/>
    </row>
    <row r="36" spans="1:6" s="27" customFormat="1" x14ac:dyDescent="0.2">
      <c r="A36" s="25">
        <v>11</v>
      </c>
      <c r="B36" s="28"/>
      <c r="C36" s="24" t="str">
        <f>Detailed!B742</f>
        <v>A/F Bath Partition</v>
      </c>
      <c r="D36" s="28"/>
      <c r="E36" s="25"/>
      <c r="F36" s="28"/>
    </row>
    <row r="37" spans="1:6" s="27" customFormat="1" x14ac:dyDescent="0.2">
      <c r="A37" s="25"/>
      <c r="B37" s="28">
        <f>Detailed!H747</f>
        <v>0</v>
      </c>
      <c r="C37" s="24" t="str">
        <f>Detailed!B743</f>
        <v>Partition Wall</v>
      </c>
      <c r="D37" s="28">
        <f>' xata'!F290</f>
        <v>674.9</v>
      </c>
      <c r="E37" s="25" t="s">
        <v>480</v>
      </c>
      <c r="F37" s="28">
        <f>D37*B37</f>
        <v>0</v>
      </c>
    </row>
    <row r="38" spans="1:6" s="27" customFormat="1" x14ac:dyDescent="0.2">
      <c r="A38" s="25"/>
      <c r="B38" s="25"/>
      <c r="C38" s="24"/>
      <c r="D38" s="28"/>
      <c r="E38" s="25"/>
      <c r="F38" s="28"/>
    </row>
    <row r="39" spans="1:6" s="27" customFormat="1" x14ac:dyDescent="0.2">
      <c r="A39" s="25"/>
      <c r="B39" s="28">
        <f>Detailed!H751</f>
        <v>0</v>
      </c>
      <c r="C39" s="24" t="str">
        <f>Detailed!B748</f>
        <v>D/F Ventilator (V4)</v>
      </c>
      <c r="D39" s="28">
        <f>' xata'!F314</f>
        <v>559.03</v>
      </c>
      <c r="E39" s="25" t="s">
        <v>480</v>
      </c>
      <c r="F39" s="28">
        <f>D39*B39</f>
        <v>0</v>
      </c>
    </row>
    <row r="40" spans="1:6" s="27" customFormat="1" x14ac:dyDescent="0.2">
      <c r="A40" s="25"/>
      <c r="B40" s="25"/>
      <c r="C40" s="24"/>
      <c r="D40" s="28"/>
      <c r="E40" s="25"/>
      <c r="F40" s="28"/>
    </row>
    <row r="41" spans="1:6" s="27" customFormat="1" ht="35.25" customHeight="1" x14ac:dyDescent="0.2">
      <c r="A41" s="25">
        <v>12</v>
      </c>
      <c r="B41" s="28">
        <f>Detailed!H753</f>
        <v>0</v>
      </c>
      <c r="C41" s="24" t="str">
        <f>Detailed!B752</f>
        <v>A/F Ventilator (V5)</v>
      </c>
      <c r="D41" s="28">
        <f>' xata'!F393</f>
        <v>6720</v>
      </c>
      <c r="E41" s="25" t="s">
        <v>98</v>
      </c>
      <c r="F41" s="28">
        <f>D41*B41</f>
        <v>0</v>
      </c>
    </row>
    <row r="42" spans="1:6" s="27" customFormat="1" x14ac:dyDescent="0.2">
      <c r="A42" s="25"/>
      <c r="B42" s="25"/>
      <c r="C42" s="24"/>
      <c r="D42" s="28"/>
      <c r="E42" s="25"/>
      <c r="F42" s="28"/>
    </row>
    <row r="43" spans="1:6" s="27" customFormat="1" x14ac:dyDescent="0.2">
      <c r="A43" s="25">
        <v>13</v>
      </c>
      <c r="B43" s="28"/>
      <c r="C43" s="32" t="str">
        <f>Detailed!B755</f>
        <v>D/F Ventilator (V1)</v>
      </c>
      <c r="D43" s="28"/>
      <c r="E43" s="25"/>
      <c r="F43" s="28"/>
    </row>
    <row r="44" spans="1:6" s="27" customFormat="1" x14ac:dyDescent="0.2">
      <c r="A44" s="25"/>
      <c r="B44" s="28">
        <f>Detailed!H760</f>
        <v>0</v>
      </c>
      <c r="C44" s="24" t="str">
        <f>Detailed!B756</f>
        <v>A/F Door Jams (D1)</v>
      </c>
      <c r="D44" s="28">
        <f>' xata'!F379</f>
        <v>1487.27</v>
      </c>
      <c r="E44" s="25" t="s">
        <v>474</v>
      </c>
      <c r="F44" s="28">
        <f>D44*B44</f>
        <v>0</v>
      </c>
    </row>
    <row r="45" spans="1:6" s="27" customFormat="1" x14ac:dyDescent="0.2">
      <c r="A45" s="25"/>
      <c r="B45" s="25"/>
      <c r="C45" s="24"/>
      <c r="D45" s="28"/>
      <c r="E45" s="25"/>
      <c r="F45" s="28"/>
    </row>
    <row r="46" spans="1:6" s="27" customFormat="1" x14ac:dyDescent="0.2">
      <c r="A46" s="25">
        <v>14</v>
      </c>
      <c r="B46" s="35">
        <f>Detailed!H767</f>
        <v>0</v>
      </c>
      <c r="C46" s="33" t="str">
        <f>Detailed!B761</f>
        <v>D/F Window (W1)</v>
      </c>
      <c r="D46" s="28">
        <f>' xata'!F367</f>
        <v>79705.3</v>
      </c>
      <c r="E46" s="25" t="s">
        <v>481</v>
      </c>
      <c r="F46" s="28">
        <f>D46*B46</f>
        <v>0</v>
      </c>
    </row>
    <row r="47" spans="1:6" s="27" customFormat="1" x14ac:dyDescent="0.2">
      <c r="A47" s="25"/>
      <c r="B47" s="25"/>
      <c r="C47" s="24"/>
      <c r="D47" s="28"/>
      <c r="E47" s="25"/>
      <c r="F47" s="28"/>
    </row>
    <row r="48" spans="1:6" s="27" customFormat="1" x14ac:dyDescent="0.2">
      <c r="A48" s="25">
        <v>15</v>
      </c>
      <c r="B48" s="28">
        <f>Detailed!H803</f>
        <v>0</v>
      </c>
      <c r="C48" s="24" t="str">
        <f>Detailed!B768</f>
        <v>D/F Door (D1)</v>
      </c>
      <c r="D48" s="28">
        <f>' xata'!F390</f>
        <v>41.12</v>
      </c>
      <c r="E48" s="25" t="s">
        <v>474</v>
      </c>
      <c r="F48" s="28">
        <f>D48*B48</f>
        <v>0</v>
      </c>
    </row>
    <row r="49" spans="1:6" s="27" customFormat="1" x14ac:dyDescent="0.2">
      <c r="A49" s="25"/>
      <c r="B49" s="25"/>
      <c r="C49" s="24"/>
      <c r="D49" s="28"/>
      <c r="E49" s="25"/>
      <c r="F49" s="28"/>
    </row>
    <row r="50" spans="1:6" s="27" customFormat="1" ht="40.5" customHeight="1" x14ac:dyDescent="0.2">
      <c r="A50" s="25">
        <v>16</v>
      </c>
      <c r="B50" s="28">
        <f>Detailed!H938</f>
        <v>0</v>
      </c>
      <c r="C50" s="32" t="str">
        <f>Detailed!B805</f>
        <v>Outer Alaround</v>
      </c>
      <c r="D50" s="28">
        <f>' xata'!F355</f>
        <v>56.21</v>
      </c>
      <c r="E50" s="25" t="s">
        <v>474</v>
      </c>
      <c r="F50" s="28">
        <f>D50*B50</f>
        <v>0</v>
      </c>
    </row>
    <row r="51" spans="1:6" s="27" customFormat="1" x14ac:dyDescent="0.2">
      <c r="A51" s="25"/>
      <c r="B51" s="25"/>
      <c r="C51" s="24"/>
      <c r="D51" s="28"/>
      <c r="E51" s="25"/>
      <c r="F51" s="28"/>
    </row>
    <row r="52" spans="1:6" s="27" customFormat="1" ht="45" customHeight="1" x14ac:dyDescent="0.2">
      <c r="A52" s="25">
        <v>17</v>
      </c>
      <c r="B52" s="28">
        <f>Detailed!H1068</f>
        <v>0</v>
      </c>
      <c r="C52" s="24">
        <f>Detailed!B939</f>
        <v>0</v>
      </c>
      <c r="D52" s="28">
        <f>' xata'!F328</f>
        <v>114.4</v>
      </c>
      <c r="E52" s="25" t="s">
        <v>474</v>
      </c>
      <c r="F52" s="28">
        <f>D52*B52</f>
        <v>0</v>
      </c>
    </row>
    <row r="53" spans="1:6" s="27" customFormat="1" x14ac:dyDescent="0.2">
      <c r="A53" s="25"/>
      <c r="B53" s="25"/>
      <c r="C53" s="24"/>
      <c r="D53" s="28"/>
      <c r="E53" s="25"/>
      <c r="F53" s="28"/>
    </row>
    <row r="54" spans="1:6" s="27" customFormat="1" ht="36" customHeight="1" x14ac:dyDescent="0.2">
      <c r="A54" s="25">
        <v>18</v>
      </c>
      <c r="B54" s="28">
        <f>Detailed!H1078</f>
        <v>0</v>
      </c>
      <c r="C54" s="34">
        <f>Detailed!B1069</f>
        <v>0</v>
      </c>
      <c r="D54" s="28">
        <f>' xata'!F341</f>
        <v>214.48</v>
      </c>
      <c r="E54" s="25" t="s">
        <v>482</v>
      </c>
      <c r="F54" s="28">
        <f>D54*B54</f>
        <v>0</v>
      </c>
    </row>
    <row r="55" spans="1:6" s="27" customFormat="1" x14ac:dyDescent="0.2">
      <c r="A55" s="25"/>
      <c r="B55" s="28"/>
      <c r="C55" s="24"/>
      <c r="D55" s="28"/>
      <c r="E55" s="25"/>
      <c r="F55" s="28"/>
    </row>
    <row r="56" spans="1:6" s="27" customFormat="1" x14ac:dyDescent="0.2">
      <c r="A56" s="25">
        <v>19</v>
      </c>
      <c r="B56" s="28">
        <f>Detailed!H1086</f>
        <v>0</v>
      </c>
      <c r="C56" s="24">
        <f>Detailed!B1079</f>
        <v>0</v>
      </c>
      <c r="D56" s="28">
        <f>' xata'!F206</f>
        <v>476.05</v>
      </c>
      <c r="E56" s="25" t="s">
        <v>474</v>
      </c>
      <c r="F56" s="28">
        <f>D56*B56</f>
        <v>0</v>
      </c>
    </row>
    <row r="57" spans="1:6" s="27" customFormat="1" x14ac:dyDescent="0.2">
      <c r="A57" s="25"/>
      <c r="B57" s="28"/>
      <c r="C57" s="24"/>
      <c r="D57" s="28"/>
      <c r="E57" s="25"/>
      <c r="F57" s="28"/>
    </row>
    <row r="58" spans="1:6" s="27" customFormat="1" x14ac:dyDescent="0.2">
      <c r="A58" s="25">
        <v>20</v>
      </c>
      <c r="B58" s="28">
        <f>Detailed!H1095</f>
        <v>0</v>
      </c>
      <c r="C58" s="24">
        <f>Detailed!B1087</f>
        <v>0</v>
      </c>
      <c r="D58" s="28">
        <f>' xata'!F193</f>
        <v>410.35</v>
      </c>
      <c r="E58" s="25" t="s">
        <v>474</v>
      </c>
      <c r="F58" s="28">
        <f>D58*B58</f>
        <v>0</v>
      </c>
    </row>
    <row r="59" spans="1:6" s="27" customFormat="1" x14ac:dyDescent="0.2">
      <c r="A59" s="25"/>
      <c r="B59" s="28"/>
      <c r="C59" s="24"/>
      <c r="D59" s="28"/>
      <c r="E59" s="25"/>
      <c r="F59" s="28"/>
    </row>
    <row r="60" spans="1:6" s="27" customFormat="1" x14ac:dyDescent="0.2">
      <c r="A60" s="25">
        <v>21</v>
      </c>
      <c r="B60" s="28">
        <f>Detailed!H1099</f>
        <v>0</v>
      </c>
      <c r="C60" s="24">
        <f>Detailed!B1096</f>
        <v>0</v>
      </c>
      <c r="D60" s="28">
        <f>' xata'!F226</f>
        <v>1119.3399999999999</v>
      </c>
      <c r="E60" s="25" t="s">
        <v>474</v>
      </c>
      <c r="F60" s="28">
        <f>D60*B60</f>
        <v>0</v>
      </c>
    </row>
    <row r="61" spans="1:6" s="27" customFormat="1" x14ac:dyDescent="0.2">
      <c r="A61" s="25"/>
      <c r="B61" s="28"/>
      <c r="C61" s="24"/>
      <c r="D61" s="28"/>
      <c r="E61" s="25"/>
      <c r="F61" s="28"/>
    </row>
    <row r="62" spans="1:6" s="27" customFormat="1" ht="27.75" x14ac:dyDescent="0.2">
      <c r="A62" s="25">
        <v>22</v>
      </c>
      <c r="B62" s="28">
        <f>Detailed!H1105</f>
        <v>0</v>
      </c>
      <c r="C62" s="19" t="s">
        <v>574</v>
      </c>
      <c r="D62" s="28">
        <v>403.7</v>
      </c>
      <c r="E62" s="25" t="s">
        <v>12</v>
      </c>
      <c r="F62" s="28">
        <f>D62*B62</f>
        <v>0</v>
      </c>
    </row>
    <row r="63" spans="1:6" s="27" customFormat="1" x14ac:dyDescent="0.2">
      <c r="A63" s="25"/>
      <c r="B63" s="28"/>
      <c r="C63" s="24"/>
      <c r="D63" s="28"/>
      <c r="E63" s="25"/>
      <c r="F63" s="28"/>
    </row>
    <row r="64" spans="1:6" s="27" customFormat="1" ht="27.75" x14ac:dyDescent="0.2">
      <c r="A64" s="25">
        <v>23</v>
      </c>
      <c r="B64" s="28">
        <f>Detailed!H1111</f>
        <v>0</v>
      </c>
      <c r="C64" s="19" t="s">
        <v>575</v>
      </c>
      <c r="D64" s="28">
        <f>' xata'!F406</f>
        <v>245.49</v>
      </c>
      <c r="E64" s="25" t="s">
        <v>12</v>
      </c>
      <c r="F64" s="28">
        <f>D64*B64</f>
        <v>0</v>
      </c>
    </row>
    <row r="65" spans="1:6" s="27" customFormat="1" x14ac:dyDescent="0.2">
      <c r="A65" s="25"/>
      <c r="B65" s="28"/>
      <c r="C65" s="24"/>
      <c r="D65" s="28"/>
      <c r="E65" s="25"/>
      <c r="F65" s="28"/>
    </row>
    <row r="66" spans="1:6" s="27" customFormat="1" ht="27.75" x14ac:dyDescent="0.2">
      <c r="A66" s="25">
        <v>24</v>
      </c>
      <c r="B66" s="28">
        <f>Detailed!H1117</f>
        <v>0</v>
      </c>
      <c r="C66" s="19" t="s">
        <v>660</v>
      </c>
      <c r="D66" s="28">
        <v>150.69</v>
      </c>
      <c r="E66" s="25" t="s">
        <v>12</v>
      </c>
      <c r="F66" s="28">
        <f>D66*B66</f>
        <v>0</v>
      </c>
    </row>
    <row r="67" spans="1:6" s="27" customFormat="1" x14ac:dyDescent="0.2">
      <c r="A67" s="25"/>
      <c r="B67" s="28"/>
      <c r="C67" s="24"/>
      <c r="D67" s="28"/>
      <c r="E67" s="25"/>
      <c r="F67" s="28"/>
    </row>
    <row r="68" spans="1:6" s="27" customFormat="1" ht="27.75" x14ac:dyDescent="0.2">
      <c r="A68" s="25">
        <v>25</v>
      </c>
      <c r="B68" s="28">
        <f>Detailed!H1123</f>
        <v>0</v>
      </c>
      <c r="C68" s="19" t="s">
        <v>577</v>
      </c>
      <c r="D68" s="28">
        <v>7.7</v>
      </c>
      <c r="E68" s="25" t="s">
        <v>2</v>
      </c>
      <c r="F68" s="28">
        <f>D68*B68</f>
        <v>0</v>
      </c>
    </row>
    <row r="69" spans="1:6" s="27" customFormat="1" x14ac:dyDescent="0.2">
      <c r="A69" s="25"/>
      <c r="B69" s="28"/>
      <c r="C69" s="24"/>
      <c r="D69" s="28"/>
      <c r="E69" s="25"/>
      <c r="F69" s="28"/>
    </row>
    <row r="70" spans="1:6" s="27" customFormat="1" ht="27.75" x14ac:dyDescent="0.2">
      <c r="A70" s="25">
        <v>26</v>
      </c>
      <c r="B70" s="28">
        <f>Detailed!H1129</f>
        <v>0</v>
      </c>
      <c r="C70" s="19" t="s">
        <v>576</v>
      </c>
      <c r="D70" s="28">
        <v>75.349999999999994</v>
      </c>
      <c r="E70" s="25" t="s">
        <v>2</v>
      </c>
      <c r="F70" s="28">
        <f>D70*B70</f>
        <v>0</v>
      </c>
    </row>
    <row r="71" spans="1:6" ht="18" x14ac:dyDescent="0.25">
      <c r="A71" s="12"/>
      <c r="B71" s="12"/>
      <c r="C71" s="13" t="s">
        <v>251</v>
      </c>
      <c r="D71" s="14"/>
      <c r="E71" s="12"/>
      <c r="F71" s="14" t="e">
        <f>SUM(F6:F70)</f>
        <v>#REF!</v>
      </c>
    </row>
    <row r="72" spans="1:6" ht="18" x14ac:dyDescent="0.25">
      <c r="A72" s="12"/>
      <c r="B72" s="12"/>
      <c r="C72" s="12" t="s">
        <v>247</v>
      </c>
      <c r="D72" s="12"/>
      <c r="E72" s="12"/>
      <c r="F72" s="12" t="e">
        <f>F71*6%</f>
        <v>#REF!</v>
      </c>
    </row>
    <row r="73" spans="1:6" ht="18" x14ac:dyDescent="0.25">
      <c r="A73" s="12"/>
      <c r="B73" s="12"/>
      <c r="C73" s="15" t="s">
        <v>248</v>
      </c>
      <c r="D73" s="12"/>
      <c r="E73" s="12"/>
      <c r="F73" s="12" t="e">
        <f>F71*6%</f>
        <v>#REF!</v>
      </c>
    </row>
    <row r="74" spans="1:6" ht="18" x14ac:dyDescent="0.25">
      <c r="A74" s="12"/>
      <c r="B74" s="12"/>
      <c r="C74" s="15" t="s">
        <v>252</v>
      </c>
      <c r="D74" s="12"/>
      <c r="E74" s="12"/>
      <c r="F74" s="14" t="e">
        <f>SUM(F71:F73)</f>
        <v>#REF!</v>
      </c>
    </row>
    <row r="75" spans="1:6" ht="18" x14ac:dyDescent="0.25">
      <c r="A75" s="12"/>
      <c r="B75" s="12"/>
      <c r="C75" s="15" t="s">
        <v>249</v>
      </c>
      <c r="D75" s="12"/>
      <c r="E75" s="12"/>
      <c r="F75" s="14" t="e">
        <f>F74*1%</f>
        <v>#REF!</v>
      </c>
    </row>
    <row r="76" spans="1:6" ht="18" x14ac:dyDescent="0.25">
      <c r="A76" s="12"/>
      <c r="B76" s="12"/>
      <c r="C76" s="12" t="s">
        <v>250</v>
      </c>
      <c r="D76" s="12"/>
      <c r="E76" s="12"/>
      <c r="F76" s="14" t="e">
        <f>F74*7.5%</f>
        <v>#REF!</v>
      </c>
    </row>
    <row r="77" spans="1:6" ht="18" x14ac:dyDescent="0.25">
      <c r="A77" s="12"/>
      <c r="B77" s="12"/>
      <c r="C77" s="15" t="s">
        <v>253</v>
      </c>
      <c r="D77" s="12"/>
      <c r="E77" s="12"/>
      <c r="F77" s="14" t="e">
        <f>SUM(F74:F76)</f>
        <v>#REF!</v>
      </c>
    </row>
    <row r="78" spans="1:6" ht="18" x14ac:dyDescent="0.25">
      <c r="A78" s="12"/>
      <c r="B78" s="12"/>
      <c r="C78" s="12"/>
      <c r="D78" s="12"/>
      <c r="E78" s="12" t="s">
        <v>9</v>
      </c>
      <c r="F78" s="14" t="e">
        <f>CEILING(F77,100)</f>
        <v>#REF!</v>
      </c>
    </row>
  </sheetData>
  <mergeCells count="2">
    <mergeCell ref="A2:F2"/>
    <mergeCell ref="A3:F3"/>
  </mergeCells>
  <pageMargins left="0.92" right="0.39" top="0.38" bottom="0.3" header="0.3" footer="0.2"/>
  <pageSetup scale="98"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
  <sheetViews>
    <sheetView topLeftCell="A2" workbookViewId="0">
      <selection activeCell="F5" sqref="F5"/>
    </sheetView>
  </sheetViews>
  <sheetFormatPr defaultRowHeight="15" x14ac:dyDescent="0.2"/>
  <cols>
    <col min="2" max="2" width="11.1640625" customWidth="1"/>
    <col min="3" max="3" width="27.7109375" customWidth="1"/>
    <col min="4" max="4" width="11.97265625" customWidth="1"/>
    <col min="5" max="5" width="6.58984375" customWidth="1"/>
    <col min="6" max="6" width="16.27734375" customWidth="1"/>
  </cols>
  <sheetData>
    <row r="1" spans="1:6" ht="57.75" customHeight="1" x14ac:dyDescent="0.2">
      <c r="A1" s="421" t="s">
        <v>1469</v>
      </c>
      <c r="B1" s="421"/>
      <c r="C1" s="421"/>
      <c r="D1" s="421"/>
      <c r="E1" s="421"/>
      <c r="F1" s="421"/>
    </row>
    <row r="2" spans="1:6" ht="36" customHeight="1" x14ac:dyDescent="0.2">
      <c r="A2" s="422" t="s">
        <v>938</v>
      </c>
      <c r="B2" s="422"/>
      <c r="C2" s="422"/>
      <c r="D2" s="422"/>
      <c r="E2" s="422"/>
      <c r="F2" s="422"/>
    </row>
    <row r="3" spans="1:6" ht="44.25" customHeight="1" x14ac:dyDescent="0.2">
      <c r="A3" s="318" t="s">
        <v>288</v>
      </c>
      <c r="B3" s="318" t="s">
        <v>511</v>
      </c>
      <c r="C3" s="318" t="s">
        <v>1467</v>
      </c>
      <c r="D3" s="318" t="s">
        <v>513</v>
      </c>
      <c r="E3" s="318" t="s">
        <v>514</v>
      </c>
      <c r="F3" s="318" t="s">
        <v>515</v>
      </c>
    </row>
    <row r="4" spans="1:6" ht="51" customHeight="1" x14ac:dyDescent="0.2">
      <c r="A4" s="319">
        <v>1</v>
      </c>
      <c r="B4" s="320">
        <v>133</v>
      </c>
      <c r="C4" s="321" t="s">
        <v>1472</v>
      </c>
      <c r="D4" s="322">
        <v>1000</v>
      </c>
      <c r="E4" s="319" t="s">
        <v>11</v>
      </c>
      <c r="F4" s="322">
        <f>D4*B4</f>
        <v>133000</v>
      </c>
    </row>
    <row r="5" spans="1:6" ht="63.75" customHeight="1" x14ac:dyDescent="0.2">
      <c r="A5" s="319">
        <v>2</v>
      </c>
      <c r="B5" s="320">
        <v>133</v>
      </c>
      <c r="C5" s="321" t="s">
        <v>1471</v>
      </c>
      <c r="D5" s="322">
        <v>1000</v>
      </c>
      <c r="E5" s="319" t="s">
        <v>11</v>
      </c>
      <c r="F5" s="322">
        <f>D5*B5</f>
        <v>133000</v>
      </c>
    </row>
    <row r="6" spans="1:6" ht="60" customHeight="1" x14ac:dyDescent="0.2">
      <c r="A6" s="319">
        <v>3</v>
      </c>
      <c r="B6" s="320">
        <v>133</v>
      </c>
      <c r="C6" s="321" t="s">
        <v>1470</v>
      </c>
      <c r="D6" s="322">
        <v>1500</v>
      </c>
      <c r="E6" s="319" t="s">
        <v>11</v>
      </c>
      <c r="F6" s="322">
        <f>D6*B6</f>
        <v>199500</v>
      </c>
    </row>
    <row r="7" spans="1:6" ht="44.25" customHeight="1" x14ac:dyDescent="0.2">
      <c r="A7" s="319">
        <v>4</v>
      </c>
      <c r="B7" s="320">
        <v>50</v>
      </c>
      <c r="C7" s="323" t="s">
        <v>152</v>
      </c>
      <c r="D7" s="322">
        <v>450</v>
      </c>
      <c r="E7" s="319" t="s">
        <v>151</v>
      </c>
      <c r="F7" s="322">
        <f>D7*B7</f>
        <v>22500</v>
      </c>
    </row>
    <row r="8" spans="1:6" ht="40.5" customHeight="1" x14ac:dyDescent="0.2">
      <c r="A8" s="319"/>
      <c r="B8" s="320"/>
      <c r="C8" s="323"/>
      <c r="D8" s="423" t="s">
        <v>1468</v>
      </c>
      <c r="E8" s="423"/>
      <c r="F8" s="324">
        <f>SUM(F4:F7)</f>
        <v>488000</v>
      </c>
    </row>
    <row r="9" spans="1:6" x14ac:dyDescent="0.2">
      <c r="A9" s="316"/>
      <c r="B9" s="317"/>
      <c r="C9" s="314"/>
      <c r="D9" s="315"/>
      <c r="E9" s="316"/>
      <c r="F9" s="315"/>
    </row>
  </sheetData>
  <mergeCells count="3">
    <mergeCell ref="A1:F1"/>
    <mergeCell ref="A2:F2"/>
    <mergeCell ref="D8:E8"/>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914"/>
  <sheetViews>
    <sheetView tabSelected="1" topLeftCell="A96" zoomScale="98" zoomScaleNormal="98" workbookViewId="0">
      <selection activeCell="B96" sqref="B96"/>
    </sheetView>
  </sheetViews>
  <sheetFormatPr defaultColWidth="11.43359375" defaultRowHeight="14.25" x14ac:dyDescent="0.15"/>
  <cols>
    <col min="1" max="1" width="7.3984375" style="71" customWidth="1"/>
    <col min="2" max="2" width="34.16796875" style="68" customWidth="1"/>
    <col min="3" max="3" width="4.5703125" style="73" customWidth="1"/>
    <col min="4" max="4" width="4.4375" style="73" customWidth="1"/>
    <col min="5" max="5" width="4.83984375" style="73" customWidth="1"/>
    <col min="6" max="6" width="8.609375" style="73" customWidth="1"/>
    <col min="7" max="8" width="9.14453125" style="73" customWidth="1"/>
    <col min="9" max="9" width="10.0859375" style="73" customWidth="1"/>
    <col min="10" max="16384" width="11.43359375" style="68"/>
  </cols>
  <sheetData>
    <row r="1" spans="1:9" ht="41.25" customHeight="1" x14ac:dyDescent="0.15">
      <c r="A1" s="366" t="s">
        <v>958</v>
      </c>
      <c r="B1" s="367"/>
      <c r="C1" s="367"/>
      <c r="D1" s="367"/>
      <c r="E1" s="367"/>
      <c r="F1" s="367"/>
      <c r="G1" s="367"/>
      <c r="H1" s="367"/>
      <c r="I1" s="368"/>
    </row>
    <row r="2" spans="1:9" s="69" customFormat="1" ht="57" customHeight="1" x14ac:dyDescent="0.15">
      <c r="A2" s="366" t="s">
        <v>1694</v>
      </c>
      <c r="B2" s="367"/>
      <c r="C2" s="367"/>
      <c r="D2" s="367"/>
      <c r="E2" s="367"/>
      <c r="F2" s="367"/>
      <c r="G2" s="367"/>
      <c r="H2" s="367"/>
      <c r="I2" s="368"/>
    </row>
    <row r="3" spans="1:9" s="69" customFormat="1" ht="24.75" customHeight="1" x14ac:dyDescent="0.15">
      <c r="A3" s="369" t="s">
        <v>7</v>
      </c>
      <c r="B3" s="369"/>
      <c r="C3" s="369"/>
      <c r="D3" s="369"/>
      <c r="E3" s="369"/>
      <c r="F3" s="369"/>
      <c r="G3" s="369"/>
      <c r="H3" s="369"/>
      <c r="I3" s="369"/>
    </row>
    <row r="4" spans="1:9" s="70" customFormat="1" ht="31.5" customHeight="1" x14ac:dyDescent="0.2">
      <c r="A4" s="326" t="s">
        <v>959</v>
      </c>
      <c r="B4" s="326" t="s">
        <v>1</v>
      </c>
      <c r="C4" s="370" t="s">
        <v>960</v>
      </c>
      <c r="D4" s="370"/>
      <c r="E4" s="370"/>
      <c r="F4" s="326" t="s">
        <v>961</v>
      </c>
      <c r="G4" s="326" t="s">
        <v>962</v>
      </c>
      <c r="H4" s="326" t="s">
        <v>963</v>
      </c>
      <c r="I4" s="326" t="s">
        <v>14</v>
      </c>
    </row>
    <row r="5" spans="1:9" s="70" customFormat="1" ht="64.5" customHeight="1" x14ac:dyDescent="0.15">
      <c r="A5" s="326">
        <v>1</v>
      </c>
      <c r="B5" s="329" t="s">
        <v>1529</v>
      </c>
      <c r="C5" s="78"/>
      <c r="D5" s="78"/>
      <c r="E5" s="78"/>
      <c r="F5" s="78"/>
      <c r="G5" s="78"/>
      <c r="H5" s="78"/>
      <c r="I5" s="78"/>
    </row>
    <row r="6" spans="1:9" s="70" customFormat="1" ht="24" customHeight="1" x14ac:dyDescent="0.2">
      <c r="A6" s="77"/>
      <c r="B6" s="86" t="s">
        <v>1530</v>
      </c>
      <c r="C6" s="77">
        <v>1</v>
      </c>
      <c r="D6" s="77" t="s">
        <v>966</v>
      </c>
      <c r="E6" s="77">
        <v>2</v>
      </c>
      <c r="F6" s="79">
        <v>4</v>
      </c>
      <c r="G6" s="79"/>
      <c r="H6" s="79">
        <v>1</v>
      </c>
      <c r="I6" s="79">
        <f>PRODUCT(C6:H6)</f>
        <v>8</v>
      </c>
    </row>
    <row r="7" spans="1:9" s="70" customFormat="1" ht="24" customHeight="1" x14ac:dyDescent="0.2">
      <c r="A7" s="77"/>
      <c r="B7" s="86" t="s">
        <v>1534</v>
      </c>
      <c r="C7" s="77">
        <v>1</v>
      </c>
      <c r="D7" s="77" t="s">
        <v>966</v>
      </c>
      <c r="E7" s="77">
        <v>2</v>
      </c>
      <c r="F7" s="79">
        <v>1</v>
      </c>
      <c r="G7" s="79">
        <v>1</v>
      </c>
      <c r="H7" s="79"/>
      <c r="I7" s="79">
        <f>PRODUCT(C7:G7)</f>
        <v>2</v>
      </c>
    </row>
    <row r="8" spans="1:9" s="70" customFormat="1" ht="24" customHeight="1" x14ac:dyDescent="0.2">
      <c r="A8" s="77"/>
      <c r="B8" s="86"/>
      <c r="C8" s="77"/>
      <c r="D8" s="77"/>
      <c r="E8" s="77"/>
      <c r="F8" s="79"/>
      <c r="G8" s="79"/>
      <c r="H8" s="79"/>
      <c r="I8" s="79">
        <f>I6+I7</f>
        <v>10</v>
      </c>
    </row>
    <row r="9" spans="1:9" s="70" customFormat="1" ht="24" customHeight="1" x14ac:dyDescent="0.15">
      <c r="A9" s="77"/>
      <c r="B9" s="86"/>
      <c r="C9" s="78"/>
      <c r="D9" s="78"/>
      <c r="E9" s="78"/>
      <c r="F9" s="78"/>
      <c r="G9" s="326" t="s">
        <v>9</v>
      </c>
      <c r="H9" s="75">
        <f>ROUNDUP(I8,1)</f>
        <v>10</v>
      </c>
      <c r="I9" s="326" t="s">
        <v>1142</v>
      </c>
    </row>
    <row r="10" spans="1:9" s="70" customFormat="1" ht="36.75" customHeight="1" x14ac:dyDescent="0.15">
      <c r="A10" s="326">
        <v>2</v>
      </c>
      <c r="B10" s="329" t="s">
        <v>1531</v>
      </c>
      <c r="C10" s="78"/>
      <c r="D10" s="78"/>
      <c r="E10" s="78"/>
      <c r="F10" s="78"/>
      <c r="G10" s="326"/>
      <c r="H10" s="75"/>
      <c r="I10" s="77"/>
    </row>
    <row r="11" spans="1:9" s="70" customFormat="1" ht="24" customHeight="1" x14ac:dyDescent="0.15">
      <c r="A11" s="78"/>
      <c r="B11" s="178" t="s">
        <v>1532</v>
      </c>
      <c r="C11" s="78">
        <v>1</v>
      </c>
      <c r="D11" s="78" t="s">
        <v>966</v>
      </c>
      <c r="E11" s="78">
        <v>2</v>
      </c>
      <c r="F11" s="80">
        <v>1</v>
      </c>
      <c r="G11" s="76"/>
      <c r="H11" s="80">
        <v>1</v>
      </c>
      <c r="I11" s="80">
        <f>C11*E11*F11*H11</f>
        <v>2</v>
      </c>
    </row>
    <row r="12" spans="1:9" s="70" customFormat="1" ht="24" customHeight="1" x14ac:dyDescent="0.15">
      <c r="A12" s="78"/>
      <c r="B12" s="178" t="s">
        <v>1533</v>
      </c>
      <c r="C12" s="78">
        <v>1</v>
      </c>
      <c r="D12" s="78" t="s">
        <v>966</v>
      </c>
      <c r="E12" s="78">
        <v>2</v>
      </c>
      <c r="F12" s="78">
        <v>4.92</v>
      </c>
      <c r="G12" s="76"/>
      <c r="H12" s="80">
        <v>1</v>
      </c>
      <c r="I12" s="80">
        <f t="shared" ref="I12:I22" si="0">C12*E12*F12*H12</f>
        <v>9.84</v>
      </c>
    </row>
    <row r="13" spans="1:9" s="70" customFormat="1" ht="24" customHeight="1" x14ac:dyDescent="0.15">
      <c r="A13" s="78"/>
      <c r="B13" s="178" t="s">
        <v>1540</v>
      </c>
      <c r="C13" s="78">
        <v>1</v>
      </c>
      <c r="D13" s="78" t="s">
        <v>966</v>
      </c>
      <c r="E13" s="78">
        <v>1</v>
      </c>
      <c r="F13" s="78">
        <v>14.78</v>
      </c>
      <c r="G13" s="76"/>
      <c r="H13" s="80">
        <v>0.1</v>
      </c>
      <c r="I13" s="80">
        <f t="shared" si="0"/>
        <v>1.478</v>
      </c>
    </row>
    <row r="14" spans="1:9" s="70" customFormat="1" ht="24" customHeight="1" x14ac:dyDescent="0.15">
      <c r="A14" s="77"/>
      <c r="B14" s="85" t="s">
        <v>1543</v>
      </c>
      <c r="C14" s="78">
        <v>1</v>
      </c>
      <c r="D14" s="78" t="s">
        <v>966</v>
      </c>
      <c r="E14" s="78">
        <v>1</v>
      </c>
      <c r="F14" s="78">
        <v>15.79</v>
      </c>
      <c r="G14" s="326"/>
      <c r="H14" s="79">
        <v>0.1</v>
      </c>
      <c r="I14" s="80">
        <f t="shared" si="0"/>
        <v>1.579</v>
      </c>
    </row>
    <row r="15" spans="1:9" s="70" customFormat="1" ht="24" customHeight="1" x14ac:dyDescent="0.15">
      <c r="A15" s="77"/>
      <c r="B15" s="85" t="s">
        <v>1597</v>
      </c>
      <c r="C15" s="78">
        <v>1</v>
      </c>
      <c r="D15" s="78" t="s">
        <v>966</v>
      </c>
      <c r="E15" s="78">
        <v>1</v>
      </c>
      <c r="F15" s="78">
        <v>12.38</v>
      </c>
      <c r="G15" s="326"/>
      <c r="H15" s="79">
        <v>0.1</v>
      </c>
      <c r="I15" s="80">
        <f t="shared" si="0"/>
        <v>1.2380000000000002</v>
      </c>
    </row>
    <row r="16" spans="1:9" s="70" customFormat="1" ht="24" customHeight="1" x14ac:dyDescent="0.15">
      <c r="A16" s="77"/>
      <c r="B16" s="85" t="s">
        <v>1481</v>
      </c>
      <c r="C16" s="78">
        <v>1</v>
      </c>
      <c r="D16" s="78" t="s">
        <v>966</v>
      </c>
      <c r="E16" s="78">
        <v>1</v>
      </c>
      <c r="F16" s="78">
        <v>9.11</v>
      </c>
      <c r="G16" s="326"/>
      <c r="H16" s="79">
        <v>0.1</v>
      </c>
      <c r="I16" s="80">
        <f t="shared" si="0"/>
        <v>0.91100000000000003</v>
      </c>
    </row>
    <row r="17" spans="1:9" s="70" customFormat="1" ht="24" customHeight="1" x14ac:dyDescent="0.15">
      <c r="A17" s="77"/>
      <c r="B17" s="85" t="s">
        <v>1482</v>
      </c>
      <c r="C17" s="78">
        <v>1</v>
      </c>
      <c r="D17" s="78" t="s">
        <v>966</v>
      </c>
      <c r="E17" s="78">
        <v>1</v>
      </c>
      <c r="F17" s="78">
        <v>8.9</v>
      </c>
      <c r="G17" s="326"/>
      <c r="H17" s="79">
        <v>0.1</v>
      </c>
      <c r="I17" s="80">
        <f t="shared" si="0"/>
        <v>0.89000000000000012</v>
      </c>
    </row>
    <row r="18" spans="1:9" s="70" customFormat="1" ht="24" customHeight="1" x14ac:dyDescent="0.15">
      <c r="A18" s="77"/>
      <c r="B18" s="85" t="s">
        <v>1586</v>
      </c>
      <c r="C18" s="78">
        <v>1</v>
      </c>
      <c r="D18" s="78" t="s">
        <v>966</v>
      </c>
      <c r="E18" s="78">
        <v>1</v>
      </c>
      <c r="F18" s="78">
        <v>10.35</v>
      </c>
      <c r="G18" s="326"/>
      <c r="H18" s="79">
        <v>0.1</v>
      </c>
      <c r="I18" s="80">
        <f t="shared" si="0"/>
        <v>1.0349999999999999</v>
      </c>
    </row>
    <row r="19" spans="1:9" s="70" customFormat="1" ht="24" customHeight="1" x14ac:dyDescent="0.15">
      <c r="A19" s="77"/>
      <c r="B19" s="85" t="s">
        <v>1479</v>
      </c>
      <c r="C19" s="78">
        <v>1</v>
      </c>
      <c r="D19" s="78" t="s">
        <v>966</v>
      </c>
      <c r="E19" s="78">
        <v>1</v>
      </c>
      <c r="F19" s="78">
        <v>21.65</v>
      </c>
      <c r="G19" s="326"/>
      <c r="H19" s="79">
        <v>0.1</v>
      </c>
      <c r="I19" s="80">
        <f t="shared" si="0"/>
        <v>2.165</v>
      </c>
    </row>
    <row r="20" spans="1:9" s="70" customFormat="1" ht="24" customHeight="1" x14ac:dyDescent="0.15">
      <c r="A20" s="77"/>
      <c r="B20" s="85" t="s">
        <v>1598</v>
      </c>
      <c r="C20" s="78">
        <v>1</v>
      </c>
      <c r="D20" s="78" t="s">
        <v>966</v>
      </c>
      <c r="E20" s="78">
        <v>1</v>
      </c>
      <c r="F20" s="78">
        <v>10.26</v>
      </c>
      <c r="G20" s="326"/>
      <c r="H20" s="79">
        <v>0.1</v>
      </c>
      <c r="I20" s="80">
        <f t="shared" si="0"/>
        <v>1.026</v>
      </c>
    </row>
    <row r="21" spans="1:9" s="70" customFormat="1" ht="24" customHeight="1" x14ac:dyDescent="0.15">
      <c r="A21" s="77"/>
      <c r="B21" s="85" t="s">
        <v>1533</v>
      </c>
      <c r="C21" s="77">
        <v>1</v>
      </c>
      <c r="D21" s="77" t="s">
        <v>966</v>
      </c>
      <c r="E21" s="77">
        <v>1</v>
      </c>
      <c r="F21" s="77">
        <v>44.26</v>
      </c>
      <c r="G21" s="326"/>
      <c r="H21" s="79">
        <v>0.6</v>
      </c>
      <c r="I21" s="80">
        <f t="shared" si="0"/>
        <v>26.555999999999997</v>
      </c>
    </row>
    <row r="22" spans="1:9" s="70" customFormat="1" ht="24" customHeight="1" x14ac:dyDescent="0.15">
      <c r="A22" s="77"/>
      <c r="B22" s="85" t="s">
        <v>1599</v>
      </c>
      <c r="C22" s="78">
        <v>1</v>
      </c>
      <c r="D22" s="78" t="s">
        <v>966</v>
      </c>
      <c r="E22" s="78">
        <v>1</v>
      </c>
      <c r="F22" s="78">
        <v>44.26</v>
      </c>
      <c r="G22" s="326"/>
      <c r="H22" s="79">
        <v>0.9</v>
      </c>
      <c r="I22" s="80">
        <f t="shared" si="0"/>
        <v>39.833999999999996</v>
      </c>
    </row>
    <row r="23" spans="1:9" s="70" customFormat="1" ht="24" customHeight="1" x14ac:dyDescent="0.15">
      <c r="A23" s="77"/>
      <c r="B23" s="85"/>
      <c r="C23" s="78"/>
      <c r="D23" s="78"/>
      <c r="E23" s="78"/>
      <c r="F23" s="78"/>
      <c r="G23" s="326"/>
      <c r="H23" s="79"/>
      <c r="I23" s="79">
        <f>SUM(I11:I22)</f>
        <v>88.551999999999992</v>
      </c>
    </row>
    <row r="24" spans="1:9" s="70" customFormat="1" ht="24" customHeight="1" x14ac:dyDescent="0.15">
      <c r="A24" s="77"/>
      <c r="B24" s="86"/>
      <c r="C24" s="78"/>
      <c r="D24" s="78"/>
      <c r="E24" s="78"/>
      <c r="F24" s="78"/>
      <c r="G24" s="326" t="s">
        <v>9</v>
      </c>
      <c r="H24" s="75">
        <f>ROUNDUP(I23,1)</f>
        <v>88.6</v>
      </c>
      <c r="I24" s="326" t="s">
        <v>1142</v>
      </c>
    </row>
    <row r="25" spans="1:9" s="70" customFormat="1" ht="34.5" customHeight="1" x14ac:dyDescent="0.15">
      <c r="A25" s="326">
        <v>3</v>
      </c>
      <c r="B25" s="329" t="s">
        <v>1700</v>
      </c>
      <c r="C25" s="78"/>
      <c r="D25" s="78"/>
      <c r="E25" s="78"/>
      <c r="F25" s="78"/>
      <c r="G25" s="326"/>
      <c r="H25" s="75"/>
      <c r="I25" s="77"/>
    </row>
    <row r="26" spans="1:9" s="70" customFormat="1" ht="24" customHeight="1" x14ac:dyDescent="0.2">
      <c r="A26" s="77"/>
      <c r="B26" s="86" t="s">
        <v>1530</v>
      </c>
      <c r="C26" s="77">
        <v>1</v>
      </c>
      <c r="D26" s="77" t="s">
        <v>966</v>
      </c>
      <c r="E26" s="77">
        <v>2</v>
      </c>
      <c r="F26" s="79">
        <v>4</v>
      </c>
      <c r="G26" s="79"/>
      <c r="H26" s="79">
        <v>1</v>
      </c>
      <c r="I26" s="79">
        <f>PRODUCT(C26:H26)</f>
        <v>8</v>
      </c>
    </row>
    <row r="27" spans="1:9" s="70" customFormat="1" ht="24" customHeight="1" x14ac:dyDescent="0.15">
      <c r="A27" s="77"/>
      <c r="B27" s="85" t="s">
        <v>1532</v>
      </c>
      <c r="C27" s="78">
        <v>1</v>
      </c>
      <c r="D27" s="78" t="s">
        <v>966</v>
      </c>
      <c r="E27" s="78">
        <v>2</v>
      </c>
      <c r="F27" s="80">
        <v>1</v>
      </c>
      <c r="G27" s="326"/>
      <c r="H27" s="79">
        <v>1</v>
      </c>
      <c r="I27" s="79">
        <f>C27*E27*F27*H27</f>
        <v>2</v>
      </c>
    </row>
    <row r="28" spans="1:9" s="70" customFormat="1" ht="24" customHeight="1" x14ac:dyDescent="0.15">
      <c r="A28" s="77"/>
      <c r="B28" s="85" t="s">
        <v>1533</v>
      </c>
      <c r="C28" s="78">
        <v>1</v>
      </c>
      <c r="D28" s="78" t="s">
        <v>966</v>
      </c>
      <c r="E28" s="78">
        <v>2</v>
      </c>
      <c r="F28" s="78">
        <v>4.92</v>
      </c>
      <c r="G28" s="326"/>
      <c r="H28" s="79">
        <v>1</v>
      </c>
      <c r="I28" s="79">
        <f>C28*E28*F28*H28</f>
        <v>9.84</v>
      </c>
    </row>
    <row r="29" spans="1:9" s="70" customFormat="1" ht="24" customHeight="1" x14ac:dyDescent="0.2">
      <c r="A29" s="77"/>
      <c r="B29" s="86" t="s">
        <v>1534</v>
      </c>
      <c r="C29" s="77">
        <v>1</v>
      </c>
      <c r="D29" s="77" t="s">
        <v>966</v>
      </c>
      <c r="E29" s="77">
        <v>2</v>
      </c>
      <c r="F29" s="79">
        <v>1</v>
      </c>
      <c r="G29" s="79">
        <v>1</v>
      </c>
      <c r="H29" s="79"/>
      <c r="I29" s="79">
        <f>PRODUCT(C29:G29)</f>
        <v>2</v>
      </c>
    </row>
    <row r="30" spans="1:9" s="70" customFormat="1" ht="24" customHeight="1" x14ac:dyDescent="0.15">
      <c r="A30" s="78"/>
      <c r="B30" s="178" t="s">
        <v>1540</v>
      </c>
      <c r="C30" s="78">
        <v>1</v>
      </c>
      <c r="D30" s="78" t="s">
        <v>966</v>
      </c>
      <c r="E30" s="78">
        <v>1</v>
      </c>
      <c r="F30" s="78">
        <v>14.78</v>
      </c>
      <c r="G30" s="76"/>
      <c r="H30" s="80">
        <v>0.1</v>
      </c>
      <c r="I30" s="80">
        <f t="shared" ref="I30:I39" si="1">C30*E30*F30*H30</f>
        <v>1.478</v>
      </c>
    </row>
    <row r="31" spans="1:9" s="70" customFormat="1" ht="24" customHeight="1" x14ac:dyDescent="0.15">
      <c r="A31" s="77"/>
      <c r="B31" s="85" t="s">
        <v>1543</v>
      </c>
      <c r="C31" s="78">
        <v>1</v>
      </c>
      <c r="D31" s="78" t="s">
        <v>966</v>
      </c>
      <c r="E31" s="78">
        <v>1</v>
      </c>
      <c r="F31" s="78">
        <v>15.79</v>
      </c>
      <c r="G31" s="326"/>
      <c r="H31" s="79">
        <v>0.1</v>
      </c>
      <c r="I31" s="80">
        <f t="shared" si="1"/>
        <v>1.579</v>
      </c>
    </row>
    <row r="32" spans="1:9" s="70" customFormat="1" ht="24" customHeight="1" x14ac:dyDescent="0.15">
      <c r="A32" s="77"/>
      <c r="B32" s="85" t="s">
        <v>1597</v>
      </c>
      <c r="C32" s="78">
        <v>1</v>
      </c>
      <c r="D32" s="78" t="s">
        <v>966</v>
      </c>
      <c r="E32" s="78">
        <v>1</v>
      </c>
      <c r="F32" s="78">
        <v>12.38</v>
      </c>
      <c r="G32" s="326"/>
      <c r="H32" s="79">
        <v>0.1</v>
      </c>
      <c r="I32" s="80">
        <f t="shared" si="1"/>
        <v>1.2380000000000002</v>
      </c>
    </row>
    <row r="33" spans="1:9" s="70" customFormat="1" ht="24" customHeight="1" x14ac:dyDescent="0.15">
      <c r="A33" s="77"/>
      <c r="B33" s="85" t="s">
        <v>1481</v>
      </c>
      <c r="C33" s="78">
        <v>1</v>
      </c>
      <c r="D33" s="78" t="s">
        <v>966</v>
      </c>
      <c r="E33" s="78">
        <v>1</v>
      </c>
      <c r="F33" s="78">
        <v>9.11</v>
      </c>
      <c r="G33" s="326"/>
      <c r="H33" s="79">
        <v>0.1</v>
      </c>
      <c r="I33" s="80">
        <f t="shared" si="1"/>
        <v>0.91100000000000003</v>
      </c>
    </row>
    <row r="34" spans="1:9" s="70" customFormat="1" ht="24" customHeight="1" x14ac:dyDescent="0.15">
      <c r="A34" s="77"/>
      <c r="B34" s="85" t="s">
        <v>1482</v>
      </c>
      <c r="C34" s="78">
        <v>1</v>
      </c>
      <c r="D34" s="78" t="s">
        <v>966</v>
      </c>
      <c r="E34" s="78">
        <v>1</v>
      </c>
      <c r="F34" s="78">
        <v>8.9</v>
      </c>
      <c r="G34" s="326"/>
      <c r="H34" s="79">
        <v>0.1</v>
      </c>
      <c r="I34" s="80">
        <f t="shared" si="1"/>
        <v>0.89000000000000012</v>
      </c>
    </row>
    <row r="35" spans="1:9" s="70" customFormat="1" ht="24" customHeight="1" x14ac:dyDescent="0.15">
      <c r="A35" s="77"/>
      <c r="B35" s="85" t="s">
        <v>1586</v>
      </c>
      <c r="C35" s="78">
        <v>1</v>
      </c>
      <c r="D35" s="78" t="s">
        <v>966</v>
      </c>
      <c r="E35" s="78">
        <v>1</v>
      </c>
      <c r="F35" s="78">
        <v>10.35</v>
      </c>
      <c r="G35" s="326"/>
      <c r="H35" s="79">
        <v>0.1</v>
      </c>
      <c r="I35" s="80">
        <f t="shared" si="1"/>
        <v>1.0349999999999999</v>
      </c>
    </row>
    <row r="36" spans="1:9" s="70" customFormat="1" ht="24" customHeight="1" x14ac:dyDescent="0.15">
      <c r="A36" s="77"/>
      <c r="B36" s="85" t="s">
        <v>1479</v>
      </c>
      <c r="C36" s="78">
        <v>1</v>
      </c>
      <c r="D36" s="78" t="s">
        <v>966</v>
      </c>
      <c r="E36" s="78">
        <v>1</v>
      </c>
      <c r="F36" s="78">
        <v>21.65</v>
      </c>
      <c r="G36" s="326"/>
      <c r="H36" s="79">
        <v>0.1</v>
      </c>
      <c r="I36" s="80">
        <f t="shared" si="1"/>
        <v>2.165</v>
      </c>
    </row>
    <row r="37" spans="1:9" s="70" customFormat="1" ht="24" customHeight="1" x14ac:dyDescent="0.15">
      <c r="A37" s="77"/>
      <c r="B37" s="85" t="s">
        <v>1598</v>
      </c>
      <c r="C37" s="78">
        <v>1</v>
      </c>
      <c r="D37" s="78" t="s">
        <v>966</v>
      </c>
      <c r="E37" s="78">
        <v>1</v>
      </c>
      <c r="F37" s="78">
        <v>10.26</v>
      </c>
      <c r="G37" s="326"/>
      <c r="H37" s="79">
        <v>0.1</v>
      </c>
      <c r="I37" s="80">
        <f t="shared" si="1"/>
        <v>1.026</v>
      </c>
    </row>
    <row r="38" spans="1:9" s="70" customFormat="1" ht="24" customHeight="1" x14ac:dyDescent="0.15">
      <c r="A38" s="77"/>
      <c r="B38" s="85" t="s">
        <v>1533</v>
      </c>
      <c r="C38" s="77">
        <v>1</v>
      </c>
      <c r="D38" s="77" t="s">
        <v>966</v>
      </c>
      <c r="E38" s="77">
        <v>1</v>
      </c>
      <c r="F38" s="77">
        <v>44.26</v>
      </c>
      <c r="G38" s="326"/>
      <c r="H38" s="79">
        <v>0.6</v>
      </c>
      <c r="I38" s="80">
        <f t="shared" si="1"/>
        <v>26.555999999999997</v>
      </c>
    </row>
    <row r="39" spans="1:9" s="70" customFormat="1" ht="24" customHeight="1" x14ac:dyDescent="0.15">
      <c r="A39" s="77"/>
      <c r="B39" s="85" t="s">
        <v>1599</v>
      </c>
      <c r="C39" s="78">
        <v>1</v>
      </c>
      <c r="D39" s="78" t="s">
        <v>966</v>
      </c>
      <c r="E39" s="78">
        <v>1</v>
      </c>
      <c r="F39" s="78">
        <v>44.26</v>
      </c>
      <c r="G39" s="326"/>
      <c r="H39" s="79">
        <v>0.9</v>
      </c>
      <c r="I39" s="80">
        <f t="shared" si="1"/>
        <v>39.833999999999996</v>
      </c>
    </row>
    <row r="40" spans="1:9" s="70" customFormat="1" ht="24" customHeight="1" x14ac:dyDescent="0.2">
      <c r="A40" s="77"/>
      <c r="B40" s="86"/>
      <c r="C40" s="77"/>
      <c r="D40" s="77"/>
      <c r="E40" s="77"/>
      <c r="F40" s="79"/>
      <c r="G40" s="79"/>
      <c r="H40" s="79"/>
      <c r="I40" s="79">
        <f>SUM(I26:I39)</f>
        <v>98.551999999999992</v>
      </c>
    </row>
    <row r="41" spans="1:9" s="70" customFormat="1" ht="24" customHeight="1" x14ac:dyDescent="0.15">
      <c r="A41" s="77"/>
      <c r="B41" s="86"/>
      <c r="C41" s="78"/>
      <c r="D41" s="78"/>
      <c r="E41" s="78"/>
      <c r="F41" s="78"/>
      <c r="G41" s="326" t="s">
        <v>9</v>
      </c>
      <c r="H41" s="75">
        <f>ROUNDUP(I40,1)</f>
        <v>98.6</v>
      </c>
      <c r="I41" s="326" t="s">
        <v>1142</v>
      </c>
    </row>
    <row r="42" spans="1:9" s="70" customFormat="1" ht="47.25" customHeight="1" x14ac:dyDescent="0.15">
      <c r="A42" s="326">
        <v>4</v>
      </c>
      <c r="B42" s="329" t="s">
        <v>1535</v>
      </c>
      <c r="C42" s="78"/>
      <c r="D42" s="78"/>
      <c r="E42" s="78"/>
      <c r="F42" s="78"/>
      <c r="G42" s="78"/>
      <c r="H42" s="78"/>
      <c r="I42" s="78"/>
    </row>
    <row r="43" spans="1:9" s="70" customFormat="1" ht="24" customHeight="1" x14ac:dyDescent="0.2">
      <c r="A43" s="326"/>
      <c r="B43" s="330" t="s">
        <v>1536</v>
      </c>
      <c r="C43" s="77"/>
      <c r="D43" s="77"/>
      <c r="E43" s="77"/>
      <c r="F43" s="79"/>
      <c r="G43" s="79"/>
      <c r="H43" s="79"/>
      <c r="I43" s="79"/>
    </row>
    <row r="44" spans="1:9" s="70" customFormat="1" ht="24" customHeight="1" x14ac:dyDescent="0.2">
      <c r="A44" s="77"/>
      <c r="B44" s="86" t="s">
        <v>1537</v>
      </c>
      <c r="C44" s="77">
        <v>1</v>
      </c>
      <c r="D44" s="77" t="s">
        <v>966</v>
      </c>
      <c r="E44" s="77">
        <v>1</v>
      </c>
      <c r="F44" s="79">
        <v>30</v>
      </c>
      <c r="G44" s="79"/>
      <c r="H44" s="79"/>
      <c r="I44" s="79">
        <f>PRODUCT(C44:H44)</f>
        <v>30</v>
      </c>
    </row>
    <row r="45" spans="1:9" s="70" customFormat="1" ht="24" customHeight="1" x14ac:dyDescent="0.15">
      <c r="A45" s="77"/>
      <c r="B45" s="86"/>
      <c r="C45" s="78"/>
      <c r="D45" s="78"/>
      <c r="E45" s="78"/>
      <c r="F45" s="78"/>
      <c r="G45" s="326" t="s">
        <v>9</v>
      </c>
      <c r="H45" s="75">
        <f>I44</f>
        <v>30</v>
      </c>
      <c r="I45" s="326" t="s">
        <v>1596</v>
      </c>
    </row>
    <row r="46" spans="1:9" s="70" customFormat="1" ht="24" customHeight="1" x14ac:dyDescent="0.2">
      <c r="A46" s="326"/>
      <c r="B46" s="330" t="s">
        <v>1538</v>
      </c>
      <c r="C46" s="77"/>
      <c r="D46" s="77"/>
      <c r="E46" s="77"/>
      <c r="F46" s="79"/>
      <c r="G46" s="79"/>
      <c r="H46" s="79"/>
      <c r="I46" s="79"/>
    </row>
    <row r="47" spans="1:9" s="70" customFormat="1" ht="24" customHeight="1" x14ac:dyDescent="0.2">
      <c r="A47" s="77"/>
      <c r="B47" s="86" t="s">
        <v>1594</v>
      </c>
      <c r="C47" s="77">
        <v>1</v>
      </c>
      <c r="D47" s="77" t="s">
        <v>966</v>
      </c>
      <c r="E47" s="77">
        <v>1</v>
      </c>
      <c r="F47" s="79">
        <v>20</v>
      </c>
      <c r="G47" s="79"/>
      <c r="H47" s="79"/>
      <c r="I47" s="79">
        <f>PRODUCT(C47:H47)</f>
        <v>20</v>
      </c>
    </row>
    <row r="48" spans="1:9" s="70" customFormat="1" ht="24" customHeight="1" x14ac:dyDescent="0.2">
      <c r="A48" s="77"/>
      <c r="B48" s="86" t="s">
        <v>1595</v>
      </c>
      <c r="C48" s="77">
        <v>1</v>
      </c>
      <c r="D48" s="77" t="s">
        <v>966</v>
      </c>
      <c r="E48" s="77">
        <v>1</v>
      </c>
      <c r="F48" s="79">
        <v>10</v>
      </c>
      <c r="G48" s="79"/>
      <c r="H48" s="79"/>
      <c r="I48" s="79">
        <f>PRODUCT(C48:H48)</f>
        <v>10</v>
      </c>
    </row>
    <row r="49" spans="1:11" s="70" customFormat="1" ht="30.75" customHeight="1" x14ac:dyDescent="0.2">
      <c r="A49" s="77"/>
      <c r="B49" s="86"/>
      <c r="C49" s="77"/>
      <c r="D49" s="77"/>
      <c r="E49" s="77"/>
      <c r="F49" s="79"/>
      <c r="G49" s="79"/>
      <c r="H49" s="79"/>
      <c r="I49" s="79">
        <f>I48+I47</f>
        <v>30</v>
      </c>
    </row>
    <row r="50" spans="1:11" s="70" customFormat="1" ht="24" customHeight="1" x14ac:dyDescent="0.15">
      <c r="A50" s="77"/>
      <c r="B50" s="86"/>
      <c r="C50" s="78"/>
      <c r="D50" s="78"/>
      <c r="E50" s="78"/>
      <c r="F50" s="78"/>
      <c r="G50" s="326" t="s">
        <v>9</v>
      </c>
      <c r="H50" s="75">
        <f>I49</f>
        <v>30</v>
      </c>
      <c r="I50" s="326" t="s">
        <v>1596</v>
      </c>
    </row>
    <row r="51" spans="1:11" s="70" customFormat="1" ht="24" customHeight="1" x14ac:dyDescent="0.15">
      <c r="A51" s="77"/>
      <c r="B51" s="86"/>
      <c r="C51" s="78"/>
      <c r="D51" s="78"/>
      <c r="E51" s="78"/>
      <c r="F51" s="78"/>
      <c r="G51" s="326"/>
      <c r="H51" s="75"/>
      <c r="I51" s="326"/>
    </row>
    <row r="52" spans="1:11" s="70" customFormat="1" ht="33" customHeight="1" x14ac:dyDescent="0.15">
      <c r="A52" s="326">
        <v>5</v>
      </c>
      <c r="B52" s="329" t="s">
        <v>1592</v>
      </c>
      <c r="C52" s="78"/>
      <c r="D52" s="78"/>
      <c r="E52" s="78"/>
      <c r="F52" s="78"/>
      <c r="G52" s="76"/>
      <c r="H52" s="75"/>
      <c r="I52" s="77"/>
    </row>
    <row r="53" spans="1:11" s="70" customFormat="1" ht="27" customHeight="1" x14ac:dyDescent="0.2">
      <c r="A53" s="77"/>
      <c r="B53" s="86" t="s">
        <v>1593</v>
      </c>
      <c r="C53" s="77">
        <v>1</v>
      </c>
      <c r="D53" s="77" t="s">
        <v>966</v>
      </c>
      <c r="E53" s="77">
        <v>1</v>
      </c>
      <c r="F53" s="79"/>
      <c r="G53" s="79"/>
      <c r="H53" s="79"/>
      <c r="I53" s="79">
        <f>PRODUCT(C53:H53)</f>
        <v>1</v>
      </c>
    </row>
    <row r="54" spans="1:11" s="70" customFormat="1" ht="24" customHeight="1" x14ac:dyDescent="0.15">
      <c r="A54" s="77"/>
      <c r="B54" s="86"/>
      <c r="C54" s="78"/>
      <c r="D54" s="78"/>
      <c r="E54" s="78"/>
      <c r="F54" s="78"/>
      <c r="G54" s="76" t="s">
        <v>9</v>
      </c>
      <c r="H54" s="75">
        <f>ROUNDUP(I53,1)</f>
        <v>1</v>
      </c>
      <c r="I54" s="326" t="s">
        <v>2</v>
      </c>
    </row>
    <row r="55" spans="1:11" s="70" customFormat="1" ht="36" customHeight="1" x14ac:dyDescent="0.15">
      <c r="A55" s="326">
        <v>6</v>
      </c>
      <c r="B55" s="328" t="s">
        <v>1475</v>
      </c>
      <c r="C55" s="326"/>
      <c r="D55" s="326"/>
      <c r="E55" s="326"/>
      <c r="F55" s="326"/>
      <c r="G55" s="326"/>
      <c r="H55" s="326"/>
      <c r="I55" s="326"/>
      <c r="K55" s="180"/>
    </row>
    <row r="56" spans="1:11" ht="24" customHeight="1" x14ac:dyDescent="0.15">
      <c r="A56" s="326"/>
      <c r="B56" s="88" t="s">
        <v>1476</v>
      </c>
      <c r="C56" s="77">
        <v>1</v>
      </c>
      <c r="D56" s="77" t="s">
        <v>966</v>
      </c>
      <c r="E56" s="77">
        <v>1</v>
      </c>
      <c r="F56" s="77">
        <v>3.97</v>
      </c>
      <c r="G56" s="77">
        <v>1.75</v>
      </c>
      <c r="H56" s="79"/>
      <c r="I56" s="79">
        <f>C56*E56*F56*G56</f>
        <v>6.9475000000000007</v>
      </c>
    </row>
    <row r="57" spans="1:11" ht="24" customHeight="1" x14ac:dyDescent="0.15">
      <c r="A57" s="326"/>
      <c r="B57" s="88" t="s">
        <v>1477</v>
      </c>
      <c r="C57" s="77">
        <v>1</v>
      </c>
      <c r="D57" s="77" t="s">
        <v>966</v>
      </c>
      <c r="E57" s="77">
        <v>1</v>
      </c>
      <c r="F57" s="77">
        <v>3.4649999999999999</v>
      </c>
      <c r="G57" s="77">
        <v>3.9249999999999998</v>
      </c>
      <c r="H57" s="79"/>
      <c r="I57" s="79">
        <f t="shared" ref="I57:I103" si="2">C57*E57*F57*G57</f>
        <v>13.600124999999998</v>
      </c>
      <c r="K57" s="68">
        <f>3.466+3.925</f>
        <v>7.391</v>
      </c>
    </row>
    <row r="58" spans="1:11" ht="24" customHeight="1" x14ac:dyDescent="0.15">
      <c r="A58" s="326"/>
      <c r="B58" s="88" t="s">
        <v>1478</v>
      </c>
      <c r="C58" s="77">
        <v>1</v>
      </c>
      <c r="D58" s="77" t="s">
        <v>966</v>
      </c>
      <c r="E58" s="77">
        <v>1</v>
      </c>
      <c r="F58" s="77">
        <v>3.97</v>
      </c>
      <c r="G58" s="77">
        <v>3.9249999999999998</v>
      </c>
      <c r="H58" s="79"/>
      <c r="I58" s="79">
        <f t="shared" si="2"/>
        <v>15.58225</v>
      </c>
      <c r="K58" s="68">
        <f>K57*2</f>
        <v>14.782</v>
      </c>
    </row>
    <row r="59" spans="1:11" ht="24" customHeight="1" x14ac:dyDescent="0.15">
      <c r="A59" s="326"/>
      <c r="B59" s="88" t="s">
        <v>669</v>
      </c>
      <c r="C59" s="77">
        <v>1</v>
      </c>
      <c r="D59" s="77" t="s">
        <v>966</v>
      </c>
      <c r="E59" s="77">
        <v>1</v>
      </c>
      <c r="F59" s="77">
        <v>3.4649999999999999</v>
      </c>
      <c r="G59" s="77">
        <v>2.73</v>
      </c>
      <c r="H59" s="79"/>
      <c r="I59" s="79">
        <f t="shared" si="2"/>
        <v>9.4594500000000004</v>
      </c>
    </row>
    <row r="60" spans="1:11" ht="24" customHeight="1" x14ac:dyDescent="0.15">
      <c r="A60" s="326"/>
      <c r="B60" s="88" t="s">
        <v>1479</v>
      </c>
      <c r="C60" s="77">
        <v>1</v>
      </c>
      <c r="D60" s="77" t="s">
        <v>966</v>
      </c>
      <c r="E60" s="77">
        <v>1</v>
      </c>
      <c r="F60" s="77">
        <v>1.34</v>
      </c>
      <c r="G60" s="77">
        <v>4.9400000000000004</v>
      </c>
      <c r="H60" s="79"/>
      <c r="I60" s="79">
        <f t="shared" si="2"/>
        <v>6.619600000000001</v>
      </c>
    </row>
    <row r="61" spans="1:11" ht="24" customHeight="1" x14ac:dyDescent="0.15">
      <c r="A61" s="326"/>
      <c r="B61" s="88" t="s">
        <v>1480</v>
      </c>
      <c r="C61" s="77">
        <v>1</v>
      </c>
      <c r="D61" s="77" t="s">
        <v>966</v>
      </c>
      <c r="E61" s="77">
        <v>1</v>
      </c>
      <c r="F61" s="77">
        <v>2.4</v>
      </c>
      <c r="G61" s="77">
        <v>2.73</v>
      </c>
      <c r="H61" s="79"/>
      <c r="I61" s="79">
        <f t="shared" si="2"/>
        <v>6.5519999999999996</v>
      </c>
    </row>
    <row r="62" spans="1:11" ht="24" customHeight="1" x14ac:dyDescent="0.15">
      <c r="A62" s="326"/>
      <c r="B62" s="88" t="s">
        <v>1479</v>
      </c>
      <c r="C62" s="77">
        <v>1</v>
      </c>
      <c r="D62" s="77" t="s">
        <v>966</v>
      </c>
      <c r="E62" s="77">
        <v>1</v>
      </c>
      <c r="F62" s="77">
        <v>5.35</v>
      </c>
      <c r="G62" s="77">
        <v>1.34</v>
      </c>
      <c r="H62" s="79"/>
      <c r="I62" s="79">
        <f t="shared" si="2"/>
        <v>7.1689999999999996</v>
      </c>
    </row>
    <row r="63" spans="1:11" s="69" customFormat="1" ht="24" customHeight="1" x14ac:dyDescent="0.15">
      <c r="A63" s="326"/>
      <c r="B63" s="88" t="s">
        <v>1481</v>
      </c>
      <c r="C63" s="77">
        <v>1</v>
      </c>
      <c r="D63" s="77" t="s">
        <v>966</v>
      </c>
      <c r="E63" s="77">
        <v>1</v>
      </c>
      <c r="F63" s="77">
        <v>2.4</v>
      </c>
      <c r="G63" s="77">
        <v>2.1549999999999998</v>
      </c>
      <c r="H63" s="79"/>
      <c r="I63" s="79">
        <f t="shared" si="2"/>
        <v>5.1719999999999997</v>
      </c>
      <c r="J63" s="325"/>
    </row>
    <row r="64" spans="1:11" ht="24" customHeight="1" x14ac:dyDescent="0.15">
      <c r="A64" s="326"/>
      <c r="B64" s="88" t="s">
        <v>1482</v>
      </c>
      <c r="C64" s="77">
        <v>1</v>
      </c>
      <c r="D64" s="77" t="s">
        <v>966</v>
      </c>
      <c r="E64" s="77">
        <v>1</v>
      </c>
      <c r="F64" s="77">
        <v>2.4</v>
      </c>
      <c r="G64" s="77">
        <v>2.39</v>
      </c>
      <c r="H64" s="79"/>
      <c r="I64" s="79">
        <f t="shared" si="2"/>
        <v>5.7359999999999998</v>
      </c>
    </row>
    <row r="65" spans="1:12" ht="24" customHeight="1" x14ac:dyDescent="0.15">
      <c r="A65" s="326"/>
      <c r="B65" s="88" t="s">
        <v>1482</v>
      </c>
      <c r="C65" s="77">
        <v>1</v>
      </c>
      <c r="D65" s="77" t="s">
        <v>966</v>
      </c>
      <c r="E65" s="77">
        <v>1</v>
      </c>
      <c r="F65" s="77">
        <v>2.4049999999999998</v>
      </c>
      <c r="G65" s="77">
        <v>3.11</v>
      </c>
      <c r="H65" s="79"/>
      <c r="I65" s="79">
        <f t="shared" si="2"/>
        <v>7.4795499999999988</v>
      </c>
    </row>
    <row r="66" spans="1:12" s="69" customFormat="1" ht="24" customHeight="1" x14ac:dyDescent="0.15">
      <c r="A66" s="326"/>
      <c r="B66" s="88" t="s">
        <v>1483</v>
      </c>
      <c r="C66" s="77">
        <v>2</v>
      </c>
      <c r="D66" s="77" t="s">
        <v>966</v>
      </c>
      <c r="E66" s="77">
        <v>2</v>
      </c>
      <c r="F66" s="77">
        <v>1.34</v>
      </c>
      <c r="G66" s="77"/>
      <c r="H66" s="79">
        <v>0.3</v>
      </c>
      <c r="I66" s="79">
        <f>C66*E66*F66*H66</f>
        <v>1.6080000000000001</v>
      </c>
    </row>
    <row r="67" spans="1:12" s="69" customFormat="1" ht="24" customHeight="1" x14ac:dyDescent="0.15">
      <c r="A67" s="326"/>
      <c r="B67" s="88" t="s">
        <v>1484</v>
      </c>
      <c r="C67" s="77">
        <v>1</v>
      </c>
      <c r="D67" s="77" t="s">
        <v>966</v>
      </c>
      <c r="E67" s="77">
        <v>1</v>
      </c>
      <c r="F67" s="77">
        <v>2.86</v>
      </c>
      <c r="G67" s="77">
        <v>1.085</v>
      </c>
      <c r="H67" s="79"/>
      <c r="I67" s="79">
        <f t="shared" si="2"/>
        <v>3.1031</v>
      </c>
    </row>
    <row r="68" spans="1:12" s="69" customFormat="1" ht="24" customHeight="1" x14ac:dyDescent="0.15">
      <c r="A68" s="326"/>
      <c r="B68" s="88" t="s">
        <v>1485</v>
      </c>
      <c r="C68" s="77">
        <v>1</v>
      </c>
      <c r="D68" s="77" t="s">
        <v>966</v>
      </c>
      <c r="E68" s="77">
        <v>1</v>
      </c>
      <c r="F68" s="77">
        <v>4.4000000000000004</v>
      </c>
      <c r="G68" s="77">
        <v>1.2</v>
      </c>
      <c r="H68" s="79"/>
      <c r="I68" s="79">
        <f t="shared" si="2"/>
        <v>5.28</v>
      </c>
    </row>
    <row r="69" spans="1:12" s="69" customFormat="1" ht="24" customHeight="1" x14ac:dyDescent="0.15">
      <c r="A69" s="326"/>
      <c r="B69" s="88" t="s">
        <v>1485</v>
      </c>
      <c r="C69" s="77">
        <v>1</v>
      </c>
      <c r="D69" s="77" t="s">
        <v>966</v>
      </c>
      <c r="E69" s="77">
        <v>1</v>
      </c>
      <c r="F69" s="77">
        <v>3.3</v>
      </c>
      <c r="G69" s="77">
        <v>1.2</v>
      </c>
      <c r="H69" s="79"/>
      <c r="I69" s="79">
        <f t="shared" si="2"/>
        <v>3.9599999999999995</v>
      </c>
    </row>
    <row r="70" spans="1:12" s="69" customFormat="1" ht="24" customHeight="1" x14ac:dyDescent="0.15">
      <c r="A70" s="326"/>
      <c r="B70" s="88" t="s">
        <v>1486</v>
      </c>
      <c r="C70" s="77">
        <v>1</v>
      </c>
      <c r="D70" s="77" t="s">
        <v>966</v>
      </c>
      <c r="E70" s="77">
        <v>1</v>
      </c>
      <c r="F70" s="77">
        <v>2.4</v>
      </c>
      <c r="G70" s="77">
        <v>0.41</v>
      </c>
      <c r="H70" s="79"/>
      <c r="I70" s="79">
        <f t="shared" si="2"/>
        <v>0.98399999999999987</v>
      </c>
      <c r="K70" s="69">
        <f>1.5+2.1+2.1</f>
        <v>5.7</v>
      </c>
    </row>
    <row r="71" spans="1:12" s="69" customFormat="1" ht="24" customHeight="1" x14ac:dyDescent="0.15">
      <c r="A71" s="326"/>
      <c r="B71" s="88" t="s">
        <v>1487</v>
      </c>
      <c r="C71" s="77">
        <v>1</v>
      </c>
      <c r="D71" s="77" t="s">
        <v>966</v>
      </c>
      <c r="E71" s="77">
        <v>2</v>
      </c>
      <c r="F71" s="77">
        <v>2.4300000000000002</v>
      </c>
      <c r="G71" s="77">
        <v>0.3</v>
      </c>
      <c r="H71" s="79"/>
      <c r="I71" s="79">
        <f t="shared" si="2"/>
        <v>1.458</v>
      </c>
      <c r="K71" s="69">
        <f>1.35*4</f>
        <v>5.4</v>
      </c>
    </row>
    <row r="72" spans="1:12" s="69" customFormat="1" ht="24" customHeight="1" x14ac:dyDescent="0.15">
      <c r="A72" s="326"/>
      <c r="B72" s="88" t="s">
        <v>1510</v>
      </c>
      <c r="C72" s="77">
        <v>1</v>
      </c>
      <c r="D72" s="77" t="s">
        <v>966</v>
      </c>
      <c r="E72" s="77">
        <v>5</v>
      </c>
      <c r="F72" s="77">
        <v>1.95</v>
      </c>
      <c r="G72" s="77">
        <v>0.6</v>
      </c>
      <c r="H72" s="79"/>
      <c r="I72" s="79">
        <f t="shared" si="2"/>
        <v>5.85</v>
      </c>
      <c r="K72" s="69">
        <f>2.1+0.9</f>
        <v>3</v>
      </c>
    </row>
    <row r="73" spans="1:12" s="69" customFormat="1" ht="24" customHeight="1" x14ac:dyDescent="0.15">
      <c r="A73" s="326"/>
      <c r="B73" s="88" t="s">
        <v>1488</v>
      </c>
      <c r="C73" s="77">
        <v>5</v>
      </c>
      <c r="D73" s="77" t="s">
        <v>966</v>
      </c>
      <c r="E73" s="77">
        <v>2</v>
      </c>
      <c r="F73" s="77">
        <v>0.6</v>
      </c>
      <c r="G73" s="77">
        <v>0.625</v>
      </c>
      <c r="H73" s="79"/>
      <c r="I73" s="79">
        <f t="shared" si="2"/>
        <v>3.75</v>
      </c>
      <c r="K73" s="69">
        <f>0.24+2.05</f>
        <v>2.29</v>
      </c>
      <c r="L73" s="69">
        <f>K73*2</f>
        <v>4.58</v>
      </c>
    </row>
    <row r="74" spans="1:12" s="69" customFormat="1" ht="24" customHeight="1" x14ac:dyDescent="0.15">
      <c r="A74" s="326"/>
      <c r="B74" s="88" t="s">
        <v>1489</v>
      </c>
      <c r="C74" s="77">
        <v>1</v>
      </c>
      <c r="D74" s="77" t="s">
        <v>966</v>
      </c>
      <c r="E74" s="77">
        <v>1</v>
      </c>
      <c r="F74" s="77">
        <v>1.5</v>
      </c>
      <c r="G74" s="77">
        <v>0.6</v>
      </c>
      <c r="H74" s="79"/>
      <c r="I74" s="79">
        <f t="shared" si="2"/>
        <v>0.89999999999999991</v>
      </c>
    </row>
    <row r="75" spans="1:12" s="69" customFormat="1" ht="24" customHeight="1" x14ac:dyDescent="0.15">
      <c r="A75" s="326"/>
      <c r="B75" s="88" t="s">
        <v>1488</v>
      </c>
      <c r="C75" s="77">
        <v>1</v>
      </c>
      <c r="D75" s="77" t="s">
        <v>966</v>
      </c>
      <c r="E75" s="77">
        <v>2</v>
      </c>
      <c r="F75" s="77">
        <v>0.6</v>
      </c>
      <c r="G75" s="77">
        <v>6.25E-2</v>
      </c>
      <c r="H75" s="79"/>
      <c r="I75" s="79">
        <f t="shared" si="2"/>
        <v>7.4999999999999997E-2</v>
      </c>
    </row>
    <row r="76" spans="1:12" s="69" customFormat="1" ht="24" customHeight="1" x14ac:dyDescent="0.15">
      <c r="A76" s="326"/>
      <c r="B76" s="88" t="s">
        <v>1490</v>
      </c>
      <c r="C76" s="77">
        <v>1</v>
      </c>
      <c r="D76" s="77" t="s">
        <v>966</v>
      </c>
      <c r="E76" s="77">
        <v>2</v>
      </c>
      <c r="F76" s="77">
        <v>1.885</v>
      </c>
      <c r="G76" s="77">
        <v>0.6</v>
      </c>
      <c r="H76" s="79"/>
      <c r="I76" s="79">
        <f t="shared" si="2"/>
        <v>2.262</v>
      </c>
    </row>
    <row r="77" spans="1:12" s="69" customFormat="1" ht="24" customHeight="1" x14ac:dyDescent="0.15">
      <c r="A77" s="326"/>
      <c r="B77" s="88" t="s">
        <v>1490</v>
      </c>
      <c r="C77" s="77">
        <v>2</v>
      </c>
      <c r="D77" s="77" t="s">
        <v>966</v>
      </c>
      <c r="E77" s="77">
        <v>2</v>
      </c>
      <c r="F77" s="77">
        <v>0.6</v>
      </c>
      <c r="G77" s="77">
        <v>6.25E-2</v>
      </c>
      <c r="H77" s="79"/>
      <c r="I77" s="79">
        <f t="shared" si="2"/>
        <v>0.15</v>
      </c>
      <c r="K77" s="69">
        <f>1.285+0.6</f>
        <v>1.8849999999999998</v>
      </c>
      <c r="L77" s="69">
        <f>K77*2</f>
        <v>3.7699999999999996</v>
      </c>
    </row>
    <row r="78" spans="1:12" s="69" customFormat="1" ht="24" customHeight="1" x14ac:dyDescent="0.15">
      <c r="A78" s="326"/>
      <c r="B78" s="88" t="s">
        <v>1491</v>
      </c>
      <c r="C78" s="77">
        <v>1</v>
      </c>
      <c r="D78" s="77" t="s">
        <v>966</v>
      </c>
      <c r="E78" s="77">
        <v>1</v>
      </c>
      <c r="F78" s="77">
        <v>3.4649999999999999</v>
      </c>
      <c r="G78" s="77">
        <v>3.9249999999999998</v>
      </c>
      <c r="H78" s="79"/>
      <c r="I78" s="79">
        <f t="shared" si="2"/>
        <v>13.600124999999998</v>
      </c>
      <c r="K78" s="69">
        <f>2.4+2.155</f>
        <v>4.5549999999999997</v>
      </c>
      <c r="L78" s="69">
        <f>K78*2</f>
        <v>9.11</v>
      </c>
    </row>
    <row r="79" spans="1:12" s="69" customFormat="1" ht="24" customHeight="1" x14ac:dyDescent="0.15">
      <c r="A79" s="326"/>
      <c r="B79" s="88" t="s">
        <v>1492</v>
      </c>
      <c r="C79" s="77">
        <v>1</v>
      </c>
      <c r="D79" s="77" t="s">
        <v>966</v>
      </c>
      <c r="E79" s="77">
        <v>1</v>
      </c>
      <c r="F79" s="77">
        <v>3.97</v>
      </c>
      <c r="G79" s="77">
        <v>5.625</v>
      </c>
      <c r="H79" s="79"/>
      <c r="I79" s="79">
        <f t="shared" si="2"/>
        <v>22.331250000000001</v>
      </c>
    </row>
    <row r="80" spans="1:12" s="69" customFormat="1" ht="24" customHeight="1" x14ac:dyDescent="0.15">
      <c r="A80" s="326"/>
      <c r="B80" s="88" t="s">
        <v>669</v>
      </c>
      <c r="C80" s="77">
        <v>1</v>
      </c>
      <c r="D80" s="77" t="s">
        <v>966</v>
      </c>
      <c r="E80" s="77">
        <v>1</v>
      </c>
      <c r="F80" s="77">
        <v>3.4649999999999999</v>
      </c>
      <c r="G80" s="77">
        <v>2.73</v>
      </c>
      <c r="H80" s="79"/>
      <c r="I80" s="79">
        <f t="shared" si="2"/>
        <v>9.4594500000000004</v>
      </c>
    </row>
    <row r="81" spans="1:12" s="69" customFormat="1" ht="24" customHeight="1" x14ac:dyDescent="0.15">
      <c r="A81" s="326"/>
      <c r="B81" s="88" t="s">
        <v>1479</v>
      </c>
      <c r="C81" s="77">
        <v>1</v>
      </c>
      <c r="D81" s="77" t="s">
        <v>966</v>
      </c>
      <c r="E81" s="77">
        <v>1</v>
      </c>
      <c r="F81" s="77">
        <v>1.34</v>
      </c>
      <c r="G81" s="77">
        <v>4.1900000000000004</v>
      </c>
      <c r="H81" s="79"/>
      <c r="I81" s="79">
        <f t="shared" si="2"/>
        <v>5.6146000000000011</v>
      </c>
      <c r="K81" s="69">
        <f>2.405+2.77</f>
        <v>5.1749999999999998</v>
      </c>
      <c r="L81" s="69">
        <f>K81*2</f>
        <v>10.35</v>
      </c>
    </row>
    <row r="82" spans="1:12" s="69" customFormat="1" ht="24" customHeight="1" x14ac:dyDescent="0.15">
      <c r="A82" s="326"/>
      <c r="B82" s="88" t="s">
        <v>1493</v>
      </c>
      <c r="C82" s="77">
        <v>1</v>
      </c>
      <c r="D82" s="77" t="s">
        <v>966</v>
      </c>
      <c r="E82" s="77">
        <v>1</v>
      </c>
      <c r="F82" s="77">
        <v>2.4</v>
      </c>
      <c r="G82" s="77">
        <v>2.73</v>
      </c>
      <c r="H82" s="79"/>
      <c r="I82" s="79">
        <f t="shared" si="2"/>
        <v>6.5519999999999996</v>
      </c>
    </row>
    <row r="83" spans="1:12" s="69" customFormat="1" ht="24" customHeight="1" x14ac:dyDescent="0.15">
      <c r="A83" s="326"/>
      <c r="B83" s="88" t="s">
        <v>1479</v>
      </c>
      <c r="C83" s="77">
        <v>1</v>
      </c>
      <c r="D83" s="77" t="s">
        <v>966</v>
      </c>
      <c r="E83" s="77">
        <v>1</v>
      </c>
      <c r="F83" s="77">
        <v>5.0350000000000001</v>
      </c>
      <c r="G83" s="77">
        <v>1.34</v>
      </c>
      <c r="H83" s="79"/>
      <c r="I83" s="79">
        <f t="shared" si="2"/>
        <v>6.746900000000001</v>
      </c>
    </row>
    <row r="84" spans="1:12" s="69" customFormat="1" ht="24" customHeight="1" x14ac:dyDescent="0.15">
      <c r="A84" s="326"/>
      <c r="B84" s="88" t="s">
        <v>1494</v>
      </c>
      <c r="C84" s="77">
        <v>1</v>
      </c>
      <c r="D84" s="77" t="s">
        <v>966</v>
      </c>
      <c r="E84" s="77">
        <v>1</v>
      </c>
      <c r="F84" s="77">
        <v>2.4</v>
      </c>
      <c r="G84" s="77">
        <v>1.34</v>
      </c>
      <c r="H84" s="79"/>
      <c r="I84" s="79">
        <f t="shared" si="2"/>
        <v>3.2160000000000002</v>
      </c>
    </row>
    <row r="85" spans="1:12" s="69" customFormat="1" ht="24" customHeight="1" x14ac:dyDescent="0.15">
      <c r="A85" s="326"/>
      <c r="B85" s="88" t="s">
        <v>928</v>
      </c>
      <c r="C85" s="77">
        <v>1</v>
      </c>
      <c r="D85" s="77" t="s">
        <v>966</v>
      </c>
      <c r="E85" s="77">
        <v>4</v>
      </c>
      <c r="F85" s="77">
        <v>1.1399999999999999</v>
      </c>
      <c r="G85" s="77">
        <v>1.5</v>
      </c>
      <c r="H85" s="79"/>
      <c r="I85" s="79">
        <f t="shared" si="2"/>
        <v>6.84</v>
      </c>
    </row>
    <row r="86" spans="1:12" s="69" customFormat="1" ht="24" customHeight="1" x14ac:dyDescent="0.15">
      <c r="A86" s="326"/>
      <c r="B86" s="88" t="s">
        <v>1495</v>
      </c>
      <c r="C86" s="77">
        <v>1</v>
      </c>
      <c r="D86" s="77" t="s">
        <v>966</v>
      </c>
      <c r="E86" s="77">
        <v>1</v>
      </c>
      <c r="F86" s="77">
        <v>2.4049999999999998</v>
      </c>
      <c r="G86" s="77">
        <v>3.11</v>
      </c>
      <c r="H86" s="79"/>
      <c r="I86" s="79">
        <f t="shared" si="2"/>
        <v>7.4795499999999988</v>
      </c>
      <c r="K86" s="69">
        <f>1.2+1.885</f>
        <v>3.085</v>
      </c>
      <c r="L86" s="69">
        <f>K86*2</f>
        <v>6.17</v>
      </c>
    </row>
    <row r="87" spans="1:12" s="69" customFormat="1" ht="24" customHeight="1" x14ac:dyDescent="0.15">
      <c r="A87" s="326"/>
      <c r="B87" s="88" t="s">
        <v>1496</v>
      </c>
      <c r="C87" s="77">
        <v>1</v>
      </c>
      <c r="D87" s="77" t="s">
        <v>966</v>
      </c>
      <c r="E87" s="77">
        <v>1</v>
      </c>
      <c r="F87" s="77">
        <v>4.4000000000000004</v>
      </c>
      <c r="G87" s="77">
        <v>1.2</v>
      </c>
      <c r="H87" s="79"/>
      <c r="I87" s="79">
        <f t="shared" si="2"/>
        <v>5.28</v>
      </c>
    </row>
    <row r="88" spans="1:12" s="69" customFormat="1" ht="24" customHeight="1" x14ac:dyDescent="0.15">
      <c r="A88" s="326"/>
      <c r="B88" s="88" t="s">
        <v>1497</v>
      </c>
      <c r="C88" s="77">
        <v>1</v>
      </c>
      <c r="D88" s="77" t="s">
        <v>966</v>
      </c>
      <c r="E88" s="77">
        <v>1</v>
      </c>
      <c r="F88" s="77">
        <v>2.6</v>
      </c>
      <c r="G88" s="77">
        <v>1.2</v>
      </c>
      <c r="H88" s="79"/>
      <c r="I88" s="79">
        <f t="shared" si="2"/>
        <v>3.12</v>
      </c>
    </row>
    <row r="89" spans="1:12" s="69" customFormat="1" ht="24" customHeight="1" x14ac:dyDescent="0.15">
      <c r="A89" s="326"/>
      <c r="B89" s="88" t="s">
        <v>1498</v>
      </c>
      <c r="C89" s="77">
        <v>1</v>
      </c>
      <c r="D89" s="77" t="s">
        <v>966</v>
      </c>
      <c r="E89" s="77">
        <v>1</v>
      </c>
      <c r="F89" s="77">
        <v>3.05</v>
      </c>
      <c r="G89" s="77">
        <v>1.2</v>
      </c>
      <c r="H89" s="79"/>
      <c r="I89" s="79">
        <f t="shared" si="2"/>
        <v>3.6599999999999997</v>
      </c>
    </row>
    <row r="90" spans="1:12" s="69" customFormat="1" ht="24" customHeight="1" x14ac:dyDescent="0.15">
      <c r="A90" s="326"/>
      <c r="B90" s="88" t="s">
        <v>1499</v>
      </c>
      <c r="C90" s="77">
        <v>1</v>
      </c>
      <c r="D90" s="77" t="s">
        <v>966</v>
      </c>
      <c r="E90" s="77">
        <v>2</v>
      </c>
      <c r="F90" s="77">
        <v>2.4</v>
      </c>
      <c r="G90" s="77"/>
      <c r="H90" s="79">
        <v>0.3</v>
      </c>
      <c r="I90" s="79">
        <f>C90*E90*F90*H90</f>
        <v>1.44</v>
      </c>
      <c r="J90" s="69">
        <f>0.9+1.35</f>
        <v>2.25</v>
      </c>
      <c r="K90" s="69">
        <f>J90*2</f>
        <v>4.5</v>
      </c>
    </row>
    <row r="91" spans="1:12" s="69" customFormat="1" ht="24" customHeight="1" x14ac:dyDescent="0.15">
      <c r="A91" s="326"/>
      <c r="B91" s="88" t="s">
        <v>1500</v>
      </c>
      <c r="C91" s="77">
        <v>2</v>
      </c>
      <c r="D91" s="77" t="s">
        <v>966</v>
      </c>
      <c r="E91" s="77">
        <v>2</v>
      </c>
      <c r="F91" s="77">
        <v>1.34</v>
      </c>
      <c r="G91" s="77"/>
      <c r="H91" s="79">
        <v>0.3</v>
      </c>
      <c r="I91" s="79">
        <f>C91*E91*F91*H91</f>
        <v>1.6080000000000001</v>
      </c>
    </row>
    <row r="92" spans="1:12" s="69" customFormat="1" ht="24" customHeight="1" x14ac:dyDescent="0.15">
      <c r="A92" s="326"/>
      <c r="B92" s="88" t="s">
        <v>1501</v>
      </c>
      <c r="C92" s="77">
        <v>1</v>
      </c>
      <c r="D92" s="77" t="s">
        <v>966</v>
      </c>
      <c r="E92" s="77">
        <v>8</v>
      </c>
      <c r="F92" s="77">
        <v>1.95</v>
      </c>
      <c r="G92" s="77">
        <v>0.6</v>
      </c>
      <c r="H92" s="79"/>
      <c r="I92" s="79">
        <f t="shared" si="2"/>
        <v>9.36</v>
      </c>
    </row>
    <row r="93" spans="1:12" s="69" customFormat="1" ht="24" customHeight="1" x14ac:dyDescent="0.15">
      <c r="A93" s="326"/>
      <c r="B93" s="88" t="s">
        <v>1502</v>
      </c>
      <c r="C93" s="77">
        <v>2</v>
      </c>
      <c r="D93" s="77" t="s">
        <v>966</v>
      </c>
      <c r="E93" s="77">
        <v>8</v>
      </c>
      <c r="F93" s="77">
        <v>0.6</v>
      </c>
      <c r="G93" s="77">
        <v>6.25E-2</v>
      </c>
      <c r="H93" s="79"/>
      <c r="I93" s="79">
        <f t="shared" si="2"/>
        <v>0.6</v>
      </c>
    </row>
    <row r="94" spans="1:12" s="69" customFormat="1" ht="24" customHeight="1" x14ac:dyDescent="0.15">
      <c r="A94" s="326"/>
      <c r="B94" s="88" t="s">
        <v>1503</v>
      </c>
      <c r="C94" s="77">
        <v>1</v>
      </c>
      <c r="D94" s="77" t="s">
        <v>966</v>
      </c>
      <c r="E94" s="77">
        <v>1</v>
      </c>
      <c r="F94" s="77">
        <v>1.5</v>
      </c>
      <c r="G94" s="77">
        <v>0.6</v>
      </c>
      <c r="H94" s="79"/>
      <c r="I94" s="79">
        <f t="shared" si="2"/>
        <v>0.89999999999999991</v>
      </c>
    </row>
    <row r="95" spans="1:12" s="69" customFormat="1" ht="24" customHeight="1" x14ac:dyDescent="0.15">
      <c r="A95" s="326"/>
      <c r="B95" s="88" t="s">
        <v>1504</v>
      </c>
      <c r="C95" s="77">
        <v>1</v>
      </c>
      <c r="D95" s="77" t="s">
        <v>966</v>
      </c>
      <c r="E95" s="77">
        <v>2</v>
      </c>
      <c r="F95" s="77">
        <v>0.6</v>
      </c>
      <c r="G95" s="77">
        <v>6.25E-2</v>
      </c>
      <c r="H95" s="79"/>
      <c r="I95" s="79">
        <f t="shared" si="2"/>
        <v>7.4999999999999997E-2</v>
      </c>
    </row>
    <row r="96" spans="1:12" ht="24" customHeight="1" x14ac:dyDescent="0.15">
      <c r="A96" s="326"/>
      <c r="B96" s="88" t="s">
        <v>1505</v>
      </c>
      <c r="C96" s="77">
        <v>1</v>
      </c>
      <c r="D96" s="77" t="s">
        <v>966</v>
      </c>
      <c r="E96" s="77">
        <v>1</v>
      </c>
      <c r="F96" s="77">
        <v>1.2849999999999999</v>
      </c>
      <c r="G96" s="77">
        <v>0.6</v>
      </c>
      <c r="H96" s="79"/>
      <c r="I96" s="79">
        <f t="shared" si="2"/>
        <v>0.77099999999999991</v>
      </c>
    </row>
    <row r="97" spans="1:9" ht="24" customHeight="1" x14ac:dyDescent="0.15">
      <c r="A97" s="326"/>
      <c r="B97" s="88" t="s">
        <v>1504</v>
      </c>
      <c r="C97" s="77">
        <v>1</v>
      </c>
      <c r="D97" s="77" t="s">
        <v>966</v>
      </c>
      <c r="E97" s="77">
        <v>2</v>
      </c>
      <c r="F97" s="77">
        <v>0.6</v>
      </c>
      <c r="G97" s="77">
        <v>6.25E-2</v>
      </c>
      <c r="H97" s="79"/>
      <c r="I97" s="79">
        <f t="shared" si="2"/>
        <v>7.4999999999999997E-2</v>
      </c>
    </row>
    <row r="98" spans="1:9" ht="24" customHeight="1" x14ac:dyDescent="0.15">
      <c r="A98" s="326"/>
      <c r="B98" s="88" t="s">
        <v>1505</v>
      </c>
      <c r="C98" s="77">
        <v>1</v>
      </c>
      <c r="D98" s="77" t="s">
        <v>966</v>
      </c>
      <c r="E98" s="77">
        <v>1</v>
      </c>
      <c r="F98" s="77">
        <v>1.2849999999999999</v>
      </c>
      <c r="G98" s="77">
        <v>0.6</v>
      </c>
      <c r="H98" s="79"/>
      <c r="I98" s="79">
        <f t="shared" si="2"/>
        <v>0.77099999999999991</v>
      </c>
    </row>
    <row r="99" spans="1:9" ht="24" customHeight="1" x14ac:dyDescent="0.15">
      <c r="A99" s="326"/>
      <c r="B99" s="88" t="s">
        <v>1504</v>
      </c>
      <c r="C99" s="77">
        <v>1</v>
      </c>
      <c r="D99" s="77" t="s">
        <v>966</v>
      </c>
      <c r="E99" s="77">
        <v>2</v>
      </c>
      <c r="F99" s="77">
        <v>0.6</v>
      </c>
      <c r="G99" s="77">
        <v>0.625</v>
      </c>
      <c r="H99" s="79"/>
      <c r="I99" s="79">
        <f t="shared" si="2"/>
        <v>0.75</v>
      </c>
    </row>
    <row r="100" spans="1:9" s="69" customFormat="1" ht="30.75" customHeight="1" x14ac:dyDescent="0.15">
      <c r="A100" s="326"/>
      <c r="B100" s="87" t="s">
        <v>1506</v>
      </c>
      <c r="C100" s="77">
        <v>1</v>
      </c>
      <c r="D100" s="77" t="s">
        <v>966</v>
      </c>
      <c r="E100" s="77">
        <v>1</v>
      </c>
      <c r="F100" s="77">
        <v>2.4</v>
      </c>
      <c r="G100" s="77">
        <v>4.09</v>
      </c>
      <c r="H100" s="79"/>
      <c r="I100" s="79">
        <f t="shared" si="2"/>
        <v>9.8159999999999989</v>
      </c>
    </row>
    <row r="101" spans="1:9" s="69" customFormat="1" ht="24" customHeight="1" x14ac:dyDescent="0.15">
      <c r="A101" s="326"/>
      <c r="B101" s="88" t="s">
        <v>1507</v>
      </c>
      <c r="C101" s="77">
        <v>1</v>
      </c>
      <c r="D101" s="77" t="s">
        <v>966</v>
      </c>
      <c r="E101" s="77">
        <v>1</v>
      </c>
      <c r="F101" s="77">
        <v>1.46</v>
      </c>
      <c r="G101" s="77">
        <v>0.6</v>
      </c>
      <c r="H101" s="79"/>
      <c r="I101" s="79">
        <f t="shared" si="2"/>
        <v>0.876</v>
      </c>
    </row>
    <row r="102" spans="1:9" s="69" customFormat="1" ht="24" customHeight="1" x14ac:dyDescent="0.15">
      <c r="A102" s="326"/>
      <c r="B102" s="88" t="s">
        <v>1504</v>
      </c>
      <c r="C102" s="77">
        <v>1</v>
      </c>
      <c r="D102" s="77" t="s">
        <v>966</v>
      </c>
      <c r="E102" s="77">
        <v>1</v>
      </c>
      <c r="F102" s="77">
        <v>0.6</v>
      </c>
      <c r="G102" s="77">
        <v>6.25E-2</v>
      </c>
      <c r="H102" s="79"/>
      <c r="I102" s="79">
        <f t="shared" si="2"/>
        <v>3.7499999999999999E-2</v>
      </c>
    </row>
    <row r="103" spans="1:9" s="69" customFormat="1" ht="24" customHeight="1" x14ac:dyDescent="0.15">
      <c r="A103" s="326"/>
      <c r="B103" s="88" t="s">
        <v>1508</v>
      </c>
      <c r="C103" s="77">
        <v>1</v>
      </c>
      <c r="D103" s="77" t="s">
        <v>966</v>
      </c>
      <c r="E103" s="77">
        <v>1</v>
      </c>
      <c r="F103" s="77">
        <v>2.7349999999999999</v>
      </c>
      <c r="G103" s="77">
        <v>1.845</v>
      </c>
      <c r="H103" s="79"/>
      <c r="I103" s="79">
        <f t="shared" si="2"/>
        <v>5.0460750000000001</v>
      </c>
    </row>
    <row r="104" spans="1:9" s="69" customFormat="1" ht="24" customHeight="1" x14ac:dyDescent="0.15">
      <c r="A104" s="326"/>
      <c r="B104" s="88" t="s">
        <v>1509</v>
      </c>
      <c r="C104" s="77">
        <v>1</v>
      </c>
      <c r="D104" s="77" t="s">
        <v>966</v>
      </c>
      <c r="E104" s="77">
        <v>1</v>
      </c>
      <c r="F104" s="77">
        <v>9.16</v>
      </c>
      <c r="G104" s="77"/>
      <c r="H104" s="79">
        <v>0.15</v>
      </c>
      <c r="I104" s="79">
        <f>C104*E104*F104*H104</f>
        <v>1.3739999999999999</v>
      </c>
    </row>
    <row r="105" spans="1:9" s="69" customFormat="1" ht="24" customHeight="1" x14ac:dyDescent="0.15">
      <c r="A105" s="326"/>
      <c r="B105" s="88"/>
      <c r="C105" s="77"/>
      <c r="D105" s="77"/>
      <c r="E105" s="77"/>
      <c r="F105" s="77"/>
      <c r="G105" s="77"/>
      <c r="H105" s="79"/>
      <c r="I105" s="79">
        <f>SUM(I56:I104)</f>
        <v>241.09702499999995</v>
      </c>
    </row>
    <row r="106" spans="1:9" s="69" customFormat="1" ht="24" customHeight="1" x14ac:dyDescent="0.15">
      <c r="A106" s="326"/>
      <c r="B106" s="326"/>
      <c r="C106" s="326"/>
      <c r="D106" s="326"/>
      <c r="E106" s="326"/>
      <c r="F106" s="326"/>
      <c r="G106" s="326" t="s">
        <v>9</v>
      </c>
      <c r="H106" s="75">
        <f>I105</f>
        <v>241.09702499999995</v>
      </c>
      <c r="I106" s="326" t="s">
        <v>1142</v>
      </c>
    </row>
    <row r="107" spans="1:9" s="69" customFormat="1" ht="36.75" customHeight="1" x14ac:dyDescent="0.15">
      <c r="A107" s="326">
        <v>7</v>
      </c>
      <c r="B107" s="328" t="s">
        <v>1600</v>
      </c>
      <c r="C107" s="326"/>
      <c r="D107" s="326"/>
      <c r="E107" s="326"/>
      <c r="F107" s="326"/>
      <c r="G107" s="326"/>
      <c r="H107" s="326"/>
      <c r="I107" s="326"/>
    </row>
    <row r="108" spans="1:9" s="69" customFormat="1" ht="24" customHeight="1" x14ac:dyDescent="0.15">
      <c r="A108" s="326"/>
      <c r="B108" s="88" t="s">
        <v>1539</v>
      </c>
      <c r="C108" s="77">
        <v>1</v>
      </c>
      <c r="D108" s="77" t="s">
        <v>966</v>
      </c>
      <c r="E108" s="77">
        <v>1</v>
      </c>
      <c r="F108" s="77">
        <v>14.78</v>
      </c>
      <c r="G108" s="77"/>
      <c r="H108" s="79">
        <v>3.09</v>
      </c>
      <c r="I108" s="79">
        <f>H108*F108*E108*C108</f>
        <v>45.670199999999994</v>
      </c>
    </row>
    <row r="109" spans="1:9" s="69" customFormat="1" ht="24" customHeight="1" x14ac:dyDescent="0.15">
      <c r="A109" s="326"/>
      <c r="B109" s="88" t="s">
        <v>1544</v>
      </c>
      <c r="C109" s="77">
        <v>1</v>
      </c>
      <c r="D109" s="77" t="s">
        <v>966</v>
      </c>
      <c r="E109" s="77">
        <v>1</v>
      </c>
      <c r="F109" s="77">
        <v>2.3199999999999998</v>
      </c>
      <c r="G109" s="77"/>
      <c r="H109" s="79">
        <v>3.09</v>
      </c>
      <c r="I109" s="79">
        <f t="shared" ref="I109:I227" si="3">H109*F109*E109*C109</f>
        <v>7.1687999999999992</v>
      </c>
    </row>
    <row r="110" spans="1:9" ht="24" customHeight="1" x14ac:dyDescent="0.15">
      <c r="A110" s="326"/>
      <c r="B110" s="88" t="s">
        <v>1541</v>
      </c>
      <c r="C110" s="77">
        <v>-1</v>
      </c>
      <c r="D110" s="77" t="s">
        <v>966</v>
      </c>
      <c r="E110" s="77">
        <v>2</v>
      </c>
      <c r="F110" s="77">
        <v>0.9</v>
      </c>
      <c r="G110" s="77"/>
      <c r="H110" s="79">
        <v>2.1</v>
      </c>
      <c r="I110" s="79">
        <f t="shared" si="3"/>
        <v>-3.7800000000000002</v>
      </c>
    </row>
    <row r="111" spans="1:9" ht="24" customHeight="1" x14ac:dyDescent="0.15">
      <c r="A111" s="326"/>
      <c r="B111" s="88" t="s">
        <v>1542</v>
      </c>
      <c r="C111" s="77">
        <v>1</v>
      </c>
      <c r="D111" s="77" t="s">
        <v>966</v>
      </c>
      <c r="E111" s="77">
        <v>1</v>
      </c>
      <c r="F111" s="77">
        <v>5.0999999999999996</v>
      </c>
      <c r="G111" s="77"/>
      <c r="H111" s="79">
        <v>0.12</v>
      </c>
      <c r="I111" s="79">
        <f t="shared" si="3"/>
        <v>0.61199999999999999</v>
      </c>
    </row>
    <row r="112" spans="1:9" ht="24" customHeight="1" x14ac:dyDescent="0.15">
      <c r="A112" s="326"/>
      <c r="B112" s="88" t="s">
        <v>1545</v>
      </c>
      <c r="C112" s="77">
        <v>1</v>
      </c>
      <c r="D112" s="77" t="s">
        <v>966</v>
      </c>
      <c r="E112" s="77">
        <v>2</v>
      </c>
      <c r="F112" s="77">
        <v>0.45</v>
      </c>
      <c r="G112" s="77"/>
      <c r="H112" s="79">
        <v>2.1</v>
      </c>
      <c r="I112" s="79">
        <f t="shared" si="3"/>
        <v>1.8900000000000001</v>
      </c>
    </row>
    <row r="113" spans="1:12" ht="24" customHeight="1" x14ac:dyDescent="0.15">
      <c r="A113" s="326"/>
      <c r="B113" s="88" t="s">
        <v>1546</v>
      </c>
      <c r="C113" s="77">
        <v>-1</v>
      </c>
      <c r="D113" s="77" t="s">
        <v>966</v>
      </c>
      <c r="E113" s="77">
        <v>2</v>
      </c>
      <c r="F113" s="77">
        <v>1.35</v>
      </c>
      <c r="G113" s="77"/>
      <c r="H113" s="79">
        <v>1.35</v>
      </c>
      <c r="I113" s="79">
        <f t="shared" si="3"/>
        <v>-3.6450000000000005</v>
      </c>
    </row>
    <row r="114" spans="1:12" ht="24" customHeight="1" x14ac:dyDescent="0.15">
      <c r="A114" s="326"/>
      <c r="B114" s="88" t="s">
        <v>1547</v>
      </c>
      <c r="C114" s="77">
        <v>1</v>
      </c>
      <c r="D114" s="77" t="s">
        <v>966</v>
      </c>
      <c r="E114" s="77">
        <v>1</v>
      </c>
      <c r="F114" s="77">
        <v>0.9</v>
      </c>
      <c r="G114" s="77"/>
      <c r="H114" s="79">
        <v>0.6</v>
      </c>
      <c r="I114" s="79">
        <f t="shared" si="3"/>
        <v>0.54</v>
      </c>
    </row>
    <row r="115" spans="1:12" ht="24" customHeight="1" x14ac:dyDescent="0.15">
      <c r="A115" s="326"/>
      <c r="B115" s="88" t="s">
        <v>1548</v>
      </c>
      <c r="C115" s="77">
        <v>1</v>
      </c>
      <c r="D115" s="77" t="s">
        <v>966</v>
      </c>
      <c r="E115" s="77">
        <v>2</v>
      </c>
      <c r="F115" s="77">
        <v>5.4</v>
      </c>
      <c r="G115" s="77"/>
      <c r="H115" s="79">
        <v>0.23</v>
      </c>
      <c r="I115" s="79">
        <f t="shared" si="3"/>
        <v>2.4840000000000004</v>
      </c>
    </row>
    <row r="116" spans="1:12" ht="24" customHeight="1" x14ac:dyDescent="0.15">
      <c r="A116" s="326"/>
      <c r="B116" s="88" t="s">
        <v>1547</v>
      </c>
      <c r="C116" s="77">
        <v>1</v>
      </c>
      <c r="D116" s="77" t="s">
        <v>966</v>
      </c>
      <c r="E116" s="77">
        <v>2</v>
      </c>
      <c r="F116" s="77">
        <v>3</v>
      </c>
      <c r="G116" s="77"/>
      <c r="H116" s="79">
        <v>0.23</v>
      </c>
      <c r="I116" s="79">
        <f t="shared" si="3"/>
        <v>1.3800000000000001</v>
      </c>
    </row>
    <row r="117" spans="1:12" ht="24" customHeight="1" x14ac:dyDescent="0.15">
      <c r="A117" s="326"/>
      <c r="B117" s="88" t="s">
        <v>1549</v>
      </c>
      <c r="C117" s="77">
        <v>1</v>
      </c>
      <c r="D117" s="77" t="s">
        <v>966</v>
      </c>
      <c r="E117" s="77">
        <v>1</v>
      </c>
      <c r="F117" s="77">
        <v>15.79</v>
      </c>
      <c r="G117" s="77"/>
      <c r="H117" s="79">
        <v>3.09</v>
      </c>
      <c r="I117" s="79">
        <f t="shared" si="3"/>
        <v>48.791099999999993</v>
      </c>
    </row>
    <row r="118" spans="1:12" s="69" customFormat="1" ht="24" customHeight="1" x14ac:dyDescent="0.15">
      <c r="A118" s="326"/>
      <c r="B118" s="88" t="s">
        <v>1578</v>
      </c>
      <c r="C118" s="77">
        <v>-1</v>
      </c>
      <c r="D118" s="77" t="s">
        <v>966</v>
      </c>
      <c r="E118" s="77">
        <v>1</v>
      </c>
      <c r="F118" s="77">
        <v>1.5</v>
      </c>
      <c r="G118" s="77"/>
      <c r="H118" s="79">
        <v>2.1</v>
      </c>
      <c r="I118" s="79">
        <f t="shared" si="3"/>
        <v>-3.1500000000000004</v>
      </c>
    </row>
    <row r="119" spans="1:12" s="69" customFormat="1" ht="24" customHeight="1" x14ac:dyDescent="0.15">
      <c r="A119" s="326"/>
      <c r="B119" s="88" t="s">
        <v>1579</v>
      </c>
      <c r="C119" s="77">
        <v>-1</v>
      </c>
      <c r="D119" s="77" t="s">
        <v>966</v>
      </c>
      <c r="E119" s="77">
        <v>2</v>
      </c>
      <c r="F119" s="77">
        <v>0.9</v>
      </c>
      <c r="G119" s="77"/>
      <c r="H119" s="79">
        <v>2.1</v>
      </c>
      <c r="I119" s="79">
        <f t="shared" si="3"/>
        <v>-3.7800000000000002</v>
      </c>
    </row>
    <row r="120" spans="1:12" s="69" customFormat="1" ht="24" customHeight="1" x14ac:dyDescent="0.15">
      <c r="A120" s="326"/>
      <c r="B120" s="88" t="s">
        <v>1546</v>
      </c>
      <c r="C120" s="77">
        <v>-1</v>
      </c>
      <c r="D120" s="77" t="s">
        <v>966</v>
      </c>
      <c r="E120" s="77">
        <v>1</v>
      </c>
      <c r="F120" s="77">
        <v>1.35</v>
      </c>
      <c r="G120" s="77"/>
      <c r="H120" s="79">
        <v>1.35</v>
      </c>
      <c r="I120" s="79">
        <f t="shared" si="3"/>
        <v>-1.8225000000000002</v>
      </c>
      <c r="K120" s="69">
        <f>3.97+3.925</f>
        <v>7.8949999999999996</v>
      </c>
    </row>
    <row r="121" spans="1:12" s="69" customFormat="1" ht="24" customHeight="1" x14ac:dyDescent="0.15">
      <c r="A121" s="326"/>
      <c r="B121" s="88" t="s">
        <v>1581</v>
      </c>
      <c r="C121" s="77">
        <v>1</v>
      </c>
      <c r="D121" s="77" t="s">
        <v>966</v>
      </c>
      <c r="E121" s="77">
        <v>1</v>
      </c>
      <c r="F121" s="77">
        <v>5.7</v>
      </c>
      <c r="G121" s="77"/>
      <c r="H121" s="79">
        <v>0.23</v>
      </c>
      <c r="I121" s="79">
        <f t="shared" si="3"/>
        <v>1.3110000000000002</v>
      </c>
      <c r="K121" s="69">
        <f>K120*2</f>
        <v>15.79</v>
      </c>
    </row>
    <row r="122" spans="1:12" s="69" customFormat="1" ht="24" customHeight="1" x14ac:dyDescent="0.15">
      <c r="A122" s="326"/>
      <c r="B122" s="88" t="s">
        <v>1582</v>
      </c>
      <c r="C122" s="77">
        <v>1</v>
      </c>
      <c r="D122" s="77" t="s">
        <v>966</v>
      </c>
      <c r="E122" s="77">
        <v>1</v>
      </c>
      <c r="F122" s="77">
        <v>5.4</v>
      </c>
      <c r="G122" s="77"/>
      <c r="H122" s="79">
        <v>0.23</v>
      </c>
      <c r="I122" s="79">
        <f t="shared" si="3"/>
        <v>1.2420000000000002</v>
      </c>
    </row>
    <row r="123" spans="1:12" s="69" customFormat="1" ht="24" customHeight="1" x14ac:dyDescent="0.15">
      <c r="A123" s="326"/>
      <c r="B123" s="88" t="s">
        <v>1583</v>
      </c>
      <c r="C123" s="77">
        <v>1</v>
      </c>
      <c r="D123" s="77" t="s">
        <v>966</v>
      </c>
      <c r="E123" s="77">
        <v>2</v>
      </c>
      <c r="F123" s="77">
        <v>6</v>
      </c>
      <c r="G123" s="77"/>
      <c r="H123" s="79">
        <v>0.23</v>
      </c>
      <c r="I123" s="79">
        <f t="shared" si="3"/>
        <v>2.7600000000000002</v>
      </c>
    </row>
    <row r="124" spans="1:12" s="69" customFormat="1" ht="24" customHeight="1" x14ac:dyDescent="0.15">
      <c r="A124" s="326"/>
      <c r="B124" s="88" t="s">
        <v>1482</v>
      </c>
      <c r="C124" s="77">
        <v>1</v>
      </c>
      <c r="D124" s="77" t="s">
        <v>966</v>
      </c>
      <c r="E124" s="77">
        <v>1</v>
      </c>
      <c r="F124" s="77">
        <v>4.58</v>
      </c>
      <c r="G124" s="77"/>
      <c r="H124" s="79">
        <v>3.09</v>
      </c>
      <c r="I124" s="79">
        <f t="shared" si="3"/>
        <v>14.152199999999999</v>
      </c>
    </row>
    <row r="125" spans="1:12" s="69" customFormat="1" ht="24" customHeight="1" x14ac:dyDescent="0.15">
      <c r="A125" s="326"/>
      <c r="B125" s="88" t="s">
        <v>1550</v>
      </c>
      <c r="C125" s="77">
        <v>-1</v>
      </c>
      <c r="D125" s="77" t="s">
        <v>966</v>
      </c>
      <c r="E125" s="77">
        <v>1</v>
      </c>
      <c r="F125" s="77">
        <v>1</v>
      </c>
      <c r="G125" s="77"/>
      <c r="H125" s="79">
        <v>2.1</v>
      </c>
      <c r="I125" s="79">
        <f t="shared" si="3"/>
        <v>-2.1</v>
      </c>
      <c r="K125" s="69">
        <f>3.465+2.73</f>
        <v>6.1950000000000003</v>
      </c>
      <c r="L125" s="69">
        <f>K125*2</f>
        <v>12.39</v>
      </c>
    </row>
    <row r="126" spans="1:12" s="69" customFormat="1" ht="24" customHeight="1" x14ac:dyDescent="0.15">
      <c r="A126" s="326"/>
      <c r="B126" s="88" t="s">
        <v>1558</v>
      </c>
      <c r="C126" s="77">
        <v>-1</v>
      </c>
      <c r="D126" s="77" t="s">
        <v>966</v>
      </c>
      <c r="E126" s="77">
        <v>1</v>
      </c>
      <c r="F126" s="77">
        <v>1.2849999999999999</v>
      </c>
      <c r="G126" s="77"/>
      <c r="H126" s="79">
        <v>0.6</v>
      </c>
      <c r="I126" s="79">
        <f t="shared" si="3"/>
        <v>-0.77099999999999991</v>
      </c>
    </row>
    <row r="127" spans="1:12" s="69" customFormat="1" ht="24" customHeight="1" x14ac:dyDescent="0.15">
      <c r="A127" s="326"/>
      <c r="B127" s="88" t="s">
        <v>1584</v>
      </c>
      <c r="C127" s="77">
        <v>1</v>
      </c>
      <c r="D127" s="77" t="s">
        <v>966</v>
      </c>
      <c r="E127" s="77">
        <v>1</v>
      </c>
      <c r="F127" s="77">
        <v>5.2</v>
      </c>
      <c r="G127" s="77"/>
      <c r="H127" s="79">
        <v>0.23</v>
      </c>
      <c r="I127" s="79">
        <f t="shared" si="3"/>
        <v>1.1960000000000002</v>
      </c>
    </row>
    <row r="128" spans="1:12" s="69" customFormat="1" ht="24" customHeight="1" x14ac:dyDescent="0.15">
      <c r="A128" s="326"/>
      <c r="B128" s="88" t="s">
        <v>1585</v>
      </c>
      <c r="C128" s="77">
        <v>1</v>
      </c>
      <c r="D128" s="77" t="s">
        <v>966</v>
      </c>
      <c r="E128" s="77">
        <v>1</v>
      </c>
      <c r="F128" s="77">
        <v>3.77</v>
      </c>
      <c r="G128" s="77"/>
      <c r="H128" s="79">
        <v>0.23</v>
      </c>
      <c r="I128" s="79">
        <f t="shared" si="3"/>
        <v>0.86710000000000009</v>
      </c>
    </row>
    <row r="129" spans="1:9" s="69" customFormat="1" ht="24" customHeight="1" x14ac:dyDescent="0.15">
      <c r="A129" s="326"/>
      <c r="B129" s="88" t="s">
        <v>1481</v>
      </c>
      <c r="C129" s="77">
        <v>1</v>
      </c>
      <c r="D129" s="77" t="s">
        <v>966</v>
      </c>
      <c r="E129" s="77">
        <v>1</v>
      </c>
      <c r="F129" s="77">
        <v>9.11</v>
      </c>
      <c r="G129" s="77"/>
      <c r="H129" s="79">
        <v>3.09</v>
      </c>
      <c r="I129" s="79">
        <f t="shared" si="3"/>
        <v>28.149899999999995</v>
      </c>
    </row>
    <row r="130" spans="1:9" s="69" customFormat="1" ht="24" customHeight="1" x14ac:dyDescent="0.15">
      <c r="A130" s="326"/>
      <c r="B130" s="88" t="s">
        <v>1550</v>
      </c>
      <c r="C130" s="77">
        <v>-1</v>
      </c>
      <c r="D130" s="77" t="s">
        <v>966</v>
      </c>
      <c r="E130" s="77">
        <v>1</v>
      </c>
      <c r="F130" s="77">
        <v>1</v>
      </c>
      <c r="G130" s="77"/>
      <c r="H130" s="79">
        <v>2.1</v>
      </c>
      <c r="I130" s="79">
        <f t="shared" si="3"/>
        <v>-2.1</v>
      </c>
    </row>
    <row r="131" spans="1:9" s="69" customFormat="1" ht="24" customHeight="1" x14ac:dyDescent="0.15">
      <c r="A131" s="326"/>
      <c r="B131" s="88" t="s">
        <v>1584</v>
      </c>
      <c r="C131" s="77">
        <v>1</v>
      </c>
      <c r="D131" s="77" t="s">
        <v>966</v>
      </c>
      <c r="E131" s="77">
        <v>1</v>
      </c>
      <c r="F131" s="77">
        <v>5.2</v>
      </c>
      <c r="G131" s="77"/>
      <c r="H131" s="79">
        <v>0.23</v>
      </c>
      <c r="I131" s="79">
        <f t="shared" si="3"/>
        <v>1.1960000000000002</v>
      </c>
    </row>
    <row r="132" spans="1:9" s="69" customFormat="1" ht="24" customHeight="1" x14ac:dyDescent="0.15">
      <c r="A132" s="326"/>
      <c r="B132" s="88" t="s">
        <v>1586</v>
      </c>
      <c r="C132" s="77">
        <v>1</v>
      </c>
      <c r="D132" s="77" t="s">
        <v>966</v>
      </c>
      <c r="E132" s="77">
        <v>1</v>
      </c>
      <c r="F132" s="77">
        <v>10.35</v>
      </c>
      <c r="G132" s="77"/>
      <c r="H132" s="79">
        <v>3.09</v>
      </c>
      <c r="I132" s="79">
        <f t="shared" si="3"/>
        <v>31.981499999999997</v>
      </c>
    </row>
    <row r="133" spans="1:9" s="69" customFormat="1" ht="24" customHeight="1" x14ac:dyDescent="0.15">
      <c r="A133" s="326"/>
      <c r="B133" s="88" t="s">
        <v>1556</v>
      </c>
      <c r="C133" s="77">
        <v>-1</v>
      </c>
      <c r="D133" s="77" t="s">
        <v>966</v>
      </c>
      <c r="E133" s="77">
        <v>1</v>
      </c>
      <c r="F133" s="77">
        <v>0.9</v>
      </c>
      <c r="G133" s="77"/>
      <c r="H133" s="79">
        <v>2.1</v>
      </c>
      <c r="I133" s="79">
        <f t="shared" si="3"/>
        <v>-1.8900000000000001</v>
      </c>
    </row>
    <row r="134" spans="1:9" s="69" customFormat="1" ht="24" customHeight="1" x14ac:dyDescent="0.15">
      <c r="A134" s="326"/>
      <c r="B134" s="88" t="s">
        <v>1587</v>
      </c>
      <c r="C134" s="77">
        <v>1</v>
      </c>
      <c r="D134" s="77" t="s">
        <v>966</v>
      </c>
      <c r="E134" s="77">
        <v>1</v>
      </c>
      <c r="F134" s="77">
        <v>5.0999999999999996</v>
      </c>
      <c r="G134" s="77"/>
      <c r="H134" s="79">
        <v>2.1</v>
      </c>
      <c r="I134" s="79">
        <f t="shared" si="3"/>
        <v>10.709999999999999</v>
      </c>
    </row>
    <row r="135" spans="1:9" s="69" customFormat="1" ht="24" customHeight="1" x14ac:dyDescent="0.15">
      <c r="A135" s="326"/>
      <c r="B135" s="88" t="s">
        <v>1546</v>
      </c>
      <c r="C135" s="77">
        <v>-1</v>
      </c>
      <c r="D135" s="77" t="s">
        <v>966</v>
      </c>
      <c r="E135" s="77">
        <v>1</v>
      </c>
      <c r="F135" s="77">
        <v>1.35</v>
      </c>
      <c r="G135" s="77"/>
      <c r="H135" s="79">
        <v>1.35</v>
      </c>
      <c r="I135" s="79">
        <f t="shared" si="3"/>
        <v>-1.8225000000000002</v>
      </c>
    </row>
    <row r="136" spans="1:9" s="69" customFormat="1" ht="24" customHeight="1" x14ac:dyDescent="0.15">
      <c r="A136" s="326"/>
      <c r="B136" s="88" t="s">
        <v>1580</v>
      </c>
      <c r="C136" s="77">
        <v>1</v>
      </c>
      <c r="D136" s="77" t="s">
        <v>966</v>
      </c>
      <c r="E136" s="77">
        <v>1</v>
      </c>
      <c r="F136" s="77">
        <v>5.4</v>
      </c>
      <c r="G136" s="77"/>
      <c r="H136" s="79">
        <v>0.23</v>
      </c>
      <c r="I136" s="79">
        <f t="shared" si="3"/>
        <v>1.2420000000000002</v>
      </c>
    </row>
    <row r="137" spans="1:9" s="69" customFormat="1" ht="24" customHeight="1" x14ac:dyDescent="0.15">
      <c r="A137" s="326"/>
      <c r="B137" s="88" t="s">
        <v>928</v>
      </c>
      <c r="C137" s="77">
        <v>1</v>
      </c>
      <c r="D137" s="77" t="s">
        <v>966</v>
      </c>
      <c r="E137" s="77">
        <v>1</v>
      </c>
      <c r="F137" s="77">
        <v>6.17</v>
      </c>
      <c r="G137" s="77"/>
      <c r="H137" s="79">
        <v>2.5</v>
      </c>
      <c r="I137" s="79">
        <f t="shared" si="3"/>
        <v>15.425000000000001</v>
      </c>
    </row>
    <row r="138" spans="1:9" s="69" customFormat="1" ht="24" customHeight="1" x14ac:dyDescent="0.15">
      <c r="A138" s="326"/>
      <c r="B138" s="88" t="s">
        <v>1562</v>
      </c>
      <c r="C138" s="77">
        <v>-1</v>
      </c>
      <c r="D138" s="77" t="s">
        <v>966</v>
      </c>
      <c r="E138" s="77">
        <v>1</v>
      </c>
      <c r="F138" s="77">
        <v>0.9</v>
      </c>
      <c r="G138" s="77"/>
      <c r="H138" s="79">
        <v>2.1</v>
      </c>
      <c r="I138" s="79">
        <f t="shared" si="3"/>
        <v>-1.8900000000000001</v>
      </c>
    </row>
    <row r="139" spans="1:9" s="69" customFormat="1" ht="24" customHeight="1" x14ac:dyDescent="0.15">
      <c r="A139" s="326"/>
      <c r="B139" s="88" t="s">
        <v>1588</v>
      </c>
      <c r="C139" s="77">
        <v>-1</v>
      </c>
      <c r="D139" s="77" t="s">
        <v>966</v>
      </c>
      <c r="E139" s="77">
        <v>1</v>
      </c>
      <c r="F139" s="77">
        <v>0.9</v>
      </c>
      <c r="G139" s="77"/>
      <c r="H139" s="79">
        <v>1.35</v>
      </c>
      <c r="I139" s="79">
        <f t="shared" si="3"/>
        <v>-1.2150000000000001</v>
      </c>
    </row>
    <row r="140" spans="1:9" s="69" customFormat="1" ht="24" customHeight="1" x14ac:dyDescent="0.15">
      <c r="A140" s="326"/>
      <c r="B140" s="88" t="s">
        <v>1589</v>
      </c>
      <c r="C140" s="77">
        <v>1</v>
      </c>
      <c r="D140" s="77" t="s">
        <v>966</v>
      </c>
      <c r="E140" s="77">
        <v>1</v>
      </c>
      <c r="F140" s="77">
        <v>5.0999999999999996</v>
      </c>
      <c r="G140" s="77"/>
      <c r="H140" s="79">
        <v>0.23</v>
      </c>
      <c r="I140" s="79">
        <f t="shared" si="3"/>
        <v>1.173</v>
      </c>
    </row>
    <row r="141" spans="1:9" s="69" customFormat="1" ht="24" customHeight="1" x14ac:dyDescent="0.15">
      <c r="A141" s="326"/>
      <c r="B141" s="88" t="s">
        <v>1590</v>
      </c>
      <c r="C141" s="77">
        <v>1</v>
      </c>
      <c r="D141" s="77" t="s">
        <v>966</v>
      </c>
      <c r="E141" s="77">
        <v>1</v>
      </c>
      <c r="F141" s="77">
        <v>4.5</v>
      </c>
      <c r="G141" s="77"/>
      <c r="H141" s="79">
        <v>0.23</v>
      </c>
      <c r="I141" s="79">
        <f t="shared" si="3"/>
        <v>1.0350000000000001</v>
      </c>
    </row>
    <row r="142" spans="1:9" s="69" customFormat="1" ht="24" customHeight="1" x14ac:dyDescent="0.15">
      <c r="A142" s="326"/>
      <c r="B142" s="88" t="s">
        <v>669</v>
      </c>
      <c r="C142" s="77">
        <v>1</v>
      </c>
      <c r="D142" s="77" t="s">
        <v>966</v>
      </c>
      <c r="E142" s="77">
        <v>1</v>
      </c>
      <c r="F142" s="77">
        <v>12.39</v>
      </c>
      <c r="G142" s="77"/>
      <c r="H142" s="79">
        <v>3.09</v>
      </c>
      <c r="I142" s="79">
        <f t="shared" ref="I142:I165" si="4">H142*F142*E142*C142</f>
        <v>38.2851</v>
      </c>
    </row>
    <row r="143" spans="1:9" s="69" customFormat="1" ht="24" customHeight="1" x14ac:dyDescent="0.15">
      <c r="A143" s="326"/>
      <c r="B143" s="88" t="s">
        <v>1550</v>
      </c>
      <c r="C143" s="77">
        <v>-1</v>
      </c>
      <c r="D143" s="77" t="s">
        <v>966</v>
      </c>
      <c r="E143" s="77">
        <v>1</v>
      </c>
      <c r="F143" s="77">
        <v>1</v>
      </c>
      <c r="G143" s="77"/>
      <c r="H143" s="79">
        <v>2.1</v>
      </c>
      <c r="I143" s="79">
        <f t="shared" si="4"/>
        <v>-2.1</v>
      </c>
    </row>
    <row r="144" spans="1:9" s="69" customFormat="1" ht="24" customHeight="1" x14ac:dyDescent="0.15">
      <c r="A144" s="326"/>
      <c r="B144" s="88" t="s">
        <v>1552</v>
      </c>
      <c r="C144" s="77">
        <v>1</v>
      </c>
      <c r="D144" s="77" t="s">
        <v>966</v>
      </c>
      <c r="E144" s="77">
        <v>1</v>
      </c>
      <c r="F144" s="77">
        <v>5.2</v>
      </c>
      <c r="G144" s="77"/>
      <c r="H144" s="79">
        <v>0.23</v>
      </c>
      <c r="I144" s="79">
        <f t="shared" si="4"/>
        <v>1.1960000000000002</v>
      </c>
    </row>
    <row r="145" spans="1:12" s="69" customFormat="1" ht="24" customHeight="1" x14ac:dyDescent="0.15">
      <c r="A145" s="326"/>
      <c r="B145" s="88" t="s">
        <v>1551</v>
      </c>
      <c r="C145" s="77">
        <v>1</v>
      </c>
      <c r="D145" s="77" t="s">
        <v>966</v>
      </c>
      <c r="E145" s="77">
        <v>1</v>
      </c>
      <c r="F145" s="77">
        <v>5.4</v>
      </c>
      <c r="G145" s="77"/>
      <c r="H145" s="79">
        <v>0.23</v>
      </c>
      <c r="I145" s="79">
        <f t="shared" si="4"/>
        <v>1.2420000000000002</v>
      </c>
    </row>
    <row r="146" spans="1:12" s="69" customFormat="1" ht="24" customHeight="1" x14ac:dyDescent="0.15">
      <c r="A146" s="326"/>
      <c r="B146" s="88" t="s">
        <v>1553</v>
      </c>
      <c r="C146" s="77">
        <v>1</v>
      </c>
      <c r="D146" s="77" t="s">
        <v>966</v>
      </c>
      <c r="E146" s="77">
        <v>1</v>
      </c>
      <c r="F146" s="77">
        <v>9.7200000000000006</v>
      </c>
      <c r="G146" s="77"/>
      <c r="H146" s="79">
        <v>3.09</v>
      </c>
      <c r="I146" s="79">
        <f t="shared" si="4"/>
        <v>30.034800000000001</v>
      </c>
    </row>
    <row r="147" spans="1:12" s="69" customFormat="1" ht="24" customHeight="1" x14ac:dyDescent="0.15">
      <c r="A147" s="326"/>
      <c r="B147" s="88" t="s">
        <v>1554</v>
      </c>
      <c r="C147" s="77">
        <v>1</v>
      </c>
      <c r="D147" s="77" t="s">
        <v>966</v>
      </c>
      <c r="E147" s="77">
        <v>4</v>
      </c>
      <c r="F147" s="77">
        <v>5.2</v>
      </c>
      <c r="G147" s="77"/>
      <c r="H147" s="79">
        <v>0.23</v>
      </c>
      <c r="I147" s="79">
        <f t="shared" si="4"/>
        <v>4.7840000000000007</v>
      </c>
    </row>
    <row r="148" spans="1:12" s="69" customFormat="1" ht="24" customHeight="1" x14ac:dyDescent="0.15">
      <c r="A148" s="326"/>
      <c r="B148" s="88" t="s">
        <v>1577</v>
      </c>
      <c r="C148" s="77">
        <v>1</v>
      </c>
      <c r="D148" s="77" t="s">
        <v>966</v>
      </c>
      <c r="E148" s="77">
        <v>1</v>
      </c>
      <c r="F148" s="77">
        <v>10.26</v>
      </c>
      <c r="G148" s="77"/>
      <c r="H148" s="79">
        <v>3.09</v>
      </c>
      <c r="I148" s="79">
        <f t="shared" si="4"/>
        <v>31.703399999999998</v>
      </c>
    </row>
    <row r="149" spans="1:12" s="69" customFormat="1" ht="24" customHeight="1" x14ac:dyDescent="0.15">
      <c r="A149" s="326"/>
      <c r="B149" s="88" t="s">
        <v>1555</v>
      </c>
      <c r="C149" s="77">
        <v>1</v>
      </c>
      <c r="D149" s="77" t="s">
        <v>966</v>
      </c>
      <c r="E149" s="77">
        <v>2</v>
      </c>
      <c r="F149" s="77">
        <v>2.3199999999999998</v>
      </c>
      <c r="G149" s="77"/>
      <c r="H149" s="79">
        <v>1.35</v>
      </c>
      <c r="I149" s="79">
        <f t="shared" si="4"/>
        <v>6.2640000000000002</v>
      </c>
    </row>
    <row r="150" spans="1:12" s="69" customFormat="1" ht="24" customHeight="1" x14ac:dyDescent="0.15">
      <c r="A150" s="326"/>
      <c r="B150" s="88" t="s">
        <v>1556</v>
      </c>
      <c r="C150" s="77">
        <v>-1</v>
      </c>
      <c r="D150" s="77" t="s">
        <v>966</v>
      </c>
      <c r="E150" s="77">
        <v>1</v>
      </c>
      <c r="F150" s="77">
        <v>1</v>
      </c>
      <c r="G150" s="77"/>
      <c r="H150" s="79">
        <v>2.1</v>
      </c>
      <c r="I150" s="79">
        <f t="shared" si="4"/>
        <v>-2.1</v>
      </c>
    </row>
    <row r="151" spans="1:12" s="69" customFormat="1" ht="24" customHeight="1" x14ac:dyDescent="0.15">
      <c r="A151" s="326"/>
      <c r="B151" s="88" t="s">
        <v>1557</v>
      </c>
      <c r="C151" s="77">
        <v>-1</v>
      </c>
      <c r="D151" s="77" t="s">
        <v>966</v>
      </c>
      <c r="E151" s="77">
        <v>1</v>
      </c>
      <c r="F151" s="77">
        <v>0.75</v>
      </c>
      <c r="G151" s="77"/>
      <c r="H151" s="79">
        <v>1.35</v>
      </c>
      <c r="I151" s="79">
        <f t="shared" si="4"/>
        <v>-1.0125000000000002</v>
      </c>
    </row>
    <row r="152" spans="1:12" s="69" customFormat="1" ht="24" customHeight="1" x14ac:dyDescent="0.15">
      <c r="A152" s="326"/>
      <c r="B152" s="88" t="s">
        <v>1558</v>
      </c>
      <c r="C152" s="77">
        <v>-1</v>
      </c>
      <c r="D152" s="77" t="s">
        <v>966</v>
      </c>
      <c r="E152" s="77">
        <v>1</v>
      </c>
      <c r="F152" s="77">
        <v>1.29</v>
      </c>
      <c r="G152" s="77"/>
      <c r="H152" s="79">
        <v>0.6</v>
      </c>
      <c r="I152" s="79">
        <f t="shared" si="4"/>
        <v>-0.77400000000000002</v>
      </c>
      <c r="K152" s="69">
        <f>2.405+2.77</f>
        <v>5.1749999999999998</v>
      </c>
      <c r="L152" s="69">
        <f>K152*2</f>
        <v>10.35</v>
      </c>
    </row>
    <row r="153" spans="1:12" s="69" customFormat="1" ht="24" customHeight="1" x14ac:dyDescent="0.15">
      <c r="A153" s="326"/>
      <c r="B153" s="88" t="s">
        <v>1559</v>
      </c>
      <c r="C153" s="77">
        <v>1</v>
      </c>
      <c r="D153" s="77" t="s">
        <v>966</v>
      </c>
      <c r="E153" s="77">
        <v>1</v>
      </c>
      <c r="F153" s="77">
        <v>5.2</v>
      </c>
      <c r="G153" s="77"/>
      <c r="H153" s="79">
        <v>0.23</v>
      </c>
      <c r="I153" s="79">
        <f t="shared" si="4"/>
        <v>1.1960000000000002</v>
      </c>
    </row>
    <row r="154" spans="1:12" s="69" customFormat="1" ht="24" customHeight="1" x14ac:dyDescent="0.15">
      <c r="A154" s="326"/>
      <c r="B154" s="88" t="s">
        <v>1560</v>
      </c>
      <c r="C154" s="77">
        <v>1</v>
      </c>
      <c r="D154" s="77" t="s">
        <v>966</v>
      </c>
      <c r="E154" s="77">
        <v>1</v>
      </c>
      <c r="F154" s="77">
        <v>1.35</v>
      </c>
      <c r="G154" s="77"/>
      <c r="H154" s="79">
        <v>0.12</v>
      </c>
      <c r="I154" s="79">
        <f t="shared" si="4"/>
        <v>0.16200000000000001</v>
      </c>
    </row>
    <row r="155" spans="1:12" s="69" customFormat="1" ht="24" customHeight="1" x14ac:dyDescent="0.15">
      <c r="A155" s="326"/>
      <c r="B155" s="88" t="s">
        <v>1561</v>
      </c>
      <c r="C155" s="77">
        <v>1</v>
      </c>
      <c r="D155" s="77" t="s">
        <v>966</v>
      </c>
      <c r="E155" s="77">
        <v>1</v>
      </c>
      <c r="F155" s="77">
        <v>1.28</v>
      </c>
      <c r="G155" s="77"/>
      <c r="H155" s="79">
        <v>0.12</v>
      </c>
      <c r="I155" s="79">
        <f t="shared" si="4"/>
        <v>0.15359999999999999</v>
      </c>
    </row>
    <row r="156" spans="1:12" s="69" customFormat="1" ht="24" customHeight="1" x14ac:dyDescent="0.15">
      <c r="A156" s="326"/>
      <c r="B156" s="88" t="s">
        <v>1561</v>
      </c>
      <c r="C156" s="77">
        <v>1</v>
      </c>
      <c r="D156" s="77" t="s">
        <v>966</v>
      </c>
      <c r="E156" s="77">
        <v>1</v>
      </c>
      <c r="F156" s="77">
        <v>3.77</v>
      </c>
      <c r="G156" s="77"/>
      <c r="H156" s="79">
        <v>0.23</v>
      </c>
      <c r="I156" s="79">
        <f t="shared" si="4"/>
        <v>0.86710000000000009</v>
      </c>
    </row>
    <row r="157" spans="1:12" s="69" customFormat="1" ht="24" customHeight="1" x14ac:dyDescent="0.15">
      <c r="A157" s="326"/>
      <c r="B157" s="88" t="s">
        <v>1494</v>
      </c>
      <c r="C157" s="77">
        <v>1</v>
      </c>
      <c r="D157" s="77" t="s">
        <v>966</v>
      </c>
      <c r="E157" s="77">
        <v>1</v>
      </c>
      <c r="F157" s="77">
        <v>7.48</v>
      </c>
      <c r="G157" s="77"/>
      <c r="H157" s="79">
        <v>3.09</v>
      </c>
      <c r="I157" s="79">
        <f t="shared" si="4"/>
        <v>23.113199999999999</v>
      </c>
    </row>
    <row r="158" spans="1:12" s="69" customFormat="1" ht="24" customHeight="1" x14ac:dyDescent="0.15">
      <c r="A158" s="326"/>
      <c r="B158" s="88" t="s">
        <v>1562</v>
      </c>
      <c r="C158" s="77">
        <v>-1</v>
      </c>
      <c r="D158" s="77" t="s">
        <v>966</v>
      </c>
      <c r="E158" s="77">
        <v>2</v>
      </c>
      <c r="F158" s="77">
        <v>0.9</v>
      </c>
      <c r="G158" s="77"/>
      <c r="H158" s="79">
        <v>2.1</v>
      </c>
      <c r="I158" s="79">
        <f t="shared" si="4"/>
        <v>-3.7800000000000002</v>
      </c>
    </row>
    <row r="159" spans="1:12" s="69" customFormat="1" ht="24" customHeight="1" x14ac:dyDescent="0.15">
      <c r="A159" s="326"/>
      <c r="B159" s="88" t="s">
        <v>1563</v>
      </c>
      <c r="C159" s="77">
        <v>1</v>
      </c>
      <c r="D159" s="77" t="s">
        <v>966</v>
      </c>
      <c r="E159" s="77">
        <v>1</v>
      </c>
      <c r="F159" s="77">
        <v>5.0999999999999996</v>
      </c>
      <c r="G159" s="77"/>
      <c r="H159" s="79">
        <v>0.23</v>
      </c>
      <c r="I159" s="79">
        <f t="shared" si="4"/>
        <v>1.173</v>
      </c>
    </row>
    <row r="160" spans="1:12" s="69" customFormat="1" ht="24" customHeight="1" x14ac:dyDescent="0.15">
      <c r="A160" s="326"/>
      <c r="B160" s="88" t="s">
        <v>1564</v>
      </c>
      <c r="C160" s="77">
        <v>1</v>
      </c>
      <c r="D160" s="77" t="s">
        <v>966</v>
      </c>
      <c r="E160" s="77">
        <v>1</v>
      </c>
      <c r="F160" s="77">
        <v>5.0999999999999996</v>
      </c>
      <c r="G160" s="77"/>
      <c r="H160" s="79">
        <v>0.12</v>
      </c>
      <c r="I160" s="79">
        <f t="shared" si="4"/>
        <v>0.61199999999999999</v>
      </c>
    </row>
    <row r="161" spans="1:9" s="69" customFormat="1" ht="24" customHeight="1" x14ac:dyDescent="0.15">
      <c r="A161" s="326"/>
      <c r="B161" s="88" t="s">
        <v>1555</v>
      </c>
      <c r="C161" s="77">
        <v>1</v>
      </c>
      <c r="D161" s="77" t="s">
        <v>966</v>
      </c>
      <c r="E161" s="77">
        <v>2</v>
      </c>
      <c r="F161" s="77">
        <v>5.29</v>
      </c>
      <c r="G161" s="77"/>
      <c r="H161" s="79">
        <v>3.09</v>
      </c>
      <c r="I161" s="79">
        <f t="shared" si="4"/>
        <v>32.6922</v>
      </c>
    </row>
    <row r="162" spans="1:9" s="69" customFormat="1" ht="24" customHeight="1" x14ac:dyDescent="0.15">
      <c r="A162" s="326"/>
      <c r="B162" s="88" t="s">
        <v>1541</v>
      </c>
      <c r="C162" s="77">
        <v>-1</v>
      </c>
      <c r="D162" s="77" t="s">
        <v>966</v>
      </c>
      <c r="E162" s="77">
        <v>2</v>
      </c>
      <c r="F162" s="77">
        <v>0.75</v>
      </c>
      <c r="G162" s="77"/>
      <c r="H162" s="79">
        <v>2.1</v>
      </c>
      <c r="I162" s="79">
        <f t="shared" si="4"/>
        <v>-3.1500000000000004</v>
      </c>
    </row>
    <row r="163" spans="1:9" s="69" customFormat="1" ht="24" customHeight="1" x14ac:dyDescent="0.15">
      <c r="A163" s="326"/>
      <c r="B163" s="88" t="s">
        <v>1547</v>
      </c>
      <c r="C163" s="77">
        <v>1</v>
      </c>
      <c r="D163" s="77" t="s">
        <v>966</v>
      </c>
      <c r="E163" s="77">
        <v>2</v>
      </c>
      <c r="F163" s="77">
        <v>0.9</v>
      </c>
      <c r="G163" s="77"/>
      <c r="H163" s="79">
        <v>0.6</v>
      </c>
      <c r="I163" s="79">
        <f t="shared" si="4"/>
        <v>1.08</v>
      </c>
    </row>
    <row r="164" spans="1:9" s="69" customFormat="1" ht="24" customHeight="1" x14ac:dyDescent="0.15">
      <c r="A164" s="326"/>
      <c r="B164" s="88" t="s">
        <v>1542</v>
      </c>
      <c r="C164" s="77">
        <v>1</v>
      </c>
      <c r="D164" s="77" t="s">
        <v>966</v>
      </c>
      <c r="E164" s="77">
        <v>2</v>
      </c>
      <c r="F164" s="77">
        <v>4.95</v>
      </c>
      <c r="G164" s="77"/>
      <c r="H164" s="79">
        <v>0.12</v>
      </c>
      <c r="I164" s="79">
        <f t="shared" si="4"/>
        <v>1.1879999999999999</v>
      </c>
    </row>
    <row r="165" spans="1:9" s="69" customFormat="1" ht="24" customHeight="1" x14ac:dyDescent="0.15">
      <c r="A165" s="326"/>
      <c r="B165" s="88" t="s">
        <v>1547</v>
      </c>
      <c r="C165" s="77">
        <v>1</v>
      </c>
      <c r="D165" s="77" t="s">
        <v>966</v>
      </c>
      <c r="E165" s="77">
        <v>2</v>
      </c>
      <c r="F165" s="77">
        <v>3</v>
      </c>
      <c r="G165" s="77"/>
      <c r="H165" s="79">
        <v>0.23</v>
      </c>
      <c r="I165" s="79">
        <f t="shared" si="4"/>
        <v>1.3800000000000001</v>
      </c>
    </row>
    <row r="166" spans="1:9" s="69" customFormat="1" ht="24" customHeight="1" x14ac:dyDescent="0.15">
      <c r="A166" s="326"/>
      <c r="B166" s="88" t="s">
        <v>1550</v>
      </c>
      <c r="C166" s="77">
        <v>-1</v>
      </c>
      <c r="D166" s="77" t="s">
        <v>966</v>
      </c>
      <c r="E166" s="77">
        <v>1</v>
      </c>
      <c r="F166" s="77">
        <v>1</v>
      </c>
      <c r="G166" s="77"/>
      <c r="H166" s="79">
        <v>2.1</v>
      </c>
      <c r="I166" s="79">
        <f t="shared" si="3"/>
        <v>-2.1</v>
      </c>
    </row>
    <row r="167" spans="1:9" s="69" customFormat="1" ht="24" customHeight="1" x14ac:dyDescent="0.15">
      <c r="A167" s="326"/>
      <c r="B167" s="88" t="s">
        <v>1551</v>
      </c>
      <c r="C167" s="77">
        <v>1</v>
      </c>
      <c r="D167" s="77" t="s">
        <v>966</v>
      </c>
      <c r="E167" s="77">
        <v>2</v>
      </c>
      <c r="F167" s="77">
        <v>1.35</v>
      </c>
      <c r="G167" s="77"/>
      <c r="H167" s="79">
        <v>1.35</v>
      </c>
      <c r="I167" s="79">
        <f t="shared" si="3"/>
        <v>3.6450000000000005</v>
      </c>
    </row>
    <row r="168" spans="1:9" s="69" customFormat="1" ht="24" customHeight="1" x14ac:dyDescent="0.15">
      <c r="A168" s="326"/>
      <c r="B168" s="88" t="s">
        <v>1547</v>
      </c>
      <c r="C168" s="77">
        <v>1</v>
      </c>
      <c r="D168" s="77" t="s">
        <v>966</v>
      </c>
      <c r="E168" s="77">
        <v>1</v>
      </c>
      <c r="F168" s="77">
        <v>0.9</v>
      </c>
      <c r="G168" s="77"/>
      <c r="H168" s="79">
        <v>0.6</v>
      </c>
      <c r="I168" s="79">
        <f t="shared" si="3"/>
        <v>0.54</v>
      </c>
    </row>
    <row r="169" spans="1:9" s="69" customFormat="1" ht="24" customHeight="1" x14ac:dyDescent="0.15">
      <c r="A169" s="326"/>
      <c r="B169" s="88" t="s">
        <v>1552</v>
      </c>
      <c r="C169" s="77">
        <v>1</v>
      </c>
      <c r="D169" s="77" t="s">
        <v>966</v>
      </c>
      <c r="E169" s="77">
        <v>1</v>
      </c>
      <c r="F169" s="77">
        <v>5.2</v>
      </c>
      <c r="G169" s="77"/>
      <c r="H169" s="79">
        <v>0.23</v>
      </c>
      <c r="I169" s="79">
        <f t="shared" si="3"/>
        <v>1.1960000000000002</v>
      </c>
    </row>
    <row r="170" spans="1:9" s="69" customFormat="1" ht="24" customHeight="1" x14ac:dyDescent="0.15">
      <c r="A170" s="326"/>
      <c r="B170" s="88" t="s">
        <v>1551</v>
      </c>
      <c r="C170" s="77">
        <v>1</v>
      </c>
      <c r="D170" s="77" t="s">
        <v>966</v>
      </c>
      <c r="E170" s="77">
        <v>2</v>
      </c>
      <c r="F170" s="77">
        <v>5.4</v>
      </c>
      <c r="G170" s="77"/>
      <c r="H170" s="79">
        <v>0.23</v>
      </c>
      <c r="I170" s="79">
        <f t="shared" si="3"/>
        <v>2.4840000000000004</v>
      </c>
    </row>
    <row r="171" spans="1:9" s="69" customFormat="1" ht="24" customHeight="1" x14ac:dyDescent="0.15">
      <c r="A171" s="326"/>
      <c r="B171" s="88" t="s">
        <v>1492</v>
      </c>
      <c r="C171" s="77">
        <v>1</v>
      </c>
      <c r="D171" s="77" t="s">
        <v>966</v>
      </c>
      <c r="E171" s="77">
        <v>1</v>
      </c>
      <c r="F171" s="77">
        <v>19.52</v>
      </c>
      <c r="G171" s="77"/>
      <c r="H171" s="79">
        <v>3.09</v>
      </c>
      <c r="I171" s="79">
        <f t="shared" si="3"/>
        <v>60.316799999999994</v>
      </c>
    </row>
    <row r="172" spans="1:9" s="69" customFormat="1" ht="24" customHeight="1" x14ac:dyDescent="0.15">
      <c r="A172" s="326"/>
      <c r="B172" s="88" t="s">
        <v>1550</v>
      </c>
      <c r="C172" s="77">
        <v>-1</v>
      </c>
      <c r="D172" s="77" t="s">
        <v>966</v>
      </c>
      <c r="E172" s="77">
        <v>1</v>
      </c>
      <c r="F172" s="77">
        <v>1</v>
      </c>
      <c r="G172" s="77"/>
      <c r="H172" s="79">
        <v>2.1</v>
      </c>
      <c r="I172" s="79">
        <f t="shared" si="3"/>
        <v>-2.1</v>
      </c>
    </row>
    <row r="173" spans="1:9" s="69" customFormat="1" ht="24" customHeight="1" x14ac:dyDescent="0.15">
      <c r="A173" s="326"/>
      <c r="B173" s="88" t="s">
        <v>1546</v>
      </c>
      <c r="C173" s="77">
        <v>-1</v>
      </c>
      <c r="D173" s="77" t="s">
        <v>966</v>
      </c>
      <c r="E173" s="77">
        <v>2</v>
      </c>
      <c r="F173" s="77">
        <v>1.35</v>
      </c>
      <c r="G173" s="77"/>
      <c r="H173" s="79">
        <v>1.35</v>
      </c>
      <c r="I173" s="79">
        <f t="shared" si="3"/>
        <v>-3.6450000000000005</v>
      </c>
    </row>
    <row r="174" spans="1:9" s="69" customFormat="1" ht="24" customHeight="1" x14ac:dyDescent="0.15">
      <c r="A174" s="326"/>
      <c r="B174" s="88" t="s">
        <v>1552</v>
      </c>
      <c r="C174" s="77">
        <v>1</v>
      </c>
      <c r="D174" s="77" t="s">
        <v>966</v>
      </c>
      <c r="E174" s="77">
        <v>1</v>
      </c>
      <c r="F174" s="77">
        <v>5.2</v>
      </c>
      <c r="G174" s="77"/>
      <c r="H174" s="79">
        <v>0.23</v>
      </c>
      <c r="I174" s="79">
        <f t="shared" si="3"/>
        <v>1.1960000000000002</v>
      </c>
    </row>
    <row r="175" spans="1:9" s="69" customFormat="1" ht="24" customHeight="1" x14ac:dyDescent="0.15">
      <c r="A175" s="326"/>
      <c r="B175" s="88" t="s">
        <v>1551</v>
      </c>
      <c r="C175" s="77">
        <v>1</v>
      </c>
      <c r="D175" s="77" t="s">
        <v>966</v>
      </c>
      <c r="E175" s="77">
        <v>2</v>
      </c>
      <c r="F175" s="77">
        <v>5.4</v>
      </c>
      <c r="G175" s="77"/>
      <c r="H175" s="79">
        <v>0.23</v>
      </c>
      <c r="I175" s="79">
        <f t="shared" si="3"/>
        <v>2.4840000000000004</v>
      </c>
    </row>
    <row r="176" spans="1:9" s="69" customFormat="1" ht="24" customHeight="1" x14ac:dyDescent="0.15">
      <c r="A176" s="326"/>
      <c r="B176" s="88" t="s">
        <v>669</v>
      </c>
      <c r="C176" s="77">
        <v>1</v>
      </c>
      <c r="D176" s="77" t="s">
        <v>966</v>
      </c>
      <c r="E176" s="77">
        <v>1</v>
      </c>
      <c r="F176" s="77">
        <v>12.39</v>
      </c>
      <c r="G176" s="77"/>
      <c r="H176" s="79">
        <v>3.09</v>
      </c>
      <c r="I176" s="79">
        <f t="shared" si="3"/>
        <v>38.2851</v>
      </c>
    </row>
    <row r="177" spans="1:9" s="69" customFormat="1" ht="24" customHeight="1" x14ac:dyDescent="0.15">
      <c r="A177" s="326"/>
      <c r="B177" s="88" t="s">
        <v>1550</v>
      </c>
      <c r="C177" s="77">
        <v>-1</v>
      </c>
      <c r="D177" s="77" t="s">
        <v>966</v>
      </c>
      <c r="E177" s="77">
        <v>1</v>
      </c>
      <c r="F177" s="77">
        <v>1</v>
      </c>
      <c r="G177" s="77"/>
      <c r="H177" s="79">
        <v>2.1</v>
      </c>
      <c r="I177" s="79">
        <f t="shared" si="3"/>
        <v>-2.1</v>
      </c>
    </row>
    <row r="178" spans="1:9" s="69" customFormat="1" ht="24" customHeight="1" x14ac:dyDescent="0.15">
      <c r="A178" s="326"/>
      <c r="B178" s="88" t="s">
        <v>1552</v>
      </c>
      <c r="C178" s="77">
        <v>1</v>
      </c>
      <c r="D178" s="77" t="s">
        <v>966</v>
      </c>
      <c r="E178" s="77">
        <v>1</v>
      </c>
      <c r="F178" s="77">
        <v>5.2</v>
      </c>
      <c r="G178" s="77"/>
      <c r="H178" s="79">
        <v>0.23</v>
      </c>
      <c r="I178" s="79">
        <f t="shared" si="3"/>
        <v>1.1960000000000002</v>
      </c>
    </row>
    <row r="179" spans="1:9" s="69" customFormat="1" ht="24" customHeight="1" x14ac:dyDescent="0.15">
      <c r="A179" s="326"/>
      <c r="B179" s="88" t="s">
        <v>1551</v>
      </c>
      <c r="C179" s="77">
        <v>1</v>
      </c>
      <c r="D179" s="77" t="s">
        <v>966</v>
      </c>
      <c r="E179" s="77">
        <v>1</v>
      </c>
      <c r="F179" s="77">
        <v>5.4</v>
      </c>
      <c r="G179" s="77"/>
      <c r="H179" s="79">
        <v>0.23</v>
      </c>
      <c r="I179" s="79">
        <f t="shared" si="3"/>
        <v>1.2420000000000002</v>
      </c>
    </row>
    <row r="180" spans="1:9" s="69" customFormat="1" ht="24" customHeight="1" x14ac:dyDescent="0.15">
      <c r="A180" s="326"/>
      <c r="B180" s="88" t="s">
        <v>1553</v>
      </c>
      <c r="C180" s="77">
        <v>1</v>
      </c>
      <c r="D180" s="77" t="s">
        <v>966</v>
      </c>
      <c r="E180" s="77">
        <v>1</v>
      </c>
      <c r="F180" s="77">
        <v>9.7200000000000006</v>
      </c>
      <c r="G180" s="77"/>
      <c r="H180" s="79">
        <v>3.09</v>
      </c>
      <c r="I180" s="79">
        <f t="shared" si="3"/>
        <v>30.034800000000001</v>
      </c>
    </row>
    <row r="181" spans="1:9" s="69" customFormat="1" ht="24" customHeight="1" x14ac:dyDescent="0.15">
      <c r="A181" s="326"/>
      <c r="B181" s="88" t="s">
        <v>1554</v>
      </c>
      <c r="C181" s="77">
        <v>1</v>
      </c>
      <c r="D181" s="77" t="s">
        <v>966</v>
      </c>
      <c r="E181" s="77">
        <v>4</v>
      </c>
      <c r="F181" s="77">
        <v>5.2</v>
      </c>
      <c r="G181" s="77"/>
      <c r="H181" s="79">
        <v>0.23</v>
      </c>
      <c r="I181" s="79">
        <f t="shared" si="3"/>
        <v>4.7840000000000007</v>
      </c>
    </row>
    <row r="182" spans="1:9" s="69" customFormat="1" ht="24" customHeight="1" x14ac:dyDescent="0.15">
      <c r="A182" s="326"/>
      <c r="B182" s="88" t="s">
        <v>1493</v>
      </c>
      <c r="C182" s="77">
        <v>1</v>
      </c>
      <c r="D182" s="77" t="s">
        <v>966</v>
      </c>
      <c r="E182" s="77">
        <v>1</v>
      </c>
      <c r="F182" s="77">
        <v>10.26</v>
      </c>
      <c r="G182" s="77"/>
      <c r="H182" s="79">
        <v>3.09</v>
      </c>
      <c r="I182" s="79">
        <f t="shared" si="3"/>
        <v>31.703399999999998</v>
      </c>
    </row>
    <row r="183" spans="1:9" s="69" customFormat="1" ht="24" customHeight="1" x14ac:dyDescent="0.15">
      <c r="A183" s="326"/>
      <c r="B183" s="88" t="s">
        <v>1555</v>
      </c>
      <c r="C183" s="77">
        <v>1</v>
      </c>
      <c r="D183" s="77" t="s">
        <v>966</v>
      </c>
      <c r="E183" s="77">
        <v>2</v>
      </c>
      <c r="F183" s="77">
        <v>2.3199999999999998</v>
      </c>
      <c r="G183" s="77"/>
      <c r="H183" s="79">
        <v>1.35</v>
      </c>
      <c r="I183" s="79">
        <f t="shared" si="3"/>
        <v>6.2640000000000002</v>
      </c>
    </row>
    <row r="184" spans="1:9" s="69" customFormat="1" ht="24" customHeight="1" x14ac:dyDescent="0.15">
      <c r="A184" s="326"/>
      <c r="B184" s="88" t="s">
        <v>1556</v>
      </c>
      <c r="C184" s="77">
        <v>-1</v>
      </c>
      <c r="D184" s="77" t="s">
        <v>966</v>
      </c>
      <c r="E184" s="77">
        <v>1</v>
      </c>
      <c r="F184" s="77">
        <v>1</v>
      </c>
      <c r="G184" s="77"/>
      <c r="H184" s="79">
        <v>2.1</v>
      </c>
      <c r="I184" s="79">
        <f t="shared" si="3"/>
        <v>-2.1</v>
      </c>
    </row>
    <row r="185" spans="1:9" s="69" customFormat="1" ht="24" customHeight="1" x14ac:dyDescent="0.15">
      <c r="A185" s="326"/>
      <c r="B185" s="88" t="s">
        <v>1557</v>
      </c>
      <c r="C185" s="77">
        <v>-1</v>
      </c>
      <c r="D185" s="77" t="s">
        <v>966</v>
      </c>
      <c r="E185" s="77">
        <v>2</v>
      </c>
      <c r="F185" s="77">
        <v>0.75</v>
      </c>
      <c r="G185" s="77"/>
      <c r="H185" s="79">
        <v>1.35</v>
      </c>
      <c r="I185" s="79">
        <f t="shared" si="3"/>
        <v>-2.0250000000000004</v>
      </c>
    </row>
    <row r="186" spans="1:9" s="69" customFormat="1" ht="24" customHeight="1" x14ac:dyDescent="0.15">
      <c r="A186" s="326"/>
      <c r="B186" s="88" t="s">
        <v>1558</v>
      </c>
      <c r="C186" s="77">
        <v>-1</v>
      </c>
      <c r="D186" s="77" t="s">
        <v>966</v>
      </c>
      <c r="E186" s="77">
        <v>1</v>
      </c>
      <c r="F186" s="77">
        <v>1.29</v>
      </c>
      <c r="G186" s="77"/>
      <c r="H186" s="79">
        <v>0.6</v>
      </c>
      <c r="I186" s="79">
        <f t="shared" si="3"/>
        <v>-0.77400000000000002</v>
      </c>
    </row>
    <row r="187" spans="1:9" s="69" customFormat="1" ht="24" customHeight="1" x14ac:dyDescent="0.15">
      <c r="A187" s="326"/>
      <c r="B187" s="88" t="s">
        <v>1559</v>
      </c>
      <c r="C187" s="77">
        <v>1</v>
      </c>
      <c r="D187" s="77" t="s">
        <v>966</v>
      </c>
      <c r="E187" s="77">
        <v>1</v>
      </c>
      <c r="F187" s="77">
        <v>5.2</v>
      </c>
      <c r="G187" s="77"/>
      <c r="H187" s="79">
        <v>0.23</v>
      </c>
      <c r="I187" s="79">
        <f t="shared" si="3"/>
        <v>1.1960000000000002</v>
      </c>
    </row>
    <row r="188" spans="1:9" s="69" customFormat="1" ht="24" customHeight="1" x14ac:dyDescent="0.15">
      <c r="A188" s="326"/>
      <c r="B188" s="88" t="s">
        <v>1560</v>
      </c>
      <c r="C188" s="77">
        <v>1</v>
      </c>
      <c r="D188" s="77" t="s">
        <v>966</v>
      </c>
      <c r="E188" s="77">
        <v>2</v>
      </c>
      <c r="F188" s="77">
        <v>1.35</v>
      </c>
      <c r="G188" s="77"/>
      <c r="H188" s="79">
        <v>0.12</v>
      </c>
      <c r="I188" s="79">
        <f t="shared" si="3"/>
        <v>0.32400000000000001</v>
      </c>
    </row>
    <row r="189" spans="1:9" s="69" customFormat="1" ht="24" customHeight="1" x14ac:dyDescent="0.15">
      <c r="A189" s="326"/>
      <c r="B189" s="88" t="s">
        <v>1561</v>
      </c>
      <c r="C189" s="77">
        <v>1</v>
      </c>
      <c r="D189" s="77" t="s">
        <v>966</v>
      </c>
      <c r="E189" s="77">
        <v>1</v>
      </c>
      <c r="F189" s="77">
        <v>1.28</v>
      </c>
      <c r="G189" s="77"/>
      <c r="H189" s="79">
        <v>0.12</v>
      </c>
      <c r="I189" s="79">
        <f t="shared" si="3"/>
        <v>0.15359999999999999</v>
      </c>
    </row>
    <row r="190" spans="1:9" s="69" customFormat="1" ht="24" customHeight="1" x14ac:dyDescent="0.15">
      <c r="A190" s="326"/>
      <c r="B190" s="88" t="s">
        <v>1561</v>
      </c>
      <c r="C190" s="77">
        <v>1</v>
      </c>
      <c r="D190" s="77" t="s">
        <v>966</v>
      </c>
      <c r="E190" s="77">
        <v>1</v>
      </c>
      <c r="F190" s="77">
        <v>3.77</v>
      </c>
      <c r="G190" s="77"/>
      <c r="H190" s="79">
        <v>0.23</v>
      </c>
      <c r="I190" s="79">
        <f t="shared" si="3"/>
        <v>0.86710000000000009</v>
      </c>
    </row>
    <row r="191" spans="1:9" s="69" customFormat="1" ht="24" customHeight="1" x14ac:dyDescent="0.15">
      <c r="A191" s="326"/>
      <c r="B191" s="88" t="s">
        <v>1494</v>
      </c>
      <c r="C191" s="77">
        <v>1</v>
      </c>
      <c r="D191" s="77" t="s">
        <v>966</v>
      </c>
      <c r="E191" s="77">
        <v>1</v>
      </c>
      <c r="F191" s="77">
        <v>7.48</v>
      </c>
      <c r="G191" s="77"/>
      <c r="H191" s="79">
        <v>3.09</v>
      </c>
      <c r="I191" s="79">
        <f t="shared" si="3"/>
        <v>23.113199999999999</v>
      </c>
    </row>
    <row r="192" spans="1:9" s="69" customFormat="1" ht="24" customHeight="1" x14ac:dyDescent="0.15">
      <c r="A192" s="326"/>
      <c r="B192" s="88" t="s">
        <v>1562</v>
      </c>
      <c r="C192" s="77">
        <v>-1</v>
      </c>
      <c r="D192" s="77" t="s">
        <v>966</v>
      </c>
      <c r="E192" s="77">
        <v>2</v>
      </c>
      <c r="F192" s="77">
        <v>0.9</v>
      </c>
      <c r="G192" s="77"/>
      <c r="H192" s="79">
        <v>2.1</v>
      </c>
      <c r="I192" s="79">
        <f t="shared" si="3"/>
        <v>-3.7800000000000002</v>
      </c>
    </row>
    <row r="193" spans="1:9" s="69" customFormat="1" ht="24" customHeight="1" x14ac:dyDescent="0.15">
      <c r="A193" s="326"/>
      <c r="B193" s="88" t="s">
        <v>1563</v>
      </c>
      <c r="C193" s="77">
        <v>1</v>
      </c>
      <c r="D193" s="77" t="s">
        <v>966</v>
      </c>
      <c r="E193" s="77">
        <v>1</v>
      </c>
      <c r="F193" s="77">
        <v>5.0999999999999996</v>
      </c>
      <c r="G193" s="77"/>
      <c r="H193" s="79">
        <v>0.23</v>
      </c>
      <c r="I193" s="79">
        <f t="shared" si="3"/>
        <v>1.173</v>
      </c>
    </row>
    <row r="194" spans="1:9" s="69" customFormat="1" ht="24" customHeight="1" x14ac:dyDescent="0.15">
      <c r="A194" s="326"/>
      <c r="B194" s="88" t="s">
        <v>1564</v>
      </c>
      <c r="C194" s="77">
        <v>1</v>
      </c>
      <c r="D194" s="77" t="s">
        <v>966</v>
      </c>
      <c r="E194" s="77">
        <v>1</v>
      </c>
      <c r="F194" s="77">
        <v>5.0999999999999996</v>
      </c>
      <c r="G194" s="77"/>
      <c r="H194" s="79">
        <v>0.12</v>
      </c>
      <c r="I194" s="79">
        <f t="shared" si="3"/>
        <v>0.61199999999999999</v>
      </c>
    </row>
    <row r="195" spans="1:9" s="69" customFormat="1" ht="24" customHeight="1" x14ac:dyDescent="0.15">
      <c r="A195" s="326"/>
      <c r="B195" s="88" t="s">
        <v>1555</v>
      </c>
      <c r="C195" s="77">
        <v>1</v>
      </c>
      <c r="D195" s="77" t="s">
        <v>966</v>
      </c>
      <c r="E195" s="77">
        <v>2</v>
      </c>
      <c r="F195" s="77">
        <v>5.29</v>
      </c>
      <c r="G195" s="77"/>
      <c r="H195" s="79">
        <v>3.09</v>
      </c>
      <c r="I195" s="79">
        <f t="shared" si="3"/>
        <v>32.6922</v>
      </c>
    </row>
    <row r="196" spans="1:9" s="69" customFormat="1" ht="24" customHeight="1" x14ac:dyDescent="0.15">
      <c r="A196" s="326"/>
      <c r="B196" s="88" t="s">
        <v>1541</v>
      </c>
      <c r="C196" s="77">
        <v>-1</v>
      </c>
      <c r="D196" s="77" t="s">
        <v>966</v>
      </c>
      <c r="E196" s="77">
        <v>2</v>
      </c>
      <c r="F196" s="77">
        <v>0.75</v>
      </c>
      <c r="G196" s="77"/>
      <c r="H196" s="79">
        <v>2.1</v>
      </c>
      <c r="I196" s="79">
        <f t="shared" si="3"/>
        <v>-3.1500000000000004</v>
      </c>
    </row>
    <row r="197" spans="1:9" s="69" customFormat="1" ht="24" customHeight="1" x14ac:dyDescent="0.15">
      <c r="A197" s="326"/>
      <c r="B197" s="88" t="s">
        <v>1547</v>
      </c>
      <c r="C197" s="77">
        <v>1</v>
      </c>
      <c r="D197" s="77" t="s">
        <v>966</v>
      </c>
      <c r="E197" s="77">
        <v>2</v>
      </c>
      <c r="F197" s="77">
        <v>0.9</v>
      </c>
      <c r="G197" s="77"/>
      <c r="H197" s="79">
        <v>0.6</v>
      </c>
      <c r="I197" s="79">
        <f t="shared" si="3"/>
        <v>1.08</v>
      </c>
    </row>
    <row r="198" spans="1:9" s="69" customFormat="1" ht="24" customHeight="1" x14ac:dyDescent="0.15">
      <c r="A198" s="326"/>
      <c r="B198" s="88" t="s">
        <v>1542</v>
      </c>
      <c r="C198" s="77">
        <v>1</v>
      </c>
      <c r="D198" s="77" t="s">
        <v>966</v>
      </c>
      <c r="E198" s="77">
        <v>2</v>
      </c>
      <c r="F198" s="77">
        <v>4.95</v>
      </c>
      <c r="G198" s="77"/>
      <c r="H198" s="79">
        <v>0.12</v>
      </c>
      <c r="I198" s="79">
        <f t="shared" si="3"/>
        <v>1.1879999999999999</v>
      </c>
    </row>
    <row r="199" spans="1:9" s="69" customFormat="1" ht="24" customHeight="1" x14ac:dyDescent="0.15">
      <c r="A199" s="326"/>
      <c r="B199" s="88" t="s">
        <v>1547</v>
      </c>
      <c r="C199" s="77">
        <v>1</v>
      </c>
      <c r="D199" s="77" t="s">
        <v>966</v>
      </c>
      <c r="E199" s="77">
        <v>2</v>
      </c>
      <c r="F199" s="77">
        <v>3</v>
      </c>
      <c r="G199" s="77"/>
      <c r="H199" s="79">
        <v>0.23</v>
      </c>
      <c r="I199" s="79">
        <f t="shared" si="3"/>
        <v>1.3800000000000001</v>
      </c>
    </row>
    <row r="200" spans="1:9" s="69" customFormat="1" ht="24" customHeight="1" x14ac:dyDescent="0.15">
      <c r="A200" s="326"/>
      <c r="B200" s="88" t="s">
        <v>1544</v>
      </c>
      <c r="C200" s="77">
        <v>1</v>
      </c>
      <c r="D200" s="77" t="s">
        <v>966</v>
      </c>
      <c r="E200" s="77">
        <v>2</v>
      </c>
      <c r="F200" s="77">
        <v>5.28</v>
      </c>
      <c r="G200" s="77"/>
      <c r="H200" s="79">
        <v>3.09</v>
      </c>
      <c r="I200" s="79">
        <f t="shared" si="3"/>
        <v>32.630400000000002</v>
      </c>
    </row>
    <row r="201" spans="1:9" s="69" customFormat="1" ht="24" customHeight="1" x14ac:dyDescent="0.15">
      <c r="A201" s="326"/>
      <c r="B201" s="88" t="s">
        <v>1562</v>
      </c>
      <c r="C201" s="77">
        <v>-1</v>
      </c>
      <c r="D201" s="77" t="s">
        <v>966</v>
      </c>
      <c r="E201" s="77">
        <v>1</v>
      </c>
      <c r="F201" s="77">
        <v>0.9</v>
      </c>
      <c r="G201" s="77"/>
      <c r="H201" s="79">
        <v>2.1</v>
      </c>
      <c r="I201" s="79">
        <f t="shared" si="3"/>
        <v>-1.8900000000000001</v>
      </c>
    </row>
    <row r="202" spans="1:9" s="69" customFormat="1" ht="24" customHeight="1" x14ac:dyDescent="0.15">
      <c r="A202" s="326"/>
      <c r="B202" s="88" t="s">
        <v>1565</v>
      </c>
      <c r="C202" s="77">
        <v>1</v>
      </c>
      <c r="D202" s="77" t="s">
        <v>966</v>
      </c>
      <c r="E202" s="77">
        <v>2</v>
      </c>
      <c r="F202" s="77">
        <v>5.0999999999999996</v>
      </c>
      <c r="G202" s="77"/>
      <c r="H202" s="79">
        <v>0.23</v>
      </c>
      <c r="I202" s="79">
        <f t="shared" si="3"/>
        <v>2.3460000000000001</v>
      </c>
    </row>
    <row r="203" spans="1:9" s="69" customFormat="1" ht="24" customHeight="1" x14ac:dyDescent="0.15">
      <c r="A203" s="326"/>
      <c r="B203" s="88" t="s">
        <v>1566</v>
      </c>
      <c r="C203" s="77">
        <v>1</v>
      </c>
      <c r="D203" s="77" t="s">
        <v>966</v>
      </c>
      <c r="E203" s="77">
        <v>1</v>
      </c>
      <c r="F203" s="77">
        <v>11.03</v>
      </c>
      <c r="G203" s="77"/>
      <c r="H203" s="79">
        <v>3.09</v>
      </c>
      <c r="I203" s="79">
        <f t="shared" si="3"/>
        <v>34.082699999999996</v>
      </c>
    </row>
    <row r="204" spans="1:9" s="69" customFormat="1" ht="24" customHeight="1" x14ac:dyDescent="0.15">
      <c r="A204" s="326"/>
      <c r="B204" s="88" t="s">
        <v>1546</v>
      </c>
      <c r="C204" s="77">
        <v>-1</v>
      </c>
      <c r="D204" s="77" t="s">
        <v>966</v>
      </c>
      <c r="E204" s="77">
        <v>1</v>
      </c>
      <c r="F204" s="77">
        <v>1.35</v>
      </c>
      <c r="G204" s="77"/>
      <c r="H204" s="79">
        <v>1.35</v>
      </c>
      <c r="I204" s="79">
        <f t="shared" si="3"/>
        <v>-1.8225000000000002</v>
      </c>
    </row>
    <row r="205" spans="1:9" s="69" customFormat="1" ht="24" customHeight="1" x14ac:dyDescent="0.15">
      <c r="A205" s="326"/>
      <c r="B205" s="88" t="s">
        <v>1521</v>
      </c>
      <c r="C205" s="77">
        <v>-1</v>
      </c>
      <c r="D205" s="77" t="s">
        <v>966</v>
      </c>
      <c r="E205" s="77">
        <v>1</v>
      </c>
      <c r="F205" s="77">
        <v>1</v>
      </c>
      <c r="G205" s="77"/>
      <c r="H205" s="79">
        <v>2.1</v>
      </c>
      <c r="I205" s="79">
        <f t="shared" si="3"/>
        <v>-2.1</v>
      </c>
    </row>
    <row r="206" spans="1:9" s="69" customFormat="1" ht="24" customHeight="1" x14ac:dyDescent="0.15">
      <c r="A206" s="326"/>
      <c r="B206" s="88" t="s">
        <v>1567</v>
      </c>
      <c r="C206" s="77">
        <v>1</v>
      </c>
      <c r="D206" s="77" t="s">
        <v>966</v>
      </c>
      <c r="E206" s="77">
        <v>1</v>
      </c>
      <c r="F206" s="77">
        <v>5.4</v>
      </c>
      <c r="G206" s="77"/>
      <c r="H206" s="79">
        <v>0.23</v>
      </c>
      <c r="I206" s="79">
        <f t="shared" si="3"/>
        <v>1.2420000000000002</v>
      </c>
    </row>
    <row r="207" spans="1:9" s="69" customFormat="1" ht="24" customHeight="1" x14ac:dyDescent="0.15">
      <c r="A207" s="326"/>
      <c r="B207" s="88" t="s">
        <v>1521</v>
      </c>
      <c r="C207" s="77">
        <v>1</v>
      </c>
      <c r="D207" s="77" t="s">
        <v>966</v>
      </c>
      <c r="E207" s="77">
        <v>1</v>
      </c>
      <c r="F207" s="77">
        <v>5.2</v>
      </c>
      <c r="G207" s="77"/>
      <c r="H207" s="79">
        <v>0.23</v>
      </c>
      <c r="I207" s="79">
        <f t="shared" si="3"/>
        <v>1.1960000000000002</v>
      </c>
    </row>
    <row r="208" spans="1:9" s="69" customFormat="1" ht="24" customHeight="1" x14ac:dyDescent="0.15">
      <c r="A208" s="326"/>
      <c r="B208" s="88" t="s">
        <v>1545</v>
      </c>
      <c r="C208" s="77">
        <v>2</v>
      </c>
      <c r="D208" s="77" t="s">
        <v>966</v>
      </c>
      <c r="E208" s="77">
        <v>2</v>
      </c>
      <c r="F208" s="77">
        <v>0.45</v>
      </c>
      <c r="G208" s="77"/>
      <c r="H208" s="79">
        <v>2.1</v>
      </c>
      <c r="I208" s="79">
        <f t="shared" ref="I208" si="5">H208*F208*E208*C208</f>
        <v>3.7800000000000002</v>
      </c>
    </row>
    <row r="209" spans="1:12" s="69" customFormat="1" ht="24" customHeight="1" x14ac:dyDescent="0.15">
      <c r="A209" s="326"/>
      <c r="B209" s="88" t="s">
        <v>1479</v>
      </c>
      <c r="C209" s="77">
        <v>1</v>
      </c>
      <c r="D209" s="77" t="s">
        <v>966</v>
      </c>
      <c r="E209" s="77">
        <v>1</v>
      </c>
      <c r="F209" s="77">
        <v>12.75</v>
      </c>
      <c r="G209" s="77"/>
      <c r="H209" s="79">
        <v>3.09</v>
      </c>
      <c r="I209" s="79">
        <f t="shared" si="3"/>
        <v>39.397500000000001</v>
      </c>
    </row>
    <row r="210" spans="1:12" s="69" customFormat="1" ht="24" customHeight="1" x14ac:dyDescent="0.15">
      <c r="A210" s="326"/>
      <c r="B210" s="88" t="s">
        <v>1556</v>
      </c>
      <c r="C210" s="77">
        <v>-1</v>
      </c>
      <c r="D210" s="77" t="s">
        <v>966</v>
      </c>
      <c r="E210" s="77">
        <v>1</v>
      </c>
      <c r="F210" s="77">
        <v>2.4</v>
      </c>
      <c r="G210" s="77"/>
      <c r="H210" s="79">
        <v>2.1</v>
      </c>
      <c r="I210" s="79">
        <f t="shared" si="3"/>
        <v>-5.04</v>
      </c>
    </row>
    <row r="211" spans="1:12" s="69" customFormat="1" ht="24" customHeight="1" x14ac:dyDescent="0.15">
      <c r="A211" s="326"/>
      <c r="B211" s="88" t="s">
        <v>1568</v>
      </c>
      <c r="C211" s="77">
        <v>1</v>
      </c>
      <c r="D211" s="77" t="s">
        <v>966</v>
      </c>
      <c r="E211" s="77">
        <v>2</v>
      </c>
      <c r="F211" s="77">
        <v>11.02</v>
      </c>
      <c r="G211" s="77"/>
      <c r="H211" s="79">
        <v>3.09</v>
      </c>
      <c r="I211" s="79">
        <f t="shared" si="3"/>
        <v>68.1036</v>
      </c>
    </row>
    <row r="212" spans="1:12" s="69" customFormat="1" ht="24" customHeight="1" x14ac:dyDescent="0.15">
      <c r="A212" s="326"/>
      <c r="B212" s="88" t="s">
        <v>1569</v>
      </c>
      <c r="C212" s="77">
        <v>-1</v>
      </c>
      <c r="D212" s="77" t="s">
        <v>966</v>
      </c>
      <c r="E212" s="77">
        <v>2</v>
      </c>
      <c r="F212" s="77">
        <v>1.8</v>
      </c>
      <c r="G212" s="77"/>
      <c r="H212" s="79">
        <v>2.2000000000000002</v>
      </c>
      <c r="I212" s="79">
        <f t="shared" si="3"/>
        <v>-7.9200000000000008</v>
      </c>
      <c r="K212" s="69">
        <f>3.46+2.73</f>
        <v>6.1899999999999995</v>
      </c>
    </row>
    <row r="213" spans="1:12" s="69" customFormat="1" ht="24" customHeight="1" x14ac:dyDescent="0.15">
      <c r="A213" s="326"/>
      <c r="B213" s="88" t="s">
        <v>1563</v>
      </c>
      <c r="C213" s="77">
        <v>1</v>
      </c>
      <c r="D213" s="77" t="s">
        <v>1570</v>
      </c>
      <c r="E213" s="77">
        <v>1</v>
      </c>
      <c r="F213" s="77">
        <v>8</v>
      </c>
      <c r="G213" s="77"/>
      <c r="H213" s="79">
        <v>0.23</v>
      </c>
      <c r="I213" s="79">
        <f t="shared" si="3"/>
        <v>1.84</v>
      </c>
      <c r="K213" s="69">
        <f>2.405+2.77</f>
        <v>5.1749999999999998</v>
      </c>
      <c r="L213" s="69">
        <f>K213*2</f>
        <v>10.35</v>
      </c>
    </row>
    <row r="214" spans="1:12" s="69" customFormat="1" ht="24" customHeight="1" x14ac:dyDescent="0.15">
      <c r="A214" s="326"/>
      <c r="B214" s="88" t="s">
        <v>1571</v>
      </c>
      <c r="C214" s="77">
        <v>1</v>
      </c>
      <c r="D214" s="77" t="s">
        <v>966</v>
      </c>
      <c r="E214" s="77">
        <v>1</v>
      </c>
      <c r="F214" s="77">
        <v>12.52</v>
      </c>
      <c r="G214" s="77"/>
      <c r="H214" s="79">
        <v>3.09</v>
      </c>
      <c r="I214" s="79">
        <f t="shared" si="3"/>
        <v>38.686799999999998</v>
      </c>
    </row>
    <row r="215" spans="1:12" s="69" customFormat="1" ht="24" customHeight="1" x14ac:dyDescent="0.15">
      <c r="A215" s="326"/>
      <c r="B215" s="88" t="s">
        <v>1556</v>
      </c>
      <c r="C215" s="77">
        <v>-1</v>
      </c>
      <c r="D215" s="77" t="s">
        <v>966</v>
      </c>
      <c r="E215" s="77">
        <v>1</v>
      </c>
      <c r="F215" s="77">
        <v>1</v>
      </c>
      <c r="G215" s="77"/>
      <c r="H215" s="79">
        <v>2.1</v>
      </c>
      <c r="I215" s="79">
        <f t="shared" si="3"/>
        <v>-2.1</v>
      </c>
    </row>
    <row r="216" spans="1:12" s="69" customFormat="1" ht="24" customHeight="1" x14ac:dyDescent="0.15">
      <c r="A216" s="326"/>
      <c r="B216" s="88" t="s">
        <v>1518</v>
      </c>
      <c r="C216" s="77">
        <v>1</v>
      </c>
      <c r="D216" s="77" t="s">
        <v>966</v>
      </c>
      <c r="E216" s="77">
        <v>1</v>
      </c>
      <c r="F216" s="77">
        <v>1.8</v>
      </c>
      <c r="G216" s="77"/>
      <c r="H216" s="79">
        <v>2.2000000000000002</v>
      </c>
      <c r="I216" s="79">
        <f t="shared" si="3"/>
        <v>3.9600000000000004</v>
      </c>
      <c r="K216" s="69">
        <f>2.4+2.73</f>
        <v>5.13</v>
      </c>
      <c r="L216" s="69">
        <f>K216*2</f>
        <v>10.26</v>
      </c>
    </row>
    <row r="217" spans="1:12" s="69" customFormat="1" ht="24" customHeight="1" x14ac:dyDescent="0.15">
      <c r="A217" s="326"/>
      <c r="B217" s="88" t="s">
        <v>1559</v>
      </c>
      <c r="C217" s="77">
        <v>1</v>
      </c>
      <c r="D217" s="77" t="s">
        <v>966</v>
      </c>
      <c r="E217" s="77">
        <v>1</v>
      </c>
      <c r="F217" s="77">
        <v>5.2</v>
      </c>
      <c r="G217" s="77"/>
      <c r="H217" s="79">
        <v>0.23</v>
      </c>
      <c r="I217" s="79">
        <f t="shared" si="3"/>
        <v>1.1960000000000002</v>
      </c>
    </row>
    <row r="218" spans="1:12" s="69" customFormat="1" ht="24" customHeight="1" x14ac:dyDescent="0.15">
      <c r="A218" s="326"/>
      <c r="B218" s="88" t="s">
        <v>1518</v>
      </c>
      <c r="C218" s="77">
        <v>1</v>
      </c>
      <c r="D218" s="77" t="s">
        <v>966</v>
      </c>
      <c r="E218" s="77">
        <v>1</v>
      </c>
      <c r="F218" s="77">
        <v>8</v>
      </c>
      <c r="G218" s="77"/>
      <c r="H218" s="79">
        <v>0.23</v>
      </c>
      <c r="I218" s="79">
        <f t="shared" si="3"/>
        <v>1.84</v>
      </c>
    </row>
    <row r="219" spans="1:12" s="69" customFormat="1" ht="24" customHeight="1" x14ac:dyDescent="0.15">
      <c r="A219" s="326"/>
      <c r="B219" s="88" t="s">
        <v>1572</v>
      </c>
      <c r="C219" s="77">
        <v>1</v>
      </c>
      <c r="D219" s="77" t="s">
        <v>966</v>
      </c>
      <c r="E219" s="77">
        <v>1</v>
      </c>
      <c r="F219" s="77">
        <v>43.8</v>
      </c>
      <c r="G219" s="77"/>
      <c r="H219" s="79">
        <v>0.84</v>
      </c>
      <c r="I219" s="79">
        <f t="shared" si="3"/>
        <v>36.791999999999994</v>
      </c>
    </row>
    <row r="220" spans="1:12" s="69" customFormat="1" ht="24" customHeight="1" x14ac:dyDescent="0.15">
      <c r="A220" s="326"/>
      <c r="B220" s="88" t="s">
        <v>1573</v>
      </c>
      <c r="C220" s="77">
        <v>1</v>
      </c>
      <c r="D220" s="77" t="s">
        <v>966</v>
      </c>
      <c r="E220" s="77">
        <v>1</v>
      </c>
      <c r="F220" s="77">
        <v>43.8</v>
      </c>
      <c r="G220" s="77"/>
      <c r="H220" s="79">
        <v>0.12</v>
      </c>
      <c r="I220" s="79">
        <f t="shared" si="3"/>
        <v>5.2559999999999993</v>
      </c>
    </row>
    <row r="221" spans="1:12" s="69" customFormat="1" ht="24" customHeight="1" x14ac:dyDescent="0.15">
      <c r="A221" s="326"/>
      <c r="B221" s="88" t="s">
        <v>1574</v>
      </c>
      <c r="C221" s="77">
        <v>16</v>
      </c>
      <c r="D221" s="77" t="s">
        <v>966</v>
      </c>
      <c r="E221" s="77">
        <v>2</v>
      </c>
      <c r="F221" s="77">
        <v>0.12</v>
      </c>
      <c r="G221" s="77"/>
      <c r="H221" s="79">
        <v>0.84</v>
      </c>
      <c r="I221" s="79">
        <f t="shared" si="3"/>
        <v>3.2255999999999996</v>
      </c>
    </row>
    <row r="222" spans="1:12" s="69" customFormat="1" ht="24" customHeight="1" x14ac:dyDescent="0.15">
      <c r="A222" s="326"/>
      <c r="B222" s="88" t="s">
        <v>1575</v>
      </c>
      <c r="C222" s="77">
        <v>16</v>
      </c>
      <c r="D222" s="77" t="s">
        <v>966</v>
      </c>
      <c r="E222" s="77">
        <v>1</v>
      </c>
      <c r="F222" s="77">
        <v>0.23</v>
      </c>
      <c r="G222" s="77"/>
      <c r="H222" s="79">
        <v>0.12</v>
      </c>
      <c r="I222" s="79">
        <f t="shared" si="3"/>
        <v>0.44159999999999999</v>
      </c>
    </row>
    <row r="223" spans="1:12" s="69" customFormat="1" ht="24" customHeight="1" x14ac:dyDescent="0.15">
      <c r="A223" s="326"/>
      <c r="B223" s="88" t="s">
        <v>1576</v>
      </c>
      <c r="C223" s="77">
        <v>1</v>
      </c>
      <c r="D223" s="77" t="s">
        <v>966</v>
      </c>
      <c r="E223" s="77">
        <v>1</v>
      </c>
      <c r="F223" s="77">
        <v>13.21</v>
      </c>
      <c r="G223" s="77"/>
      <c r="H223" s="79">
        <v>0.28999999999999998</v>
      </c>
      <c r="I223" s="79">
        <f t="shared" si="3"/>
        <v>3.8309000000000002</v>
      </c>
    </row>
    <row r="224" spans="1:12" s="69" customFormat="1" ht="24" customHeight="1" x14ac:dyDescent="0.15">
      <c r="A224" s="326"/>
      <c r="B224" s="87" t="s">
        <v>1574</v>
      </c>
      <c r="C224" s="77">
        <v>4</v>
      </c>
      <c r="D224" s="77" t="s">
        <v>966</v>
      </c>
      <c r="E224" s="77">
        <v>3</v>
      </c>
      <c r="F224" s="77">
        <v>0.12</v>
      </c>
      <c r="G224" s="77"/>
      <c r="H224" s="79">
        <v>0.28999999999999998</v>
      </c>
      <c r="I224" s="79">
        <f t="shared" si="3"/>
        <v>0.41759999999999997</v>
      </c>
    </row>
    <row r="225" spans="1:9" s="69" customFormat="1" ht="24" customHeight="1" x14ac:dyDescent="0.15">
      <c r="A225" s="326"/>
      <c r="B225" s="88" t="s">
        <v>1573</v>
      </c>
      <c r="C225" s="77">
        <v>1</v>
      </c>
      <c r="D225" s="77" t="s">
        <v>966</v>
      </c>
      <c r="E225" s="77">
        <v>1</v>
      </c>
      <c r="F225" s="77">
        <v>13.21</v>
      </c>
      <c r="G225" s="77"/>
      <c r="H225" s="79">
        <v>0.12</v>
      </c>
      <c r="I225" s="79">
        <f t="shared" si="3"/>
        <v>1.5851999999999999</v>
      </c>
    </row>
    <row r="226" spans="1:9" s="69" customFormat="1" ht="24" customHeight="1" x14ac:dyDescent="0.15">
      <c r="A226" s="326"/>
      <c r="B226" s="88" t="s">
        <v>1575</v>
      </c>
      <c r="C226" s="77">
        <v>2</v>
      </c>
      <c r="D226" s="77" t="s">
        <v>966</v>
      </c>
      <c r="E226" s="77">
        <v>3</v>
      </c>
      <c r="F226" s="77">
        <v>0.23</v>
      </c>
      <c r="G226" s="77"/>
      <c r="H226" s="79">
        <v>0.12</v>
      </c>
      <c r="I226" s="79">
        <f t="shared" si="3"/>
        <v>0.1656</v>
      </c>
    </row>
    <row r="227" spans="1:9" ht="24" customHeight="1" x14ac:dyDescent="0.15">
      <c r="A227" s="326"/>
      <c r="B227" s="88" t="s">
        <v>1591</v>
      </c>
      <c r="C227" s="77">
        <v>1</v>
      </c>
      <c r="D227" s="77" t="s">
        <v>966</v>
      </c>
      <c r="E227" s="77">
        <v>2</v>
      </c>
      <c r="F227" s="77">
        <v>7.75</v>
      </c>
      <c r="G227" s="77"/>
      <c r="H227" s="79">
        <v>1.65</v>
      </c>
      <c r="I227" s="79">
        <f t="shared" si="3"/>
        <v>25.574999999999999</v>
      </c>
    </row>
    <row r="228" spans="1:9" ht="24" customHeight="1" x14ac:dyDescent="0.15">
      <c r="A228" s="326"/>
      <c r="B228" s="88"/>
      <c r="C228" s="77"/>
      <c r="D228" s="77"/>
      <c r="E228" s="77"/>
      <c r="F228" s="77"/>
      <c r="G228" s="77"/>
      <c r="H228" s="79"/>
      <c r="I228" s="79">
        <f>SUM(I108:I227)</f>
        <v>871.31490000000042</v>
      </c>
    </row>
    <row r="229" spans="1:9" ht="24" customHeight="1" x14ac:dyDescent="0.15">
      <c r="A229" s="326"/>
      <c r="B229" s="326"/>
      <c r="C229" s="326"/>
      <c r="D229" s="326"/>
      <c r="E229" s="326"/>
      <c r="F229" s="326"/>
      <c r="G229" s="326" t="s">
        <v>9</v>
      </c>
      <c r="H229" s="75">
        <f>ROUNDUP(I228,1)</f>
        <v>871.4</v>
      </c>
      <c r="I229" s="326" t="s">
        <v>1142</v>
      </c>
    </row>
    <row r="230" spans="1:9" ht="54" customHeight="1" x14ac:dyDescent="0.15">
      <c r="A230" s="326">
        <v>8</v>
      </c>
      <c r="B230" s="328" t="s">
        <v>1681</v>
      </c>
      <c r="C230" s="326"/>
      <c r="D230" s="326"/>
      <c r="E230" s="326"/>
      <c r="F230" s="326"/>
      <c r="G230" s="326"/>
      <c r="H230" s="326"/>
      <c r="I230" s="326"/>
    </row>
    <row r="231" spans="1:9" ht="24" customHeight="1" x14ac:dyDescent="0.15">
      <c r="A231" s="326"/>
      <c r="B231" s="88" t="s">
        <v>1601</v>
      </c>
      <c r="C231" s="77">
        <v>1</v>
      </c>
      <c r="D231" s="77" t="s">
        <v>966</v>
      </c>
      <c r="E231" s="77">
        <v>1</v>
      </c>
      <c r="F231" s="77">
        <v>44.26</v>
      </c>
      <c r="G231" s="77"/>
      <c r="H231" s="79">
        <v>8.5</v>
      </c>
      <c r="I231" s="79">
        <f>H231*F231*E231*C231</f>
        <v>376.21</v>
      </c>
    </row>
    <row r="232" spans="1:9" s="69" customFormat="1" ht="24" customHeight="1" x14ac:dyDescent="0.15">
      <c r="A232" s="326"/>
      <c r="B232" s="88" t="s">
        <v>1602</v>
      </c>
      <c r="C232" s="77">
        <v>-1</v>
      </c>
      <c r="D232" s="77" t="s">
        <v>966</v>
      </c>
      <c r="E232" s="77">
        <v>1</v>
      </c>
      <c r="F232" s="77">
        <v>3.29</v>
      </c>
      <c r="G232" s="77"/>
      <c r="H232" s="79">
        <v>2.1</v>
      </c>
      <c r="I232" s="79">
        <f t="shared" ref="I232:I243" si="6">H232*F232*E232*C232</f>
        <v>-6.9090000000000007</v>
      </c>
    </row>
    <row r="233" spans="1:9" ht="24" customHeight="1" x14ac:dyDescent="0.15">
      <c r="A233" s="326"/>
      <c r="B233" s="88" t="s">
        <v>1603</v>
      </c>
      <c r="C233" s="77">
        <v>-1</v>
      </c>
      <c r="D233" s="77" t="s">
        <v>966</v>
      </c>
      <c r="E233" s="77">
        <v>1</v>
      </c>
      <c r="F233" s="77">
        <v>1.2</v>
      </c>
      <c r="G233" s="77"/>
      <c r="H233" s="79">
        <v>2.1</v>
      </c>
      <c r="I233" s="79">
        <f t="shared" si="6"/>
        <v>-2.52</v>
      </c>
    </row>
    <row r="234" spans="1:9" ht="24" customHeight="1" x14ac:dyDescent="0.15">
      <c r="A234" s="326"/>
      <c r="B234" s="88" t="s">
        <v>1604</v>
      </c>
      <c r="C234" s="77">
        <v>-1</v>
      </c>
      <c r="D234" s="77" t="s">
        <v>966</v>
      </c>
      <c r="E234" s="77">
        <v>10</v>
      </c>
      <c r="F234" s="77">
        <v>1.35</v>
      </c>
      <c r="G234" s="77"/>
      <c r="H234" s="79">
        <v>1.35</v>
      </c>
      <c r="I234" s="79">
        <f t="shared" si="6"/>
        <v>-18.225000000000001</v>
      </c>
    </row>
    <row r="235" spans="1:9" ht="24" customHeight="1" x14ac:dyDescent="0.15">
      <c r="A235" s="326"/>
      <c r="B235" s="88" t="s">
        <v>1605</v>
      </c>
      <c r="C235" s="77">
        <v>-1</v>
      </c>
      <c r="D235" s="77" t="s">
        <v>966</v>
      </c>
      <c r="E235" s="77">
        <v>2</v>
      </c>
      <c r="F235" s="77">
        <v>1.5</v>
      </c>
      <c r="G235" s="77"/>
      <c r="H235" s="79">
        <v>1.35</v>
      </c>
      <c r="I235" s="79">
        <f t="shared" si="6"/>
        <v>-4.0500000000000007</v>
      </c>
    </row>
    <row r="236" spans="1:9" ht="24" customHeight="1" x14ac:dyDescent="0.15">
      <c r="A236" s="326"/>
      <c r="B236" s="88" t="s">
        <v>1569</v>
      </c>
      <c r="C236" s="77">
        <v>-1</v>
      </c>
      <c r="D236" s="77" t="s">
        <v>966</v>
      </c>
      <c r="E236" s="77">
        <v>1</v>
      </c>
      <c r="F236" s="77">
        <v>1.8</v>
      </c>
      <c r="G236" s="77"/>
      <c r="H236" s="79">
        <v>2.2000000000000002</v>
      </c>
      <c r="I236" s="79">
        <f t="shared" si="6"/>
        <v>-3.9600000000000004</v>
      </c>
    </row>
    <row r="237" spans="1:9" s="71" customFormat="1" ht="24" customHeight="1" x14ac:dyDescent="0.2">
      <c r="A237" s="326"/>
      <c r="B237" s="88" t="s">
        <v>1579</v>
      </c>
      <c r="C237" s="77">
        <v>-1</v>
      </c>
      <c r="D237" s="77" t="s">
        <v>966</v>
      </c>
      <c r="E237" s="77">
        <v>2</v>
      </c>
      <c r="F237" s="77">
        <v>0.6</v>
      </c>
      <c r="G237" s="77"/>
      <c r="H237" s="79">
        <v>2.1</v>
      </c>
      <c r="I237" s="79">
        <f t="shared" si="6"/>
        <v>-2.52</v>
      </c>
    </row>
    <row r="238" spans="1:9" s="71" customFormat="1" ht="24" customHeight="1" x14ac:dyDescent="0.2">
      <c r="A238" s="326"/>
      <c r="B238" s="88" t="s">
        <v>1558</v>
      </c>
      <c r="C238" s="77">
        <v>-1</v>
      </c>
      <c r="D238" s="77" t="s">
        <v>966</v>
      </c>
      <c r="E238" s="77">
        <v>3</v>
      </c>
      <c r="F238" s="77">
        <v>1.2849999999999999</v>
      </c>
      <c r="G238" s="77"/>
      <c r="H238" s="79">
        <v>0.6</v>
      </c>
      <c r="I238" s="79">
        <f t="shared" si="6"/>
        <v>-2.3129999999999997</v>
      </c>
    </row>
    <row r="239" spans="1:9" s="71" customFormat="1" ht="24" customHeight="1" x14ac:dyDescent="0.2">
      <c r="A239" s="326"/>
      <c r="B239" s="88" t="s">
        <v>1606</v>
      </c>
      <c r="C239" s="77">
        <v>-1</v>
      </c>
      <c r="D239" s="77" t="s">
        <v>966</v>
      </c>
      <c r="E239" s="77">
        <v>5</v>
      </c>
      <c r="F239" s="77">
        <v>0.9</v>
      </c>
      <c r="G239" s="77"/>
      <c r="H239" s="79">
        <v>0.6</v>
      </c>
      <c r="I239" s="79">
        <f t="shared" si="6"/>
        <v>-2.7</v>
      </c>
    </row>
    <row r="240" spans="1:9" s="71" customFormat="1" ht="24" customHeight="1" x14ac:dyDescent="0.2">
      <c r="A240" s="326"/>
      <c r="B240" s="88" t="s">
        <v>1607</v>
      </c>
      <c r="C240" s="77">
        <v>1</v>
      </c>
      <c r="D240" s="77" t="s">
        <v>966</v>
      </c>
      <c r="E240" s="77">
        <v>1</v>
      </c>
      <c r="F240" s="77">
        <v>7.78</v>
      </c>
      <c r="G240" s="77"/>
      <c r="H240" s="79">
        <v>3.3</v>
      </c>
      <c r="I240" s="79">
        <f t="shared" si="6"/>
        <v>25.673999999999999</v>
      </c>
    </row>
    <row r="241" spans="1:9" s="72" customFormat="1" ht="24" customHeight="1" x14ac:dyDescent="0.2">
      <c r="A241" s="326"/>
      <c r="B241" s="88" t="s">
        <v>1608</v>
      </c>
      <c r="C241" s="77">
        <v>-1</v>
      </c>
      <c r="D241" s="77" t="s">
        <v>966</v>
      </c>
      <c r="E241" s="77">
        <v>1</v>
      </c>
      <c r="F241" s="77">
        <v>0.9</v>
      </c>
      <c r="G241" s="77"/>
      <c r="H241" s="79">
        <v>2.1</v>
      </c>
      <c r="I241" s="79">
        <f t="shared" si="6"/>
        <v>-1.8900000000000001</v>
      </c>
    </row>
    <row r="242" spans="1:9" s="72" customFormat="1" ht="24" customHeight="1" x14ac:dyDescent="0.2">
      <c r="A242" s="326"/>
      <c r="B242" s="88" t="s">
        <v>1609</v>
      </c>
      <c r="C242" s="77">
        <v>1</v>
      </c>
      <c r="D242" s="77" t="s">
        <v>966</v>
      </c>
      <c r="E242" s="77">
        <v>1</v>
      </c>
      <c r="F242" s="77">
        <v>5.03</v>
      </c>
      <c r="G242" s="77"/>
      <c r="H242" s="79">
        <v>7.6</v>
      </c>
      <c r="I242" s="79">
        <f t="shared" si="6"/>
        <v>38.228000000000002</v>
      </c>
    </row>
    <row r="243" spans="1:9" ht="24" customHeight="1" x14ac:dyDescent="0.15">
      <c r="A243" s="326"/>
      <c r="B243" s="88" t="s">
        <v>1610</v>
      </c>
      <c r="C243" s="77">
        <v>1</v>
      </c>
      <c r="D243" s="77" t="s">
        <v>966</v>
      </c>
      <c r="E243" s="77">
        <v>15</v>
      </c>
      <c r="F243" s="77">
        <v>1.9</v>
      </c>
      <c r="G243" s="77"/>
      <c r="H243" s="79">
        <v>0.6</v>
      </c>
      <c r="I243" s="79">
        <f t="shared" si="6"/>
        <v>17.099999999999998</v>
      </c>
    </row>
    <row r="244" spans="1:9" ht="24" customHeight="1" x14ac:dyDescent="0.15">
      <c r="A244" s="326"/>
      <c r="B244" s="88"/>
      <c r="C244" s="77"/>
      <c r="D244" s="77"/>
      <c r="E244" s="77"/>
      <c r="F244" s="77"/>
      <c r="G244" s="77"/>
      <c r="H244" s="79"/>
      <c r="I244" s="79">
        <f>SUM(I231:I243)</f>
        <v>412.12500000000006</v>
      </c>
    </row>
    <row r="245" spans="1:9" ht="21.75" customHeight="1" x14ac:dyDescent="0.15">
      <c r="A245" s="326"/>
      <c r="B245" s="326"/>
      <c r="C245" s="326"/>
      <c r="D245" s="326"/>
      <c r="E245" s="326"/>
      <c r="F245" s="326"/>
      <c r="G245" s="326" t="s">
        <v>9</v>
      </c>
      <c r="H245" s="75">
        <f>ROUNDUP(I244,1)</f>
        <v>412.20000000000005</v>
      </c>
      <c r="I245" s="326" t="s">
        <v>1142</v>
      </c>
    </row>
    <row r="246" spans="1:9" ht="39" customHeight="1" x14ac:dyDescent="0.15">
      <c r="A246" s="326">
        <v>9</v>
      </c>
      <c r="B246" s="329" t="s">
        <v>1511</v>
      </c>
      <c r="C246" s="78"/>
      <c r="D246" s="78"/>
      <c r="E246" s="78"/>
      <c r="F246" s="78"/>
      <c r="G246" s="78"/>
      <c r="H246" s="78"/>
      <c r="I246" s="78"/>
    </row>
    <row r="247" spans="1:9" ht="24.75" customHeight="1" x14ac:dyDescent="0.15">
      <c r="A247" s="77"/>
      <c r="B247" s="85" t="s">
        <v>1512</v>
      </c>
      <c r="C247" s="78">
        <v>1</v>
      </c>
      <c r="D247" s="78" t="s">
        <v>966</v>
      </c>
      <c r="E247" s="78">
        <v>8</v>
      </c>
      <c r="F247" s="80">
        <v>1</v>
      </c>
      <c r="G247" s="80">
        <v>2.6</v>
      </c>
      <c r="H247" s="80">
        <v>2.1</v>
      </c>
      <c r="I247" s="78">
        <f>H247*G247*F247*E247*C247</f>
        <v>43.680000000000007</v>
      </c>
    </row>
    <row r="248" spans="1:9" ht="25.5" customHeight="1" x14ac:dyDescent="0.15">
      <c r="A248" s="77"/>
      <c r="B248" s="86"/>
      <c r="C248" s="78"/>
      <c r="D248" s="78"/>
      <c r="E248" s="78"/>
      <c r="F248" s="80"/>
      <c r="G248" s="80"/>
      <c r="H248" s="80"/>
      <c r="I248" s="79">
        <f>I247</f>
        <v>43.680000000000007</v>
      </c>
    </row>
    <row r="249" spans="1:9" ht="27" customHeight="1" x14ac:dyDescent="0.15">
      <c r="A249" s="77"/>
      <c r="B249" s="86"/>
      <c r="C249" s="78"/>
      <c r="D249" s="78"/>
      <c r="E249" s="78"/>
      <c r="F249" s="78"/>
      <c r="G249" s="326" t="s">
        <v>9</v>
      </c>
      <c r="H249" s="75">
        <f>ROUNDUP(I248,1)</f>
        <v>43.7</v>
      </c>
      <c r="I249" s="326" t="s">
        <v>1142</v>
      </c>
    </row>
    <row r="250" spans="1:9" ht="26.25" x14ac:dyDescent="0.15">
      <c r="A250" s="326">
        <v>10</v>
      </c>
      <c r="B250" s="329" t="s">
        <v>1513</v>
      </c>
      <c r="C250" s="78"/>
      <c r="D250" s="78"/>
      <c r="E250" s="78"/>
      <c r="F250" s="78"/>
      <c r="G250" s="78"/>
      <c r="H250" s="78"/>
      <c r="I250" s="78"/>
    </row>
    <row r="251" spans="1:9" ht="24" customHeight="1" x14ac:dyDescent="0.15">
      <c r="A251" s="77"/>
      <c r="B251" s="85" t="s">
        <v>1514</v>
      </c>
      <c r="C251" s="78">
        <v>1</v>
      </c>
      <c r="D251" s="78" t="s">
        <v>966</v>
      </c>
      <c r="E251" s="78">
        <v>13</v>
      </c>
      <c r="F251" s="78">
        <v>1.35</v>
      </c>
      <c r="G251" s="78"/>
      <c r="H251" s="78">
        <v>1.35</v>
      </c>
      <c r="I251" s="80">
        <f>H251*F251*E251*C251</f>
        <v>23.692500000000003</v>
      </c>
    </row>
    <row r="252" spans="1:9" ht="24" customHeight="1" x14ac:dyDescent="0.15">
      <c r="A252" s="77"/>
      <c r="B252" s="85" t="s">
        <v>1519</v>
      </c>
      <c r="C252" s="78">
        <v>1</v>
      </c>
      <c r="D252" s="78" t="s">
        <v>966</v>
      </c>
      <c r="E252" s="78">
        <v>2</v>
      </c>
      <c r="F252" s="78">
        <v>0.9</v>
      </c>
      <c r="G252" s="78"/>
      <c r="H252" s="78">
        <v>1.35</v>
      </c>
      <c r="I252" s="80">
        <f t="shared" ref="I252:I259" si="7">H252*F252*E252*C252</f>
        <v>2.4300000000000002</v>
      </c>
    </row>
    <row r="253" spans="1:9" ht="24" customHeight="1" x14ac:dyDescent="0.15">
      <c r="A253" s="77"/>
      <c r="B253" s="85" t="s">
        <v>1515</v>
      </c>
      <c r="C253" s="78">
        <v>1</v>
      </c>
      <c r="D253" s="78" t="s">
        <v>966</v>
      </c>
      <c r="E253" s="78">
        <v>2</v>
      </c>
      <c r="F253" s="78">
        <v>0.9</v>
      </c>
      <c r="G253" s="78"/>
      <c r="H253" s="78">
        <v>2.1</v>
      </c>
      <c r="I253" s="80">
        <f t="shared" si="7"/>
        <v>3.7800000000000002</v>
      </c>
    </row>
    <row r="254" spans="1:9" ht="24" customHeight="1" x14ac:dyDescent="0.15">
      <c r="A254" s="77"/>
      <c r="B254" s="85" t="s">
        <v>1516</v>
      </c>
      <c r="C254" s="78">
        <v>1</v>
      </c>
      <c r="D254" s="78" t="s">
        <v>966</v>
      </c>
      <c r="E254" s="78">
        <v>3</v>
      </c>
      <c r="F254" s="78">
        <v>1.2849999999999999</v>
      </c>
      <c r="G254" s="78"/>
      <c r="H254" s="78">
        <v>0.6</v>
      </c>
      <c r="I254" s="80">
        <f t="shared" si="7"/>
        <v>2.3129999999999997</v>
      </c>
    </row>
    <row r="255" spans="1:9" ht="24" customHeight="1" x14ac:dyDescent="0.15">
      <c r="A255" s="77"/>
      <c r="B255" s="85" t="s">
        <v>1517</v>
      </c>
      <c r="C255" s="78">
        <v>1</v>
      </c>
      <c r="D255" s="78" t="s">
        <v>966</v>
      </c>
      <c r="E255" s="78">
        <v>5</v>
      </c>
      <c r="F255" s="78">
        <v>0.9</v>
      </c>
      <c r="G255" s="78"/>
      <c r="H255" s="78">
        <v>0.6</v>
      </c>
      <c r="I255" s="80">
        <f t="shared" si="7"/>
        <v>2.7</v>
      </c>
    </row>
    <row r="256" spans="1:9" ht="24" customHeight="1" x14ac:dyDescent="0.15">
      <c r="A256" s="77"/>
      <c r="B256" s="85" t="s">
        <v>1518</v>
      </c>
      <c r="C256" s="78">
        <v>1</v>
      </c>
      <c r="D256" s="78" t="s">
        <v>966</v>
      </c>
      <c r="E256" s="78">
        <v>1</v>
      </c>
      <c r="F256" s="78">
        <v>1.8</v>
      </c>
      <c r="G256" s="78"/>
      <c r="H256" s="78">
        <v>2.2000000000000002</v>
      </c>
      <c r="I256" s="80">
        <f t="shared" si="7"/>
        <v>3.9600000000000004</v>
      </c>
    </row>
    <row r="257" spans="1:9" ht="24" customHeight="1" x14ac:dyDescent="0.15">
      <c r="A257" s="77"/>
      <c r="B257" s="85" t="s">
        <v>1520</v>
      </c>
      <c r="C257" s="78">
        <v>1</v>
      </c>
      <c r="D257" s="78" t="s">
        <v>966</v>
      </c>
      <c r="E257" s="78">
        <v>1</v>
      </c>
      <c r="F257" s="78">
        <v>1.8</v>
      </c>
      <c r="G257" s="78"/>
      <c r="H257" s="78">
        <v>1.65</v>
      </c>
      <c r="I257" s="80">
        <f t="shared" si="7"/>
        <v>2.9699999999999998</v>
      </c>
    </row>
    <row r="258" spans="1:9" ht="24" customHeight="1" x14ac:dyDescent="0.15">
      <c r="A258" s="77"/>
      <c r="B258" s="85" t="s">
        <v>1521</v>
      </c>
      <c r="C258" s="78">
        <v>1</v>
      </c>
      <c r="D258" s="78" t="s">
        <v>966</v>
      </c>
      <c r="E258" s="78">
        <v>3</v>
      </c>
      <c r="F258" s="78">
        <v>1</v>
      </c>
      <c r="G258" s="78"/>
      <c r="H258" s="78">
        <v>2.1</v>
      </c>
      <c r="I258" s="80">
        <f t="shared" si="7"/>
        <v>6.3000000000000007</v>
      </c>
    </row>
    <row r="259" spans="1:9" ht="24" customHeight="1" x14ac:dyDescent="0.15">
      <c r="A259" s="77"/>
      <c r="B259" s="85" t="s">
        <v>1522</v>
      </c>
      <c r="C259" s="78">
        <v>1</v>
      </c>
      <c r="D259" s="78" t="s">
        <v>966</v>
      </c>
      <c r="E259" s="78">
        <v>1</v>
      </c>
      <c r="F259" s="78">
        <v>8.73</v>
      </c>
      <c r="G259" s="78"/>
      <c r="H259" s="78">
        <v>0.9</v>
      </c>
      <c r="I259" s="80">
        <f t="shared" si="7"/>
        <v>7.8570000000000002</v>
      </c>
    </row>
    <row r="260" spans="1:9" ht="24" customHeight="1" x14ac:dyDescent="0.15">
      <c r="A260" s="77"/>
      <c r="B260" s="85" t="s">
        <v>1523</v>
      </c>
      <c r="C260" s="78">
        <v>1</v>
      </c>
      <c r="D260" s="78" t="s">
        <v>966</v>
      </c>
      <c r="E260" s="78">
        <v>1</v>
      </c>
      <c r="F260" s="78">
        <v>30</v>
      </c>
      <c r="G260" s="78">
        <v>3.14</v>
      </c>
      <c r="H260" s="78">
        <v>0.11</v>
      </c>
      <c r="I260" s="80">
        <f>H260*F260*E260*C260*G260</f>
        <v>10.362</v>
      </c>
    </row>
    <row r="261" spans="1:9" ht="24" customHeight="1" x14ac:dyDescent="0.15">
      <c r="A261" s="77"/>
      <c r="B261" s="85" t="s">
        <v>916</v>
      </c>
      <c r="C261" s="78">
        <v>1</v>
      </c>
      <c r="D261" s="78" t="s">
        <v>966</v>
      </c>
      <c r="E261" s="78">
        <v>1</v>
      </c>
      <c r="F261" s="78">
        <v>34</v>
      </c>
      <c r="G261" s="78">
        <v>3.14</v>
      </c>
      <c r="H261" s="78">
        <v>0.11</v>
      </c>
      <c r="I261" s="80">
        <f t="shared" ref="I261:I266" si="8">H261*F261*E261*C261*G261</f>
        <v>11.743600000000001</v>
      </c>
    </row>
    <row r="262" spans="1:9" ht="24" customHeight="1" x14ac:dyDescent="0.15">
      <c r="A262" s="77"/>
      <c r="B262" s="85" t="s">
        <v>1524</v>
      </c>
      <c r="C262" s="78">
        <v>1</v>
      </c>
      <c r="D262" s="78" t="s">
        <v>966</v>
      </c>
      <c r="E262" s="78">
        <v>1</v>
      </c>
      <c r="F262" s="78">
        <v>36.5</v>
      </c>
      <c r="G262" s="78">
        <v>3.14</v>
      </c>
      <c r="H262" s="78">
        <v>7.4999999999999997E-2</v>
      </c>
      <c r="I262" s="80">
        <f t="shared" si="8"/>
        <v>8.5957500000000007</v>
      </c>
    </row>
    <row r="263" spans="1:9" ht="24" customHeight="1" x14ac:dyDescent="0.15">
      <c r="A263" s="77"/>
      <c r="B263" s="85" t="s">
        <v>1525</v>
      </c>
      <c r="C263" s="78">
        <v>1</v>
      </c>
      <c r="D263" s="78" t="s">
        <v>966</v>
      </c>
      <c r="E263" s="78">
        <v>2</v>
      </c>
      <c r="F263" s="78">
        <v>30</v>
      </c>
      <c r="G263" s="78">
        <v>3.14</v>
      </c>
      <c r="H263" s="78">
        <v>3.2000000000000001E-2</v>
      </c>
      <c r="I263" s="80">
        <f t="shared" si="8"/>
        <v>6.0288000000000004</v>
      </c>
    </row>
    <row r="264" spans="1:9" ht="24" customHeight="1" x14ac:dyDescent="0.15">
      <c r="A264" s="77"/>
      <c r="B264" s="85" t="s">
        <v>1526</v>
      </c>
      <c r="C264" s="78">
        <v>1</v>
      </c>
      <c r="D264" s="78" t="s">
        <v>966</v>
      </c>
      <c r="E264" s="78">
        <v>1</v>
      </c>
      <c r="F264" s="78">
        <v>134.5</v>
      </c>
      <c r="G264" s="78">
        <v>3.14</v>
      </c>
      <c r="H264" s="78">
        <v>2.5000000000000001E-2</v>
      </c>
      <c r="I264" s="80">
        <f t="shared" si="8"/>
        <v>10.558250000000001</v>
      </c>
    </row>
    <row r="265" spans="1:9" ht="24" customHeight="1" x14ac:dyDescent="0.15">
      <c r="A265" s="77"/>
      <c r="B265" s="85" t="s">
        <v>1527</v>
      </c>
      <c r="C265" s="78">
        <v>1</v>
      </c>
      <c r="D265" s="78" t="s">
        <v>966</v>
      </c>
      <c r="E265" s="78">
        <v>1</v>
      </c>
      <c r="F265" s="78">
        <v>3.3</v>
      </c>
      <c r="G265" s="78">
        <v>3.14</v>
      </c>
      <c r="H265" s="78">
        <v>1</v>
      </c>
      <c r="I265" s="80">
        <f t="shared" si="8"/>
        <v>10.362</v>
      </c>
    </row>
    <row r="266" spans="1:9" ht="24" customHeight="1" x14ac:dyDescent="0.15">
      <c r="A266" s="77"/>
      <c r="B266" s="85" t="s">
        <v>1528</v>
      </c>
      <c r="C266" s="78">
        <v>1</v>
      </c>
      <c r="D266" s="78" t="s">
        <v>966</v>
      </c>
      <c r="E266" s="78">
        <v>1</v>
      </c>
      <c r="F266" s="78">
        <v>0.78500000000000003</v>
      </c>
      <c r="G266" s="78">
        <v>3.04</v>
      </c>
      <c r="H266" s="78">
        <v>1.05</v>
      </c>
      <c r="I266" s="80">
        <f t="shared" si="8"/>
        <v>2.5057200000000002</v>
      </c>
    </row>
    <row r="267" spans="1:9" ht="24" customHeight="1" x14ac:dyDescent="0.15">
      <c r="A267" s="77"/>
      <c r="B267" s="86"/>
      <c r="C267" s="78"/>
      <c r="D267" s="78"/>
      <c r="E267" s="78"/>
      <c r="F267" s="80"/>
      <c r="G267" s="80"/>
      <c r="H267" s="80"/>
      <c r="I267" s="79">
        <f>SUM(I251:I266)</f>
        <v>116.15862</v>
      </c>
    </row>
    <row r="268" spans="1:9" ht="24" customHeight="1" x14ac:dyDescent="0.15">
      <c r="A268" s="77"/>
      <c r="B268" s="86"/>
      <c r="C268" s="78"/>
      <c r="D268" s="78"/>
      <c r="E268" s="78"/>
      <c r="F268" s="78"/>
      <c r="G268" s="326" t="s">
        <v>9</v>
      </c>
      <c r="H268" s="75">
        <f>ROUNDUP(I267,1)</f>
        <v>116.19999999999999</v>
      </c>
      <c r="I268" s="326" t="s">
        <v>1142</v>
      </c>
    </row>
    <row r="269" spans="1:9" ht="33" customHeight="1" x14ac:dyDescent="0.15">
      <c r="A269" s="326">
        <v>11</v>
      </c>
      <c r="B269" s="329" t="s">
        <v>1611</v>
      </c>
      <c r="C269" s="78"/>
      <c r="D269" s="78"/>
      <c r="E269" s="78"/>
      <c r="F269" s="78"/>
      <c r="G269" s="78"/>
      <c r="H269" s="78"/>
      <c r="I269" s="78"/>
    </row>
    <row r="270" spans="1:9" ht="24" customHeight="1" x14ac:dyDescent="0.15">
      <c r="A270" s="77"/>
      <c r="B270" s="85" t="s">
        <v>1612</v>
      </c>
      <c r="C270" s="78">
        <v>1</v>
      </c>
      <c r="D270" s="78" t="s">
        <v>966</v>
      </c>
      <c r="E270" s="78">
        <v>10</v>
      </c>
      <c r="F270" s="78">
        <v>0.4</v>
      </c>
      <c r="G270" s="78"/>
      <c r="H270" s="78">
        <v>0.55000000000000004</v>
      </c>
      <c r="I270" s="80">
        <f>H270*F270*E270*C270</f>
        <v>2.2000000000000002</v>
      </c>
    </row>
    <row r="271" spans="1:9" ht="24" customHeight="1" x14ac:dyDescent="0.15">
      <c r="A271" s="77"/>
      <c r="B271" s="86"/>
      <c r="C271" s="78"/>
      <c r="D271" s="78"/>
      <c r="E271" s="78"/>
      <c r="F271" s="80"/>
      <c r="G271" s="80"/>
      <c r="H271" s="80"/>
      <c r="I271" s="79">
        <f>I270</f>
        <v>2.2000000000000002</v>
      </c>
    </row>
    <row r="272" spans="1:9" ht="24" customHeight="1" x14ac:dyDescent="0.15">
      <c r="A272" s="77"/>
      <c r="B272" s="86"/>
      <c r="C272" s="78"/>
      <c r="D272" s="78"/>
      <c r="E272" s="78"/>
      <c r="F272" s="78"/>
      <c r="G272" s="326" t="s">
        <v>9</v>
      </c>
      <c r="H272" s="75">
        <f>ROUNDUP(I271,1)</f>
        <v>2.2000000000000002</v>
      </c>
      <c r="I272" s="326" t="s">
        <v>1142</v>
      </c>
    </row>
    <row r="273" spans="1:9" ht="24" customHeight="1" x14ac:dyDescent="0.15">
      <c r="A273" s="77"/>
      <c r="B273" s="85"/>
      <c r="C273" s="78"/>
      <c r="D273" s="78"/>
      <c r="E273" s="78"/>
      <c r="F273" s="78"/>
      <c r="G273" s="78"/>
      <c r="H273" s="78"/>
      <c r="I273" s="80"/>
    </row>
    <row r="274" spans="1:9" ht="51" customHeight="1" x14ac:dyDescent="0.15">
      <c r="A274" s="326">
        <v>12</v>
      </c>
      <c r="B274" s="329" t="s">
        <v>1613</v>
      </c>
      <c r="C274" s="78"/>
      <c r="D274" s="78"/>
      <c r="E274" s="78"/>
      <c r="F274" s="78"/>
      <c r="G274" s="78"/>
      <c r="H274" s="78"/>
      <c r="I274" s="78"/>
    </row>
    <row r="275" spans="1:9" ht="24" customHeight="1" x14ac:dyDescent="0.15">
      <c r="A275" s="77"/>
      <c r="B275" s="85" t="s">
        <v>900</v>
      </c>
      <c r="C275" s="78">
        <v>1</v>
      </c>
      <c r="D275" s="78" t="s">
        <v>966</v>
      </c>
      <c r="E275" s="78">
        <v>2</v>
      </c>
      <c r="F275" s="78"/>
      <c r="G275" s="78"/>
      <c r="H275" s="78"/>
      <c r="I275" s="80">
        <f>E275*C275</f>
        <v>2</v>
      </c>
    </row>
    <row r="276" spans="1:9" ht="24" customHeight="1" x14ac:dyDescent="0.15">
      <c r="A276" s="77"/>
      <c r="B276" s="86"/>
      <c r="C276" s="78"/>
      <c r="D276" s="78"/>
      <c r="E276" s="78"/>
      <c r="F276" s="80"/>
      <c r="G276" s="80"/>
      <c r="H276" s="80"/>
      <c r="I276" s="79">
        <f>I275</f>
        <v>2</v>
      </c>
    </row>
    <row r="277" spans="1:9" ht="24" customHeight="1" x14ac:dyDescent="0.15">
      <c r="A277" s="77"/>
      <c r="B277" s="86"/>
      <c r="C277" s="78"/>
      <c r="D277" s="78"/>
      <c r="E277" s="78"/>
      <c r="F277" s="78"/>
      <c r="G277" s="326" t="s">
        <v>9</v>
      </c>
      <c r="H277" s="75">
        <f>ROUNDUP(I276,1)</f>
        <v>2</v>
      </c>
      <c r="I277" s="326" t="s">
        <v>2</v>
      </c>
    </row>
    <row r="278" spans="1:9" ht="26.25" x14ac:dyDescent="0.15">
      <c r="A278" s="326">
        <v>13</v>
      </c>
      <c r="B278" s="329" t="s">
        <v>1614</v>
      </c>
      <c r="C278" s="78"/>
      <c r="D278" s="78"/>
      <c r="E278" s="78"/>
      <c r="F278" s="78"/>
      <c r="G278" s="78"/>
      <c r="H278" s="78"/>
      <c r="I278" s="78"/>
    </row>
    <row r="279" spans="1:9" ht="24" customHeight="1" x14ac:dyDescent="0.15">
      <c r="A279" s="77"/>
      <c r="B279" s="85" t="s">
        <v>1615</v>
      </c>
      <c r="C279" s="78">
        <v>1</v>
      </c>
      <c r="D279" s="78" t="s">
        <v>966</v>
      </c>
      <c r="E279" s="78">
        <v>1</v>
      </c>
      <c r="F279" s="78">
        <v>3</v>
      </c>
      <c r="G279" s="78"/>
      <c r="H279" s="78">
        <v>1.34</v>
      </c>
      <c r="I279" s="80">
        <f>F279*E279*C279*H279</f>
        <v>4.0200000000000005</v>
      </c>
    </row>
    <row r="280" spans="1:9" ht="24" customHeight="1" x14ac:dyDescent="0.15">
      <c r="A280" s="77"/>
      <c r="B280" s="86"/>
      <c r="C280" s="78"/>
      <c r="D280" s="78"/>
      <c r="E280" s="78"/>
      <c r="F280" s="80"/>
      <c r="G280" s="80"/>
      <c r="H280" s="80"/>
      <c r="I280" s="79">
        <f>I279</f>
        <v>4.0200000000000005</v>
      </c>
    </row>
    <row r="281" spans="1:9" ht="24" customHeight="1" x14ac:dyDescent="0.15">
      <c r="A281" s="77"/>
      <c r="B281" s="86"/>
      <c r="C281" s="78"/>
      <c r="D281" s="78"/>
      <c r="E281" s="78"/>
      <c r="F281" s="78"/>
      <c r="G281" s="326" t="s">
        <v>9</v>
      </c>
      <c r="H281" s="75">
        <f>ROUNDUP(I280,1)</f>
        <v>4.0999999999999996</v>
      </c>
      <c r="I281" s="326" t="s">
        <v>10</v>
      </c>
    </row>
    <row r="282" spans="1:9" ht="39" customHeight="1" x14ac:dyDescent="0.15">
      <c r="A282" s="326">
        <v>14</v>
      </c>
      <c r="B282" s="329" t="s">
        <v>1687</v>
      </c>
      <c r="C282" s="78"/>
      <c r="D282" s="78"/>
      <c r="E282" s="78"/>
      <c r="F282" s="78"/>
      <c r="G282" s="78"/>
      <c r="H282" s="78"/>
      <c r="I282" s="78"/>
    </row>
    <row r="283" spans="1:9" ht="24" customHeight="1" x14ac:dyDescent="0.15">
      <c r="A283" s="77"/>
      <c r="B283" s="85" t="s">
        <v>1615</v>
      </c>
      <c r="C283" s="78">
        <v>1</v>
      </c>
      <c r="D283" s="78" t="s">
        <v>966</v>
      </c>
      <c r="E283" s="78">
        <v>1</v>
      </c>
      <c r="F283" s="78">
        <v>3</v>
      </c>
      <c r="G283" s="78"/>
      <c r="H283" s="78">
        <v>1.34</v>
      </c>
      <c r="I283" s="80">
        <f>F283*E283*C283*H283</f>
        <v>4.0200000000000005</v>
      </c>
    </row>
    <row r="284" spans="1:9" ht="24" customHeight="1" x14ac:dyDescent="0.15">
      <c r="A284" s="77"/>
      <c r="B284" s="86"/>
      <c r="C284" s="78"/>
      <c r="D284" s="78"/>
      <c r="E284" s="78"/>
      <c r="F284" s="80"/>
      <c r="G284" s="80"/>
      <c r="H284" s="80"/>
      <c r="I284" s="79">
        <f>I283</f>
        <v>4.0200000000000005</v>
      </c>
    </row>
    <row r="285" spans="1:9" ht="24" customHeight="1" x14ac:dyDescent="0.15">
      <c r="A285" s="77"/>
      <c r="B285" s="86"/>
      <c r="C285" s="78"/>
      <c r="D285" s="78"/>
      <c r="E285" s="78"/>
      <c r="F285" s="78"/>
      <c r="G285" s="326" t="s">
        <v>9</v>
      </c>
      <c r="H285" s="75">
        <f>ROUNDUP(I284,1)</f>
        <v>4.0999999999999996</v>
      </c>
      <c r="I285" s="326" t="s">
        <v>10</v>
      </c>
    </row>
    <row r="286" spans="1:9" ht="34.5" customHeight="1" x14ac:dyDescent="0.15">
      <c r="A286" s="326">
        <v>15</v>
      </c>
      <c r="B286" s="329" t="s">
        <v>1616</v>
      </c>
      <c r="C286" s="78"/>
      <c r="D286" s="78"/>
      <c r="E286" s="78"/>
      <c r="F286" s="78"/>
      <c r="G286" s="78"/>
      <c r="H286" s="78"/>
      <c r="I286" s="78"/>
    </row>
    <row r="287" spans="1:9" ht="24" customHeight="1" x14ac:dyDescent="0.15">
      <c r="A287" s="77"/>
      <c r="B287" s="85" t="s">
        <v>1617</v>
      </c>
      <c r="C287" s="78">
        <v>2</v>
      </c>
      <c r="D287" s="78" t="s">
        <v>966</v>
      </c>
      <c r="E287" s="78">
        <v>2</v>
      </c>
      <c r="F287" s="78"/>
      <c r="G287" s="78"/>
      <c r="H287" s="78"/>
      <c r="I287" s="80">
        <f>E287*C287</f>
        <v>4</v>
      </c>
    </row>
    <row r="288" spans="1:9" ht="24" customHeight="1" x14ac:dyDescent="0.15">
      <c r="A288" s="77"/>
      <c r="B288" s="86"/>
      <c r="C288" s="78"/>
      <c r="D288" s="78"/>
      <c r="E288" s="78"/>
      <c r="F288" s="80"/>
      <c r="G288" s="80"/>
      <c r="H288" s="80"/>
      <c r="I288" s="79">
        <f>I287</f>
        <v>4</v>
      </c>
    </row>
    <row r="289" spans="1:11" ht="24" customHeight="1" x14ac:dyDescent="0.15">
      <c r="A289" s="77"/>
      <c r="B289" s="86"/>
      <c r="C289" s="78"/>
      <c r="D289" s="78"/>
      <c r="E289" s="78"/>
      <c r="F289" s="78"/>
      <c r="G289" s="326" t="s">
        <v>9</v>
      </c>
      <c r="H289" s="75">
        <f>ROUNDUP(I288,1)</f>
        <v>4</v>
      </c>
      <c r="I289" s="326" t="s">
        <v>2</v>
      </c>
    </row>
    <row r="290" spans="1:11" ht="36" customHeight="1" x14ac:dyDescent="0.15">
      <c r="A290" s="326">
        <v>16</v>
      </c>
      <c r="B290" s="329" t="s">
        <v>1690</v>
      </c>
      <c r="C290" s="78"/>
      <c r="D290" s="78"/>
      <c r="E290" s="78"/>
      <c r="F290" s="78"/>
      <c r="G290" s="78"/>
      <c r="H290" s="78"/>
      <c r="I290" s="78"/>
    </row>
    <row r="291" spans="1:11" ht="24" customHeight="1" x14ac:dyDescent="0.15">
      <c r="A291" s="77"/>
      <c r="B291" s="85" t="s">
        <v>1618</v>
      </c>
      <c r="C291" s="78">
        <v>1</v>
      </c>
      <c r="D291" s="78" t="s">
        <v>966</v>
      </c>
      <c r="E291" s="78">
        <v>2</v>
      </c>
      <c r="F291" s="78">
        <v>0.23</v>
      </c>
      <c r="G291" s="80">
        <v>0.3</v>
      </c>
      <c r="H291" s="80">
        <v>1</v>
      </c>
      <c r="I291" s="80">
        <f>E291*C291*H291*G291*F291</f>
        <v>0.13800000000000001</v>
      </c>
    </row>
    <row r="292" spans="1:11" ht="24" customHeight="1" x14ac:dyDescent="0.15">
      <c r="A292" s="77"/>
      <c r="B292" s="86"/>
      <c r="C292" s="78"/>
      <c r="D292" s="78"/>
      <c r="E292" s="78"/>
      <c r="F292" s="80"/>
      <c r="G292" s="80"/>
      <c r="H292" s="80"/>
      <c r="I292" s="79">
        <f>I291</f>
        <v>0.13800000000000001</v>
      </c>
    </row>
    <row r="293" spans="1:11" ht="24" customHeight="1" x14ac:dyDescent="0.15">
      <c r="A293" s="77"/>
      <c r="B293" s="86"/>
      <c r="C293" s="78"/>
      <c r="D293" s="78"/>
      <c r="E293" s="78"/>
      <c r="F293" s="78"/>
      <c r="G293" s="326" t="s">
        <v>9</v>
      </c>
      <c r="H293" s="75">
        <f>ROUNDUP(I292,1)</f>
        <v>0.2</v>
      </c>
      <c r="I293" s="326" t="s">
        <v>271</v>
      </c>
    </row>
    <row r="294" spans="1:11" ht="39.75" customHeight="1" x14ac:dyDescent="0.15">
      <c r="A294" s="326">
        <v>17</v>
      </c>
      <c r="B294" s="342" t="s">
        <v>1087</v>
      </c>
      <c r="C294" s="78"/>
      <c r="D294" s="78"/>
      <c r="E294" s="78"/>
      <c r="F294" s="78"/>
      <c r="G294" s="326"/>
      <c r="H294" s="75"/>
      <c r="I294" s="326"/>
    </row>
    <row r="295" spans="1:11" ht="24" customHeight="1" x14ac:dyDescent="0.15">
      <c r="A295" s="77"/>
      <c r="B295" s="86" t="s">
        <v>1691</v>
      </c>
      <c r="C295" s="78">
        <v>1</v>
      </c>
      <c r="D295" s="78" t="s">
        <v>966</v>
      </c>
      <c r="E295" s="78">
        <v>2</v>
      </c>
      <c r="F295" s="78">
        <v>1.06</v>
      </c>
      <c r="G295" s="76"/>
      <c r="H295" s="80">
        <v>1</v>
      </c>
      <c r="I295" s="80">
        <f>E295*C295*H295*F295</f>
        <v>2.12</v>
      </c>
      <c r="K295" s="68">
        <f>0.23+0.3</f>
        <v>0.53</v>
      </c>
    </row>
    <row r="296" spans="1:11" ht="24" customHeight="1" x14ac:dyDescent="0.15">
      <c r="A296" s="77"/>
      <c r="B296" s="86"/>
      <c r="C296" s="78"/>
      <c r="D296" s="78"/>
      <c r="E296" s="78"/>
      <c r="F296" s="78"/>
      <c r="G296" s="326" t="s">
        <v>9</v>
      </c>
      <c r="H296" s="75">
        <f>ROUNDUP(I295,1)</f>
        <v>2.2000000000000002</v>
      </c>
      <c r="I296" s="326" t="s">
        <v>10</v>
      </c>
      <c r="K296" s="68">
        <f>K295*2</f>
        <v>1.06</v>
      </c>
    </row>
    <row r="297" spans="1:11" ht="24" customHeight="1" x14ac:dyDescent="0.15">
      <c r="A297" s="77"/>
      <c r="B297" s="86"/>
      <c r="C297" s="78"/>
      <c r="D297" s="78"/>
      <c r="E297" s="78"/>
      <c r="F297" s="78"/>
      <c r="G297" s="326"/>
      <c r="H297" s="75"/>
      <c r="I297" s="326"/>
    </row>
    <row r="298" spans="1:11" ht="24" customHeight="1" x14ac:dyDescent="0.15">
      <c r="A298" s="326">
        <v>18</v>
      </c>
      <c r="B298" s="329" t="s">
        <v>1692</v>
      </c>
      <c r="C298" s="78"/>
      <c r="D298" s="78"/>
      <c r="E298" s="78"/>
      <c r="F298" s="78"/>
      <c r="G298" s="78"/>
      <c r="H298" s="78"/>
      <c r="I298" s="78"/>
    </row>
    <row r="299" spans="1:11" ht="24" customHeight="1" x14ac:dyDescent="0.15">
      <c r="A299" s="77"/>
      <c r="B299" s="85" t="s">
        <v>1618</v>
      </c>
      <c r="C299" s="78">
        <v>1</v>
      </c>
      <c r="D299" s="78" t="s">
        <v>966</v>
      </c>
      <c r="E299" s="78">
        <v>2</v>
      </c>
      <c r="F299" s="78">
        <v>0.23</v>
      </c>
      <c r="G299" s="80">
        <v>0.3</v>
      </c>
      <c r="H299" s="80">
        <v>1</v>
      </c>
      <c r="I299" s="80">
        <f>E299*C299*H299*G299*F299</f>
        <v>0.13800000000000001</v>
      </c>
    </row>
    <row r="300" spans="1:11" ht="24" customHeight="1" x14ac:dyDescent="0.15">
      <c r="A300" s="77"/>
      <c r="B300" s="86"/>
      <c r="C300" s="78"/>
      <c r="D300" s="78"/>
      <c r="E300" s="78"/>
      <c r="F300" s="80"/>
      <c r="G300" s="80"/>
      <c r="H300" s="80"/>
      <c r="I300" s="79">
        <f>I299</f>
        <v>0.13800000000000001</v>
      </c>
    </row>
    <row r="301" spans="1:11" ht="24" customHeight="1" x14ac:dyDescent="0.15">
      <c r="A301" s="77"/>
      <c r="B301" s="86"/>
      <c r="C301" s="78"/>
      <c r="D301" s="78"/>
      <c r="E301" s="78"/>
      <c r="F301" s="78"/>
      <c r="G301" s="326" t="s">
        <v>9</v>
      </c>
      <c r="H301" s="75">
        <v>0.2</v>
      </c>
      <c r="I301" s="326" t="s">
        <v>271</v>
      </c>
    </row>
    <row r="302" spans="1:11" ht="33.75" customHeight="1" x14ac:dyDescent="0.15">
      <c r="A302" s="327">
        <v>19</v>
      </c>
      <c r="B302" s="329" t="s">
        <v>1695</v>
      </c>
      <c r="C302" s="78"/>
      <c r="D302" s="78"/>
      <c r="E302" s="78"/>
      <c r="F302" s="78"/>
      <c r="G302" s="78"/>
      <c r="H302" s="78"/>
      <c r="I302" s="78"/>
    </row>
    <row r="303" spans="1:11" ht="25.5" customHeight="1" x14ac:dyDescent="0.15">
      <c r="A303" s="77"/>
      <c r="B303" s="85" t="s">
        <v>1696</v>
      </c>
      <c r="C303" s="78">
        <v>1</v>
      </c>
      <c r="D303" s="78" t="s">
        <v>966</v>
      </c>
      <c r="E303" s="78">
        <v>1</v>
      </c>
      <c r="F303" s="78"/>
      <c r="G303" s="80"/>
      <c r="H303" s="80"/>
      <c r="I303" s="80">
        <v>1</v>
      </c>
    </row>
    <row r="304" spans="1:11" ht="24.75" customHeight="1" x14ac:dyDescent="0.15">
      <c r="A304" s="77"/>
      <c r="B304" s="86"/>
      <c r="C304" s="78"/>
      <c r="D304" s="78"/>
      <c r="E304" s="78"/>
      <c r="F304" s="80"/>
      <c r="G304" s="80"/>
      <c r="H304" s="80"/>
      <c r="I304" s="79">
        <f>I303</f>
        <v>1</v>
      </c>
    </row>
    <row r="305" spans="1:9" ht="24.75" customHeight="1" x14ac:dyDescent="0.15">
      <c r="A305" s="77"/>
      <c r="B305" s="86"/>
      <c r="C305" s="78"/>
      <c r="D305" s="78"/>
      <c r="E305" s="78"/>
      <c r="F305" s="78"/>
      <c r="G305" s="327" t="s">
        <v>9</v>
      </c>
      <c r="H305" s="75">
        <f>ROUNDUP(I304,1)</f>
        <v>1</v>
      </c>
      <c r="I305" s="327" t="s">
        <v>11</v>
      </c>
    </row>
    <row r="306" spans="1:9" ht="24" customHeight="1" x14ac:dyDescent="0.15">
      <c r="A306" s="77"/>
      <c r="B306" s="181" t="s">
        <v>1140</v>
      </c>
      <c r="C306" s="78"/>
      <c r="D306" s="78"/>
      <c r="E306" s="78"/>
      <c r="F306" s="78"/>
      <c r="G306" s="78"/>
      <c r="H306" s="364" t="s">
        <v>22</v>
      </c>
      <c r="I306" s="365"/>
    </row>
    <row r="307" spans="1:9" ht="24" customHeight="1" x14ac:dyDescent="0.15">
      <c r="A307" s="77"/>
      <c r="B307" s="182" t="s">
        <v>1028</v>
      </c>
      <c r="C307" s="78"/>
      <c r="D307" s="78"/>
      <c r="E307" s="78"/>
      <c r="F307" s="78"/>
      <c r="G307" s="78"/>
      <c r="H307" s="364" t="s">
        <v>22</v>
      </c>
      <c r="I307" s="365"/>
    </row>
    <row r="308" spans="1:9" ht="15.75" x14ac:dyDescent="0.15">
      <c r="A308" s="175"/>
      <c r="B308" s="344"/>
      <c r="C308" s="177"/>
      <c r="D308" s="177"/>
      <c r="E308" s="177"/>
      <c r="F308" s="177"/>
      <c r="G308" s="177"/>
      <c r="H308" s="177"/>
      <c r="I308" s="177"/>
    </row>
    <row r="309" spans="1:9" ht="15.75" x14ac:dyDescent="0.15">
      <c r="A309" s="175"/>
      <c r="B309" s="344"/>
      <c r="C309" s="177"/>
      <c r="D309" s="177"/>
      <c r="E309" s="177"/>
      <c r="F309" s="177"/>
      <c r="G309" s="177"/>
      <c r="H309" s="177"/>
      <c r="I309" s="177"/>
    </row>
    <row r="310" spans="1:9" x14ac:dyDescent="0.15">
      <c r="A310" s="175"/>
      <c r="B310" s="176"/>
      <c r="C310" s="177"/>
      <c r="D310" s="177"/>
      <c r="E310" s="177"/>
      <c r="F310" s="177"/>
      <c r="G310" s="177"/>
      <c r="H310" s="177"/>
      <c r="I310" s="177"/>
    </row>
    <row r="311" spans="1:9" x14ac:dyDescent="0.15">
      <c r="A311" s="175"/>
      <c r="B311" s="176"/>
      <c r="C311" s="177"/>
      <c r="D311" s="177"/>
      <c r="E311" s="177"/>
      <c r="F311" s="177"/>
      <c r="G311" s="177"/>
      <c r="H311" s="177"/>
      <c r="I311" s="177"/>
    </row>
    <row r="312" spans="1:9" x14ac:dyDescent="0.15">
      <c r="A312" s="175"/>
      <c r="B312" s="176"/>
      <c r="C312" s="177"/>
      <c r="D312" s="177"/>
      <c r="E312" s="177"/>
      <c r="F312" s="177"/>
      <c r="G312" s="177"/>
      <c r="H312" s="177"/>
      <c r="I312" s="177"/>
    </row>
    <row r="313" spans="1:9" x14ac:dyDescent="0.15">
      <c r="A313" s="175"/>
      <c r="B313" s="176"/>
      <c r="C313" s="177"/>
      <c r="D313" s="177"/>
      <c r="E313" s="177"/>
      <c r="F313" s="177"/>
      <c r="G313" s="177"/>
      <c r="H313" s="177"/>
      <c r="I313" s="177"/>
    </row>
    <row r="314" spans="1:9" x14ac:dyDescent="0.15">
      <c r="A314" s="175"/>
      <c r="B314" s="176"/>
      <c r="C314" s="177"/>
      <c r="D314" s="177"/>
      <c r="E314" s="177"/>
      <c r="F314" s="177"/>
      <c r="G314" s="177"/>
      <c r="H314" s="177"/>
      <c r="I314" s="177"/>
    </row>
    <row r="315" spans="1:9" x14ac:dyDescent="0.15">
      <c r="A315" s="175"/>
      <c r="B315" s="176"/>
      <c r="C315" s="177"/>
      <c r="D315" s="177"/>
      <c r="E315" s="177"/>
      <c r="F315" s="177"/>
      <c r="G315" s="177"/>
      <c r="H315" s="177"/>
      <c r="I315" s="177"/>
    </row>
    <row r="316" spans="1:9" x14ac:dyDescent="0.15">
      <c r="A316" s="175"/>
      <c r="B316" s="176"/>
      <c r="C316" s="177"/>
      <c r="D316" s="177"/>
      <c r="E316" s="177"/>
      <c r="F316" s="177"/>
      <c r="G316" s="177"/>
      <c r="H316" s="177"/>
      <c r="I316" s="177"/>
    </row>
    <row r="317" spans="1:9" x14ac:dyDescent="0.15">
      <c r="A317" s="175"/>
      <c r="B317" s="176"/>
      <c r="C317" s="177"/>
      <c r="D317" s="177"/>
      <c r="E317" s="177"/>
      <c r="F317" s="177"/>
      <c r="G317" s="177"/>
      <c r="H317" s="177"/>
      <c r="I317" s="177"/>
    </row>
    <row r="318" spans="1:9" x14ac:dyDescent="0.15">
      <c r="A318" s="175"/>
      <c r="B318" s="176"/>
      <c r="C318" s="177"/>
      <c r="D318" s="177"/>
      <c r="E318" s="177"/>
      <c r="F318" s="177"/>
      <c r="G318" s="177"/>
      <c r="H318" s="177"/>
      <c r="I318" s="177"/>
    </row>
    <row r="319" spans="1:9" x14ac:dyDescent="0.15">
      <c r="A319" s="175"/>
      <c r="B319" s="176"/>
      <c r="C319" s="177"/>
      <c r="D319" s="177"/>
      <c r="E319" s="177"/>
      <c r="F319" s="177"/>
      <c r="G319" s="177"/>
      <c r="H319" s="177"/>
      <c r="I319" s="177"/>
    </row>
    <row r="320" spans="1:9" x14ac:dyDescent="0.15">
      <c r="A320" s="175"/>
      <c r="B320" s="176"/>
      <c r="C320" s="177"/>
      <c r="D320" s="177"/>
      <c r="E320" s="177"/>
      <c r="F320" s="177"/>
      <c r="G320" s="177"/>
      <c r="H320" s="177"/>
      <c r="I320" s="177"/>
    </row>
    <row r="321" spans="1:9" x14ac:dyDescent="0.15">
      <c r="A321" s="175"/>
      <c r="B321" s="176"/>
      <c r="C321" s="177"/>
      <c r="D321" s="177"/>
      <c r="E321" s="177"/>
      <c r="F321" s="177"/>
      <c r="G321" s="177"/>
      <c r="H321" s="177"/>
      <c r="I321" s="177"/>
    </row>
    <row r="322" spans="1:9" x14ac:dyDescent="0.15">
      <c r="A322" s="175"/>
      <c r="B322" s="176"/>
      <c r="C322" s="177"/>
      <c r="D322" s="177"/>
      <c r="E322" s="177"/>
      <c r="F322" s="177"/>
      <c r="G322" s="177"/>
      <c r="H322" s="177"/>
      <c r="I322" s="177"/>
    </row>
    <row r="323" spans="1:9" x14ac:dyDescent="0.15">
      <c r="A323" s="175"/>
      <c r="B323" s="176"/>
      <c r="C323" s="177"/>
      <c r="D323" s="177"/>
      <c r="E323" s="177"/>
      <c r="F323" s="177"/>
      <c r="G323" s="177"/>
      <c r="H323" s="177"/>
      <c r="I323" s="177"/>
    </row>
    <row r="324" spans="1:9" x14ac:dyDescent="0.15">
      <c r="A324" s="175"/>
      <c r="B324" s="176"/>
      <c r="C324" s="177"/>
      <c r="D324" s="177"/>
      <c r="E324" s="177"/>
      <c r="F324" s="177"/>
      <c r="G324" s="177"/>
      <c r="H324" s="177"/>
      <c r="I324" s="177"/>
    </row>
    <row r="325" spans="1:9" x14ac:dyDescent="0.15">
      <c r="A325" s="175"/>
      <c r="B325" s="176"/>
      <c r="C325" s="177"/>
      <c r="D325" s="177"/>
      <c r="E325" s="177"/>
      <c r="F325" s="177"/>
      <c r="G325" s="177"/>
      <c r="H325" s="177"/>
      <c r="I325" s="177"/>
    </row>
    <row r="326" spans="1:9" x14ac:dyDescent="0.15">
      <c r="A326" s="175"/>
      <c r="B326" s="176"/>
      <c r="C326" s="177"/>
      <c r="D326" s="177"/>
      <c r="E326" s="177"/>
      <c r="F326" s="177"/>
      <c r="G326" s="177"/>
      <c r="H326" s="177"/>
      <c r="I326" s="177"/>
    </row>
    <row r="327" spans="1:9" x14ac:dyDescent="0.15">
      <c r="A327" s="175"/>
      <c r="B327" s="176"/>
      <c r="C327" s="177"/>
      <c r="D327" s="177"/>
      <c r="E327" s="177"/>
      <c r="F327" s="177"/>
      <c r="G327" s="177"/>
      <c r="H327" s="177"/>
      <c r="I327" s="177"/>
    </row>
    <row r="328" spans="1:9" x14ac:dyDescent="0.15">
      <c r="A328" s="175"/>
      <c r="B328" s="176"/>
      <c r="C328" s="177"/>
      <c r="D328" s="177"/>
      <c r="E328" s="177"/>
      <c r="F328" s="177"/>
      <c r="G328" s="177"/>
      <c r="H328" s="177"/>
      <c r="I328" s="177"/>
    </row>
    <row r="329" spans="1:9" x14ac:dyDescent="0.15">
      <c r="A329" s="175"/>
      <c r="B329" s="176"/>
      <c r="C329" s="177"/>
      <c r="D329" s="177"/>
      <c r="E329" s="177"/>
      <c r="F329" s="177"/>
      <c r="G329" s="177"/>
      <c r="H329" s="177"/>
      <c r="I329" s="177"/>
    </row>
    <row r="330" spans="1:9" x14ac:dyDescent="0.15">
      <c r="A330" s="175"/>
      <c r="B330" s="176"/>
      <c r="C330" s="177"/>
      <c r="D330" s="177"/>
      <c r="E330" s="177"/>
      <c r="F330" s="177"/>
      <c r="G330" s="177"/>
      <c r="H330" s="177"/>
      <c r="I330" s="177"/>
    </row>
    <row r="331" spans="1:9" x14ac:dyDescent="0.15">
      <c r="A331" s="175"/>
      <c r="B331" s="176"/>
      <c r="C331" s="177"/>
      <c r="D331" s="177"/>
      <c r="E331" s="177"/>
      <c r="F331" s="177"/>
      <c r="G331" s="177"/>
      <c r="H331" s="177"/>
      <c r="I331" s="177"/>
    </row>
    <row r="332" spans="1:9" x14ac:dyDescent="0.15">
      <c r="A332" s="175"/>
      <c r="B332" s="176"/>
      <c r="C332" s="177"/>
      <c r="D332" s="177"/>
      <c r="E332" s="177"/>
      <c r="F332" s="177"/>
      <c r="G332" s="177"/>
      <c r="H332" s="177"/>
      <c r="I332" s="177"/>
    </row>
    <row r="333" spans="1:9" x14ac:dyDescent="0.15">
      <c r="A333" s="175"/>
      <c r="B333" s="176"/>
      <c r="C333" s="177"/>
      <c r="D333" s="177"/>
      <c r="E333" s="177"/>
      <c r="F333" s="177"/>
      <c r="G333" s="177"/>
      <c r="H333" s="177"/>
      <c r="I333" s="177"/>
    </row>
    <row r="334" spans="1:9" x14ac:dyDescent="0.15">
      <c r="A334" s="175"/>
      <c r="B334" s="176"/>
      <c r="C334" s="177"/>
      <c r="D334" s="177"/>
      <c r="E334" s="177"/>
      <c r="F334" s="177"/>
      <c r="G334" s="177"/>
      <c r="H334" s="177"/>
      <c r="I334" s="177"/>
    </row>
    <row r="335" spans="1:9" x14ac:dyDescent="0.15">
      <c r="A335" s="175"/>
      <c r="B335" s="176"/>
      <c r="C335" s="177"/>
      <c r="D335" s="177"/>
      <c r="E335" s="177"/>
      <c r="F335" s="177"/>
      <c r="G335" s="177"/>
      <c r="H335" s="177"/>
      <c r="I335" s="177"/>
    </row>
    <row r="336" spans="1:9" x14ac:dyDescent="0.15">
      <c r="A336" s="175"/>
      <c r="B336" s="176"/>
      <c r="C336" s="177"/>
      <c r="D336" s="177"/>
      <c r="E336" s="177"/>
      <c r="F336" s="177"/>
      <c r="G336" s="177"/>
      <c r="H336" s="177"/>
      <c r="I336" s="177"/>
    </row>
    <row r="337" spans="1:9" x14ac:dyDescent="0.15">
      <c r="A337" s="175"/>
      <c r="B337" s="176"/>
      <c r="C337" s="177"/>
      <c r="D337" s="177"/>
      <c r="E337" s="177"/>
      <c r="F337" s="177"/>
      <c r="G337" s="177"/>
      <c r="H337" s="177"/>
      <c r="I337" s="177"/>
    </row>
    <row r="338" spans="1:9" x14ac:dyDescent="0.15">
      <c r="A338" s="175"/>
      <c r="B338" s="176"/>
      <c r="C338" s="177"/>
      <c r="D338" s="177"/>
      <c r="E338" s="177"/>
      <c r="F338" s="177"/>
      <c r="G338" s="177"/>
      <c r="H338" s="177"/>
      <c r="I338" s="177"/>
    </row>
    <row r="339" spans="1:9" x14ac:dyDescent="0.15">
      <c r="A339" s="175"/>
      <c r="B339" s="176"/>
      <c r="C339" s="177"/>
      <c r="D339" s="177"/>
      <c r="E339" s="177"/>
      <c r="F339" s="177"/>
      <c r="G339" s="177"/>
      <c r="H339" s="177"/>
      <c r="I339" s="177"/>
    </row>
    <row r="340" spans="1:9" x14ac:dyDescent="0.15">
      <c r="A340" s="175"/>
      <c r="B340" s="176"/>
      <c r="C340" s="177"/>
      <c r="D340" s="177"/>
      <c r="E340" s="177"/>
      <c r="F340" s="177"/>
      <c r="G340" s="177"/>
      <c r="H340" s="177"/>
      <c r="I340" s="177"/>
    </row>
    <row r="341" spans="1:9" x14ac:dyDescent="0.15">
      <c r="A341" s="175"/>
      <c r="B341" s="176"/>
      <c r="C341" s="177"/>
      <c r="D341" s="177"/>
      <c r="E341" s="177"/>
      <c r="F341" s="177"/>
      <c r="G341" s="177"/>
      <c r="H341" s="177"/>
      <c r="I341" s="177"/>
    </row>
    <row r="342" spans="1:9" x14ac:dyDescent="0.15">
      <c r="A342" s="175"/>
      <c r="B342" s="176"/>
      <c r="C342" s="177"/>
      <c r="D342" s="177"/>
      <c r="E342" s="177"/>
      <c r="F342" s="177"/>
      <c r="G342" s="177"/>
      <c r="H342" s="177"/>
      <c r="I342" s="177"/>
    </row>
    <row r="343" spans="1:9" x14ac:dyDescent="0.15">
      <c r="A343" s="175"/>
      <c r="B343" s="176"/>
      <c r="C343" s="177"/>
      <c r="D343" s="177"/>
      <c r="E343" s="177"/>
      <c r="F343" s="177"/>
      <c r="G343" s="177"/>
      <c r="H343" s="177"/>
      <c r="I343" s="177"/>
    </row>
    <row r="344" spans="1:9" x14ac:dyDescent="0.15">
      <c r="A344" s="175"/>
      <c r="B344" s="176"/>
      <c r="C344" s="177"/>
      <c r="D344" s="177"/>
      <c r="E344" s="177"/>
      <c r="F344" s="177"/>
      <c r="G344" s="177"/>
      <c r="H344" s="177"/>
      <c r="I344" s="177"/>
    </row>
    <row r="345" spans="1:9" x14ac:dyDescent="0.15">
      <c r="A345" s="175"/>
      <c r="B345" s="176"/>
      <c r="C345" s="177"/>
      <c r="D345" s="177"/>
      <c r="E345" s="177"/>
      <c r="F345" s="177"/>
      <c r="G345" s="177"/>
      <c r="H345" s="177"/>
      <c r="I345" s="177"/>
    </row>
    <row r="346" spans="1:9" x14ac:dyDescent="0.15">
      <c r="A346" s="175"/>
      <c r="B346" s="176"/>
      <c r="C346" s="177"/>
      <c r="D346" s="177"/>
      <c r="E346" s="177"/>
      <c r="F346" s="177"/>
      <c r="G346" s="177"/>
      <c r="H346" s="177"/>
      <c r="I346" s="177"/>
    </row>
    <row r="347" spans="1:9" x14ac:dyDescent="0.15">
      <c r="A347" s="175"/>
      <c r="B347" s="176"/>
      <c r="C347" s="177"/>
      <c r="D347" s="177"/>
      <c r="E347" s="177"/>
      <c r="F347" s="177"/>
      <c r="G347" s="177"/>
      <c r="H347" s="177"/>
      <c r="I347" s="177"/>
    </row>
    <row r="348" spans="1:9" x14ac:dyDescent="0.15">
      <c r="A348" s="175"/>
      <c r="B348" s="176"/>
      <c r="C348" s="177"/>
      <c r="D348" s="177"/>
      <c r="E348" s="177"/>
      <c r="F348" s="177"/>
      <c r="G348" s="177"/>
      <c r="H348" s="177"/>
      <c r="I348" s="177"/>
    </row>
    <row r="349" spans="1:9" x14ac:dyDescent="0.15">
      <c r="A349" s="175"/>
      <c r="B349" s="176"/>
      <c r="C349" s="177"/>
      <c r="D349" s="177"/>
      <c r="E349" s="177"/>
      <c r="F349" s="177"/>
      <c r="G349" s="177"/>
      <c r="H349" s="177"/>
      <c r="I349" s="177"/>
    </row>
    <row r="350" spans="1:9" x14ac:dyDescent="0.15">
      <c r="A350" s="175"/>
      <c r="B350" s="176"/>
      <c r="C350" s="177"/>
      <c r="D350" s="177"/>
      <c r="E350" s="177"/>
      <c r="F350" s="177"/>
      <c r="G350" s="177"/>
      <c r="H350" s="177"/>
      <c r="I350" s="177"/>
    </row>
    <row r="351" spans="1:9" x14ac:dyDescent="0.15">
      <c r="A351" s="175"/>
      <c r="B351" s="176"/>
      <c r="C351" s="177"/>
      <c r="D351" s="177"/>
      <c r="E351" s="177"/>
      <c r="F351" s="177"/>
      <c r="G351" s="177"/>
      <c r="H351" s="177"/>
      <c r="I351" s="177"/>
    </row>
    <row r="352" spans="1:9" x14ac:dyDescent="0.15">
      <c r="A352" s="175"/>
      <c r="B352" s="176"/>
      <c r="C352" s="177"/>
      <c r="D352" s="177"/>
      <c r="E352" s="177"/>
      <c r="F352" s="177"/>
      <c r="G352" s="177"/>
      <c r="H352" s="177"/>
      <c r="I352" s="177"/>
    </row>
    <row r="353" spans="1:9" x14ac:dyDescent="0.15">
      <c r="A353" s="175"/>
      <c r="B353" s="176"/>
      <c r="C353" s="177"/>
      <c r="D353" s="177"/>
      <c r="E353" s="177"/>
      <c r="F353" s="177"/>
      <c r="G353" s="177"/>
      <c r="H353" s="177"/>
      <c r="I353" s="177"/>
    </row>
    <row r="354" spans="1:9" x14ac:dyDescent="0.15">
      <c r="A354" s="175"/>
      <c r="B354" s="176"/>
      <c r="C354" s="177"/>
      <c r="D354" s="177"/>
      <c r="E354" s="177"/>
      <c r="F354" s="177"/>
      <c r="G354" s="177"/>
      <c r="H354" s="177"/>
      <c r="I354" s="177"/>
    </row>
    <row r="355" spans="1:9" x14ac:dyDescent="0.15">
      <c r="A355" s="175"/>
      <c r="B355" s="176"/>
      <c r="C355" s="177"/>
      <c r="D355" s="177"/>
      <c r="E355" s="177"/>
      <c r="F355" s="177"/>
      <c r="G355" s="177"/>
      <c r="H355" s="177"/>
      <c r="I355" s="177"/>
    </row>
    <row r="356" spans="1:9" x14ac:dyDescent="0.15">
      <c r="A356" s="175"/>
      <c r="B356" s="176"/>
      <c r="C356" s="177"/>
      <c r="D356" s="177"/>
      <c r="E356" s="177"/>
      <c r="F356" s="177"/>
      <c r="G356" s="177"/>
      <c r="H356" s="177"/>
      <c r="I356" s="177"/>
    </row>
    <row r="357" spans="1:9" ht="15.75" x14ac:dyDescent="0.2">
      <c r="A357" s="172"/>
      <c r="B357" s="176"/>
      <c r="C357" s="174"/>
      <c r="D357" s="174"/>
      <c r="E357" s="174"/>
      <c r="F357" s="174"/>
      <c r="G357" s="174"/>
      <c r="H357" s="174"/>
      <c r="I357" s="174"/>
    </row>
    <row r="358" spans="1:9" ht="15.75" x14ac:dyDescent="0.2">
      <c r="A358" s="172"/>
      <c r="B358" s="176"/>
      <c r="C358" s="174"/>
      <c r="D358" s="174"/>
      <c r="E358" s="174"/>
      <c r="F358" s="174"/>
      <c r="G358" s="174"/>
      <c r="H358" s="174"/>
      <c r="I358" s="174"/>
    </row>
    <row r="359" spans="1:9" ht="15.75" x14ac:dyDescent="0.2">
      <c r="A359" s="172"/>
      <c r="B359" s="173"/>
      <c r="C359" s="174"/>
      <c r="D359" s="174"/>
      <c r="E359" s="174"/>
      <c r="F359" s="174"/>
      <c r="G359" s="174"/>
      <c r="H359" s="174"/>
      <c r="I359" s="174"/>
    </row>
    <row r="360" spans="1:9" ht="15.75" x14ac:dyDescent="0.2">
      <c r="A360" s="172"/>
      <c r="B360" s="173"/>
      <c r="C360" s="174"/>
      <c r="D360" s="174"/>
      <c r="E360" s="174"/>
      <c r="F360" s="174"/>
      <c r="G360" s="174"/>
      <c r="H360" s="174"/>
      <c r="I360" s="174"/>
    </row>
    <row r="361" spans="1:9" ht="15.75" x14ac:dyDescent="0.2">
      <c r="A361" s="172"/>
      <c r="B361" s="173"/>
      <c r="C361" s="174"/>
      <c r="D361" s="174"/>
      <c r="E361" s="174"/>
      <c r="F361" s="174"/>
      <c r="G361" s="174"/>
      <c r="H361" s="174"/>
      <c r="I361" s="174"/>
    </row>
    <row r="362" spans="1:9" ht="15.75" x14ac:dyDescent="0.2">
      <c r="A362" s="172"/>
      <c r="B362" s="173"/>
      <c r="C362" s="174"/>
      <c r="D362" s="174"/>
      <c r="E362" s="174"/>
      <c r="F362" s="174"/>
      <c r="G362" s="174"/>
      <c r="H362" s="174"/>
      <c r="I362" s="174"/>
    </row>
    <row r="363" spans="1:9" ht="15.75" x14ac:dyDescent="0.2">
      <c r="A363" s="172"/>
      <c r="B363" s="173"/>
      <c r="C363" s="174"/>
      <c r="D363" s="174"/>
      <c r="E363" s="174"/>
      <c r="F363" s="174"/>
      <c r="G363" s="174"/>
      <c r="H363" s="174"/>
      <c r="I363" s="174"/>
    </row>
    <row r="364" spans="1:9" ht="15.75" x14ac:dyDescent="0.2">
      <c r="A364" s="172"/>
      <c r="B364" s="173"/>
      <c r="C364" s="174"/>
      <c r="D364" s="174"/>
      <c r="E364" s="174"/>
      <c r="F364" s="174"/>
      <c r="G364" s="174"/>
      <c r="H364" s="174"/>
      <c r="I364" s="174"/>
    </row>
    <row r="365" spans="1:9" ht="15.75" x14ac:dyDescent="0.2">
      <c r="A365" s="172"/>
      <c r="B365" s="173"/>
      <c r="C365" s="174"/>
      <c r="D365" s="174"/>
      <c r="E365" s="174"/>
      <c r="F365" s="174"/>
      <c r="G365" s="174"/>
      <c r="H365" s="174"/>
      <c r="I365" s="174"/>
    </row>
    <row r="366" spans="1:9" ht="15.75" x14ac:dyDescent="0.2">
      <c r="A366" s="172"/>
      <c r="B366" s="173"/>
      <c r="C366" s="174"/>
      <c r="D366" s="174"/>
      <c r="E366" s="174"/>
      <c r="F366" s="174"/>
      <c r="G366" s="174"/>
      <c r="H366" s="174"/>
      <c r="I366" s="174"/>
    </row>
    <row r="367" spans="1:9" ht="15.75" x14ac:dyDescent="0.2">
      <c r="A367" s="172"/>
      <c r="B367" s="173"/>
      <c r="C367" s="174"/>
      <c r="D367" s="174"/>
      <c r="E367" s="174"/>
      <c r="F367" s="174"/>
      <c r="G367" s="174"/>
      <c r="H367" s="174"/>
      <c r="I367" s="174"/>
    </row>
    <row r="368" spans="1:9" ht="15.75" x14ac:dyDescent="0.2">
      <c r="A368" s="172"/>
      <c r="B368" s="173"/>
      <c r="C368" s="174"/>
      <c r="D368" s="174"/>
      <c r="E368" s="174"/>
      <c r="F368" s="174"/>
      <c r="G368" s="174"/>
      <c r="H368" s="174"/>
      <c r="I368" s="174"/>
    </row>
    <row r="369" spans="1:9" ht="15.75" x14ac:dyDescent="0.2">
      <c r="A369" s="172"/>
      <c r="B369" s="173"/>
      <c r="C369" s="174"/>
      <c r="D369" s="174"/>
      <c r="E369" s="174"/>
      <c r="F369" s="174"/>
      <c r="G369" s="174"/>
      <c r="H369" s="174"/>
      <c r="I369" s="174"/>
    </row>
    <row r="370" spans="1:9" ht="15.75" x14ac:dyDescent="0.2">
      <c r="A370" s="172"/>
      <c r="B370" s="173"/>
      <c r="C370" s="174"/>
      <c r="D370" s="174"/>
      <c r="E370" s="174"/>
      <c r="F370" s="174"/>
      <c r="G370" s="174"/>
      <c r="H370" s="174"/>
      <c r="I370" s="174"/>
    </row>
    <row r="371" spans="1:9" ht="15.75" x14ac:dyDescent="0.2">
      <c r="A371" s="172"/>
      <c r="B371" s="173"/>
      <c r="C371" s="174"/>
      <c r="D371" s="174"/>
      <c r="E371" s="174"/>
      <c r="F371" s="174"/>
      <c r="G371" s="174"/>
      <c r="H371" s="174"/>
      <c r="I371" s="174"/>
    </row>
    <row r="372" spans="1:9" ht="15.75" x14ac:dyDescent="0.2">
      <c r="A372" s="172"/>
      <c r="B372" s="173"/>
      <c r="C372" s="174"/>
      <c r="D372" s="174"/>
      <c r="E372" s="174"/>
      <c r="F372" s="174"/>
      <c r="G372" s="174"/>
      <c r="H372" s="174"/>
      <c r="I372" s="174"/>
    </row>
    <row r="373" spans="1:9" ht="15.75" x14ac:dyDescent="0.2">
      <c r="A373" s="172"/>
      <c r="B373" s="173"/>
      <c r="C373" s="174"/>
      <c r="D373" s="174"/>
      <c r="E373" s="174"/>
      <c r="F373" s="174"/>
      <c r="G373" s="174"/>
      <c r="H373" s="174"/>
      <c r="I373" s="174"/>
    </row>
    <row r="374" spans="1:9" ht="15.75" x14ac:dyDescent="0.2">
      <c r="A374" s="172"/>
      <c r="B374" s="173"/>
      <c r="C374" s="174"/>
      <c r="D374" s="174"/>
      <c r="E374" s="174"/>
      <c r="F374" s="174"/>
      <c r="G374" s="174"/>
      <c r="H374" s="174"/>
      <c r="I374" s="174"/>
    </row>
    <row r="375" spans="1:9" ht="15.75" x14ac:dyDescent="0.2">
      <c r="A375" s="172"/>
      <c r="B375" s="173"/>
      <c r="C375" s="174"/>
      <c r="D375" s="174"/>
      <c r="E375" s="174"/>
      <c r="F375" s="174"/>
      <c r="G375" s="174"/>
      <c r="H375" s="174"/>
      <c r="I375" s="174"/>
    </row>
    <row r="376" spans="1:9" ht="15.75" x14ac:dyDescent="0.2">
      <c r="A376" s="172"/>
      <c r="B376" s="173"/>
      <c r="C376" s="174"/>
      <c r="D376" s="174"/>
      <c r="E376" s="174"/>
      <c r="F376" s="174"/>
      <c r="G376" s="174"/>
      <c r="H376" s="174"/>
      <c r="I376" s="174"/>
    </row>
    <row r="377" spans="1:9" ht="15.75" x14ac:dyDescent="0.2">
      <c r="A377" s="172"/>
      <c r="B377" s="173"/>
      <c r="C377" s="174"/>
      <c r="D377" s="174"/>
      <c r="E377" s="174"/>
      <c r="F377" s="174"/>
      <c r="G377" s="174"/>
      <c r="H377" s="174"/>
      <c r="I377" s="174"/>
    </row>
    <row r="378" spans="1:9" ht="15.75" x14ac:dyDescent="0.2">
      <c r="A378" s="172"/>
      <c r="B378" s="173"/>
      <c r="C378" s="174"/>
      <c r="D378" s="174"/>
      <c r="E378" s="174"/>
      <c r="F378" s="174"/>
      <c r="G378" s="174"/>
      <c r="H378" s="174"/>
      <c r="I378" s="174"/>
    </row>
    <row r="379" spans="1:9" ht="15.75" x14ac:dyDescent="0.2">
      <c r="A379" s="172"/>
      <c r="B379" s="173"/>
      <c r="C379" s="174"/>
      <c r="D379" s="174"/>
      <c r="E379" s="174"/>
      <c r="F379" s="174"/>
      <c r="G379" s="174"/>
      <c r="H379" s="174"/>
      <c r="I379" s="174"/>
    </row>
    <row r="380" spans="1:9" ht="15.75" x14ac:dyDescent="0.2">
      <c r="A380" s="172"/>
      <c r="B380" s="173"/>
      <c r="C380" s="174"/>
      <c r="D380" s="174"/>
      <c r="E380" s="174"/>
      <c r="F380" s="174"/>
      <c r="G380" s="174"/>
      <c r="H380" s="174"/>
      <c r="I380" s="174"/>
    </row>
    <row r="381" spans="1:9" ht="15.75" x14ac:dyDescent="0.2">
      <c r="A381" s="172"/>
      <c r="B381" s="173"/>
      <c r="C381" s="174"/>
      <c r="D381" s="174"/>
      <c r="E381" s="174"/>
      <c r="F381" s="174"/>
      <c r="G381" s="174"/>
      <c r="H381" s="174"/>
      <c r="I381" s="174"/>
    </row>
    <row r="382" spans="1:9" ht="15.75" x14ac:dyDescent="0.2">
      <c r="A382" s="172"/>
      <c r="B382" s="173"/>
      <c r="C382" s="174"/>
      <c r="D382" s="174"/>
      <c r="E382" s="174"/>
      <c r="F382" s="174"/>
      <c r="G382" s="174"/>
      <c r="H382" s="174"/>
      <c r="I382" s="174"/>
    </row>
    <row r="383" spans="1:9" ht="15.75" x14ac:dyDescent="0.2">
      <c r="A383" s="172"/>
      <c r="B383" s="173"/>
      <c r="C383" s="174"/>
      <c r="D383" s="174"/>
      <c r="E383" s="174"/>
      <c r="F383" s="174"/>
      <c r="G383" s="174"/>
      <c r="H383" s="174"/>
      <c r="I383" s="174"/>
    </row>
    <row r="384" spans="1:9" ht="15.75" x14ac:dyDescent="0.2">
      <c r="A384" s="172"/>
      <c r="B384" s="173"/>
      <c r="C384" s="174"/>
      <c r="D384" s="174"/>
      <c r="E384" s="174"/>
      <c r="F384" s="174"/>
      <c r="G384" s="174"/>
      <c r="H384" s="174"/>
      <c r="I384" s="174"/>
    </row>
    <row r="385" spans="1:9" ht="15.75" x14ac:dyDescent="0.2">
      <c r="A385" s="172"/>
      <c r="B385" s="173"/>
      <c r="C385" s="174"/>
      <c r="D385" s="174"/>
      <c r="E385" s="174"/>
      <c r="F385" s="174"/>
      <c r="G385" s="174"/>
      <c r="H385" s="174"/>
      <c r="I385" s="174"/>
    </row>
    <row r="386" spans="1:9" ht="15.75" x14ac:dyDescent="0.2">
      <c r="A386" s="172"/>
      <c r="B386" s="173"/>
      <c r="C386" s="174"/>
      <c r="D386" s="174"/>
      <c r="E386" s="174"/>
      <c r="F386" s="174"/>
      <c r="G386" s="174"/>
      <c r="H386" s="174"/>
      <c r="I386" s="174"/>
    </row>
    <row r="387" spans="1:9" ht="15.75" x14ac:dyDescent="0.2">
      <c r="A387" s="172"/>
      <c r="B387" s="173"/>
      <c r="C387" s="174"/>
      <c r="D387" s="174"/>
      <c r="E387" s="174"/>
      <c r="F387" s="174"/>
      <c r="G387" s="174"/>
      <c r="H387" s="174"/>
      <c r="I387" s="174"/>
    </row>
    <row r="388" spans="1:9" ht="15.75" x14ac:dyDescent="0.2">
      <c r="A388" s="172"/>
      <c r="B388" s="173"/>
      <c r="C388" s="174"/>
      <c r="D388" s="174"/>
      <c r="E388" s="174"/>
      <c r="F388" s="174"/>
      <c r="G388" s="174"/>
      <c r="H388" s="174"/>
      <c r="I388" s="174"/>
    </row>
    <row r="389" spans="1:9" ht="15.75" x14ac:dyDescent="0.2">
      <c r="A389" s="172"/>
      <c r="B389" s="173"/>
      <c r="C389" s="174"/>
      <c r="D389" s="174"/>
      <c r="E389" s="174"/>
      <c r="F389" s="174"/>
      <c r="G389" s="174"/>
      <c r="H389" s="174"/>
      <c r="I389" s="174"/>
    </row>
    <row r="390" spans="1:9" ht="15.75" x14ac:dyDescent="0.2">
      <c r="A390" s="172"/>
      <c r="B390" s="173"/>
      <c r="C390" s="174"/>
      <c r="D390" s="174"/>
      <c r="E390" s="174"/>
      <c r="F390" s="174"/>
      <c r="G390" s="174"/>
      <c r="H390" s="174"/>
      <c r="I390" s="174"/>
    </row>
    <row r="391" spans="1:9" ht="15.75" x14ac:dyDescent="0.2">
      <c r="A391" s="172"/>
      <c r="B391" s="173"/>
      <c r="C391" s="174"/>
      <c r="D391" s="174"/>
      <c r="E391" s="174"/>
      <c r="F391" s="174"/>
      <c r="G391" s="174"/>
      <c r="H391" s="174"/>
      <c r="I391" s="174"/>
    </row>
    <row r="392" spans="1:9" ht="15.75" x14ac:dyDescent="0.2">
      <c r="A392" s="172"/>
      <c r="B392" s="173"/>
      <c r="C392" s="174"/>
      <c r="D392" s="174"/>
      <c r="E392" s="174"/>
      <c r="F392" s="174"/>
      <c r="G392" s="174"/>
      <c r="H392" s="174"/>
      <c r="I392" s="174"/>
    </row>
    <row r="393" spans="1:9" ht="15.75" x14ac:dyDescent="0.2">
      <c r="A393" s="172"/>
      <c r="B393" s="173"/>
      <c r="C393" s="174"/>
      <c r="D393" s="174"/>
      <c r="E393" s="174"/>
      <c r="F393" s="174"/>
      <c r="G393" s="174"/>
      <c r="H393" s="174"/>
      <c r="I393" s="174"/>
    </row>
    <row r="394" spans="1:9" ht="15.75" x14ac:dyDescent="0.2">
      <c r="A394" s="172"/>
      <c r="B394" s="173"/>
      <c r="C394" s="174"/>
      <c r="D394" s="174"/>
      <c r="E394" s="174"/>
      <c r="F394" s="174"/>
      <c r="G394" s="174"/>
      <c r="H394" s="174"/>
      <c r="I394" s="174"/>
    </row>
    <row r="395" spans="1:9" ht="15.75" x14ac:dyDescent="0.2">
      <c r="A395" s="172"/>
      <c r="B395" s="173"/>
      <c r="C395" s="174"/>
      <c r="D395" s="174"/>
      <c r="E395" s="174"/>
      <c r="F395" s="174"/>
      <c r="G395" s="174"/>
      <c r="H395" s="174"/>
      <c r="I395" s="174"/>
    </row>
    <row r="396" spans="1:9" ht="15.75" x14ac:dyDescent="0.2">
      <c r="A396" s="172"/>
      <c r="B396" s="173"/>
      <c r="C396" s="174"/>
      <c r="D396" s="174"/>
      <c r="E396" s="174"/>
      <c r="F396" s="174"/>
      <c r="G396" s="174"/>
      <c r="H396" s="174"/>
      <c r="I396" s="174"/>
    </row>
    <row r="397" spans="1:9" ht="15.75" x14ac:dyDescent="0.2">
      <c r="A397" s="172"/>
      <c r="B397" s="173"/>
      <c r="C397" s="174"/>
      <c r="D397" s="174"/>
      <c r="E397" s="174"/>
      <c r="F397" s="174"/>
      <c r="G397" s="174"/>
      <c r="H397" s="174"/>
      <c r="I397" s="174"/>
    </row>
    <row r="398" spans="1:9" ht="15.75" x14ac:dyDescent="0.2">
      <c r="A398" s="172"/>
      <c r="B398" s="173"/>
      <c r="C398" s="174"/>
      <c r="D398" s="174"/>
      <c r="E398" s="174"/>
      <c r="F398" s="174"/>
      <c r="G398" s="174"/>
      <c r="H398" s="174"/>
      <c r="I398" s="174"/>
    </row>
    <row r="399" spans="1:9" ht="15.75" x14ac:dyDescent="0.2">
      <c r="A399" s="172"/>
      <c r="B399" s="173"/>
      <c r="C399" s="174"/>
      <c r="D399" s="174"/>
      <c r="E399" s="174"/>
      <c r="F399" s="174"/>
      <c r="G399" s="174"/>
      <c r="H399" s="174"/>
      <c r="I399" s="174"/>
    </row>
    <row r="400" spans="1:9" ht="15.75" x14ac:dyDescent="0.2">
      <c r="A400" s="172"/>
      <c r="B400" s="173"/>
      <c r="C400" s="174"/>
      <c r="D400" s="174"/>
      <c r="E400" s="174"/>
      <c r="F400" s="174"/>
      <c r="G400" s="174"/>
      <c r="H400" s="174"/>
      <c r="I400" s="174"/>
    </row>
    <row r="401" spans="1:9" ht="15.75" x14ac:dyDescent="0.2">
      <c r="A401" s="172"/>
      <c r="B401" s="173"/>
      <c r="C401" s="174"/>
      <c r="D401" s="174"/>
      <c r="E401" s="174"/>
      <c r="F401" s="174"/>
      <c r="G401" s="174"/>
      <c r="H401" s="174"/>
      <c r="I401" s="174"/>
    </row>
    <row r="402" spans="1:9" ht="15.75" x14ac:dyDescent="0.2">
      <c r="A402" s="172"/>
      <c r="B402" s="173"/>
      <c r="C402" s="174"/>
      <c r="D402" s="174"/>
      <c r="E402" s="174"/>
      <c r="F402" s="174"/>
      <c r="G402" s="174"/>
      <c r="H402" s="174"/>
      <c r="I402" s="174"/>
    </row>
    <row r="403" spans="1:9" ht="15.75" x14ac:dyDescent="0.2">
      <c r="A403" s="172"/>
      <c r="B403" s="173"/>
      <c r="C403" s="174"/>
      <c r="D403" s="174"/>
      <c r="E403" s="174"/>
      <c r="F403" s="174"/>
      <c r="G403" s="174"/>
      <c r="H403" s="174"/>
      <c r="I403" s="174"/>
    </row>
    <row r="404" spans="1:9" ht="15.75" x14ac:dyDescent="0.2">
      <c r="A404" s="172"/>
      <c r="B404" s="173"/>
      <c r="C404" s="174"/>
      <c r="D404" s="174"/>
      <c r="E404" s="174"/>
      <c r="F404" s="174"/>
      <c r="G404" s="174"/>
      <c r="H404" s="174"/>
      <c r="I404" s="174"/>
    </row>
    <row r="405" spans="1:9" ht="15.75" x14ac:dyDescent="0.2">
      <c r="A405" s="172"/>
      <c r="B405" s="173"/>
      <c r="C405" s="174"/>
      <c r="D405" s="174"/>
      <c r="E405" s="174"/>
      <c r="F405" s="174"/>
      <c r="G405" s="174"/>
      <c r="H405" s="174"/>
      <c r="I405" s="174"/>
    </row>
    <row r="406" spans="1:9" ht="15.75" x14ac:dyDescent="0.2">
      <c r="A406" s="172"/>
      <c r="B406" s="173"/>
      <c r="C406" s="174"/>
      <c r="D406" s="174"/>
      <c r="E406" s="174"/>
      <c r="F406" s="174"/>
      <c r="G406" s="174"/>
      <c r="H406" s="174"/>
      <c r="I406" s="174"/>
    </row>
    <row r="407" spans="1:9" ht="15.75" x14ac:dyDescent="0.2">
      <c r="A407" s="172"/>
      <c r="B407" s="173"/>
      <c r="C407" s="174"/>
      <c r="D407" s="174"/>
      <c r="E407" s="174"/>
      <c r="F407" s="174"/>
      <c r="G407" s="174"/>
      <c r="H407" s="174"/>
      <c r="I407" s="174"/>
    </row>
    <row r="408" spans="1:9" ht="15.75" x14ac:dyDescent="0.2">
      <c r="A408" s="172"/>
      <c r="B408" s="173"/>
      <c r="C408" s="174"/>
      <c r="D408" s="174"/>
      <c r="E408" s="174"/>
      <c r="F408" s="174"/>
      <c r="G408" s="174"/>
      <c r="H408" s="174"/>
      <c r="I408" s="174"/>
    </row>
    <row r="409" spans="1:9" ht="15.75" x14ac:dyDescent="0.2">
      <c r="A409" s="172"/>
      <c r="B409" s="173"/>
      <c r="C409" s="174"/>
      <c r="D409" s="174"/>
      <c r="E409" s="174"/>
      <c r="F409" s="174"/>
      <c r="G409" s="174"/>
      <c r="H409" s="174"/>
      <c r="I409" s="174"/>
    </row>
    <row r="410" spans="1:9" ht="15.75" x14ac:dyDescent="0.2">
      <c r="A410" s="172"/>
      <c r="B410" s="173"/>
      <c r="C410" s="174"/>
      <c r="D410" s="174"/>
      <c r="E410" s="174"/>
      <c r="F410" s="174"/>
      <c r="G410" s="174"/>
      <c r="H410" s="174"/>
      <c r="I410" s="174"/>
    </row>
    <row r="411" spans="1:9" ht="15.75" x14ac:dyDescent="0.2">
      <c r="A411" s="172"/>
      <c r="B411" s="173"/>
      <c r="C411" s="174"/>
      <c r="D411" s="174"/>
      <c r="E411" s="174"/>
      <c r="F411" s="174"/>
      <c r="G411" s="174"/>
      <c r="H411" s="174"/>
      <c r="I411" s="174"/>
    </row>
    <row r="412" spans="1:9" ht="15.75" x14ac:dyDescent="0.2">
      <c r="A412" s="172"/>
      <c r="B412" s="173"/>
      <c r="C412" s="174"/>
      <c r="D412" s="174"/>
      <c r="E412" s="174"/>
      <c r="F412" s="174"/>
      <c r="G412" s="174"/>
      <c r="H412" s="174"/>
      <c r="I412" s="174"/>
    </row>
    <row r="413" spans="1:9" ht="15.75" x14ac:dyDescent="0.2">
      <c r="A413" s="172"/>
      <c r="B413" s="173"/>
      <c r="C413" s="174"/>
      <c r="D413" s="174"/>
      <c r="E413" s="174"/>
      <c r="F413" s="174"/>
      <c r="G413" s="174"/>
      <c r="H413" s="174"/>
      <c r="I413" s="174"/>
    </row>
    <row r="414" spans="1:9" ht="15.75" x14ac:dyDescent="0.2">
      <c r="A414" s="172"/>
      <c r="B414" s="173"/>
      <c r="C414" s="174"/>
      <c r="D414" s="174"/>
      <c r="E414" s="174"/>
      <c r="F414" s="174"/>
      <c r="G414" s="174"/>
      <c r="H414" s="174"/>
      <c r="I414" s="174"/>
    </row>
    <row r="415" spans="1:9" ht="15.75" x14ac:dyDescent="0.2">
      <c r="A415" s="172"/>
      <c r="B415" s="173"/>
      <c r="C415" s="174"/>
      <c r="D415" s="174"/>
      <c r="E415" s="174"/>
      <c r="F415" s="174"/>
      <c r="G415" s="174"/>
      <c r="H415" s="174"/>
      <c r="I415" s="174"/>
    </row>
    <row r="416" spans="1:9" ht="15.75" x14ac:dyDescent="0.2">
      <c r="A416" s="172"/>
      <c r="B416" s="173"/>
      <c r="C416" s="174"/>
      <c r="D416" s="174"/>
      <c r="E416" s="174"/>
      <c r="F416" s="174"/>
      <c r="G416" s="174"/>
      <c r="H416" s="174"/>
      <c r="I416" s="174"/>
    </row>
    <row r="417" spans="1:9" ht="15.75" x14ac:dyDescent="0.2">
      <c r="A417" s="172"/>
      <c r="B417" s="173"/>
      <c r="C417" s="174"/>
      <c r="D417" s="174"/>
      <c r="E417" s="174"/>
      <c r="F417" s="174"/>
      <c r="G417" s="174"/>
      <c r="H417" s="174"/>
      <c r="I417" s="174"/>
    </row>
    <row r="418" spans="1:9" ht="15.75" x14ac:dyDescent="0.2">
      <c r="A418" s="172"/>
      <c r="B418" s="173"/>
      <c r="C418" s="174"/>
      <c r="D418" s="174"/>
      <c r="E418" s="174"/>
      <c r="F418" s="174"/>
      <c r="G418" s="174"/>
      <c r="H418" s="174"/>
      <c r="I418" s="174"/>
    </row>
    <row r="419" spans="1:9" ht="15.75" x14ac:dyDescent="0.2">
      <c r="A419" s="172"/>
      <c r="B419" s="173"/>
      <c r="C419" s="174"/>
      <c r="D419" s="174"/>
      <c r="E419" s="174"/>
      <c r="F419" s="174"/>
      <c r="G419" s="174"/>
      <c r="H419" s="174"/>
      <c r="I419" s="174"/>
    </row>
    <row r="420" spans="1:9" ht="15.75" x14ac:dyDescent="0.2">
      <c r="A420" s="172"/>
      <c r="B420" s="173"/>
      <c r="C420" s="174"/>
      <c r="D420" s="174"/>
      <c r="E420" s="174"/>
      <c r="F420" s="174"/>
      <c r="G420" s="174"/>
      <c r="H420" s="174"/>
      <c r="I420" s="174"/>
    </row>
    <row r="421" spans="1:9" ht="15.75" x14ac:dyDescent="0.2">
      <c r="A421" s="172"/>
      <c r="B421" s="173"/>
      <c r="C421" s="174"/>
      <c r="D421" s="174"/>
      <c r="E421" s="174"/>
      <c r="F421" s="174"/>
      <c r="G421" s="174"/>
      <c r="H421" s="174"/>
      <c r="I421" s="174"/>
    </row>
    <row r="422" spans="1:9" ht="15.75" x14ac:dyDescent="0.2">
      <c r="A422" s="172"/>
      <c r="B422" s="173"/>
      <c r="C422" s="174"/>
      <c r="D422" s="174"/>
      <c r="E422" s="174"/>
      <c r="F422" s="174"/>
      <c r="G422" s="174"/>
      <c r="H422" s="174"/>
      <c r="I422" s="174"/>
    </row>
    <row r="423" spans="1:9" ht="15.75" x14ac:dyDescent="0.2">
      <c r="A423" s="172"/>
      <c r="B423" s="173"/>
      <c r="C423" s="174"/>
      <c r="D423" s="174"/>
      <c r="E423" s="174"/>
      <c r="F423" s="174"/>
      <c r="G423" s="174"/>
      <c r="H423" s="174"/>
      <c r="I423" s="174"/>
    </row>
    <row r="424" spans="1:9" ht="15.75" x14ac:dyDescent="0.2">
      <c r="A424" s="172"/>
      <c r="B424" s="173"/>
      <c r="C424" s="174"/>
      <c r="D424" s="174"/>
      <c r="E424" s="174"/>
      <c r="F424" s="174"/>
      <c r="G424" s="174"/>
      <c r="H424" s="174"/>
      <c r="I424" s="174"/>
    </row>
    <row r="425" spans="1:9" ht="15.75" x14ac:dyDescent="0.2">
      <c r="A425" s="172"/>
      <c r="B425" s="173"/>
      <c r="C425" s="174"/>
      <c r="D425" s="174"/>
      <c r="E425" s="174"/>
      <c r="F425" s="174"/>
      <c r="G425" s="174"/>
      <c r="H425" s="174"/>
      <c r="I425" s="174"/>
    </row>
    <row r="426" spans="1:9" ht="15.75" x14ac:dyDescent="0.2">
      <c r="A426" s="172"/>
      <c r="B426" s="173"/>
      <c r="C426" s="174"/>
      <c r="D426" s="174"/>
      <c r="E426" s="174"/>
      <c r="F426" s="174"/>
      <c r="G426" s="174"/>
      <c r="H426" s="174"/>
      <c r="I426" s="174"/>
    </row>
    <row r="427" spans="1:9" ht="15.75" x14ac:dyDescent="0.2">
      <c r="A427" s="172"/>
      <c r="B427" s="173"/>
      <c r="C427" s="174"/>
      <c r="D427" s="174"/>
      <c r="E427" s="174"/>
      <c r="F427" s="174"/>
      <c r="G427" s="174"/>
      <c r="H427" s="174"/>
      <c r="I427" s="174"/>
    </row>
    <row r="428" spans="1:9" ht="15.75" x14ac:dyDescent="0.2">
      <c r="A428" s="172"/>
      <c r="B428" s="173"/>
      <c r="C428" s="174"/>
      <c r="D428" s="174"/>
      <c r="E428" s="174"/>
      <c r="F428" s="174"/>
      <c r="G428" s="174"/>
      <c r="H428" s="174"/>
      <c r="I428" s="174"/>
    </row>
    <row r="429" spans="1:9" ht="15.75" x14ac:dyDescent="0.2">
      <c r="A429" s="172"/>
      <c r="B429" s="173"/>
      <c r="C429" s="174"/>
      <c r="D429" s="174"/>
      <c r="E429" s="174"/>
      <c r="F429" s="174"/>
      <c r="G429" s="174"/>
      <c r="H429" s="174"/>
      <c r="I429" s="174"/>
    </row>
    <row r="430" spans="1:9" ht="15.75" x14ac:dyDescent="0.2">
      <c r="A430" s="172"/>
      <c r="B430" s="173"/>
      <c r="C430" s="174"/>
      <c r="D430" s="174"/>
      <c r="E430" s="174"/>
      <c r="F430" s="174"/>
      <c r="G430" s="174"/>
      <c r="H430" s="174"/>
      <c r="I430" s="174"/>
    </row>
    <row r="431" spans="1:9" ht="15.75" x14ac:dyDescent="0.2">
      <c r="A431" s="172"/>
      <c r="B431" s="173"/>
      <c r="C431" s="174"/>
      <c r="D431" s="174"/>
      <c r="E431" s="174"/>
      <c r="F431" s="174"/>
      <c r="G431" s="174"/>
      <c r="H431" s="174"/>
      <c r="I431" s="174"/>
    </row>
    <row r="432" spans="1:9" ht="15.75" x14ac:dyDescent="0.2">
      <c r="A432" s="172"/>
      <c r="B432" s="173"/>
      <c r="C432" s="174"/>
      <c r="D432" s="174"/>
      <c r="E432" s="174"/>
      <c r="F432" s="174"/>
      <c r="G432" s="174"/>
      <c r="H432" s="174"/>
      <c r="I432" s="174"/>
    </row>
    <row r="433" spans="1:9" ht="15.75" x14ac:dyDescent="0.2">
      <c r="A433" s="172"/>
      <c r="B433" s="173"/>
      <c r="C433" s="174"/>
      <c r="D433" s="174"/>
      <c r="E433" s="174"/>
      <c r="F433" s="174"/>
      <c r="G433" s="174"/>
      <c r="H433" s="174"/>
      <c r="I433" s="174"/>
    </row>
    <row r="434" spans="1:9" ht="15.75" x14ac:dyDescent="0.2">
      <c r="A434" s="172"/>
      <c r="B434" s="173"/>
      <c r="C434" s="174"/>
      <c r="D434" s="174"/>
      <c r="E434" s="174"/>
      <c r="F434" s="174"/>
      <c r="G434" s="174"/>
      <c r="H434" s="174"/>
      <c r="I434" s="174"/>
    </row>
    <row r="435" spans="1:9" ht="15.75" x14ac:dyDescent="0.2">
      <c r="A435" s="172"/>
      <c r="B435" s="173"/>
      <c r="C435" s="174"/>
      <c r="D435" s="174"/>
      <c r="E435" s="174"/>
      <c r="F435" s="174"/>
      <c r="G435" s="174"/>
      <c r="H435" s="174"/>
      <c r="I435" s="174"/>
    </row>
    <row r="436" spans="1:9" ht="15.75" x14ac:dyDescent="0.2">
      <c r="A436" s="172"/>
      <c r="B436" s="173"/>
      <c r="C436" s="174"/>
      <c r="D436" s="174"/>
      <c r="E436" s="174"/>
      <c r="F436" s="174"/>
      <c r="G436" s="174"/>
      <c r="H436" s="174"/>
      <c r="I436" s="174"/>
    </row>
    <row r="437" spans="1:9" ht="15.75" x14ac:dyDescent="0.2">
      <c r="A437" s="172"/>
      <c r="B437" s="173"/>
      <c r="C437" s="174"/>
      <c r="D437" s="174"/>
      <c r="E437" s="174"/>
      <c r="F437" s="174"/>
      <c r="G437" s="174"/>
      <c r="H437" s="174"/>
      <c r="I437" s="174"/>
    </row>
    <row r="438" spans="1:9" ht="15.75" x14ac:dyDescent="0.2">
      <c r="A438" s="172"/>
      <c r="B438" s="173"/>
      <c r="C438" s="174"/>
      <c r="D438" s="174"/>
      <c r="E438" s="174"/>
      <c r="F438" s="174"/>
      <c r="G438" s="174"/>
      <c r="H438" s="174"/>
      <c r="I438" s="174"/>
    </row>
    <row r="439" spans="1:9" ht="15.75" x14ac:dyDescent="0.2">
      <c r="A439" s="172"/>
      <c r="B439" s="173"/>
      <c r="C439" s="174"/>
      <c r="D439" s="174"/>
      <c r="E439" s="174"/>
      <c r="F439" s="174"/>
      <c r="G439" s="174"/>
      <c r="H439" s="174"/>
      <c r="I439" s="174"/>
    </row>
    <row r="440" spans="1:9" ht="15.75" x14ac:dyDescent="0.2">
      <c r="A440" s="172"/>
      <c r="B440" s="173"/>
      <c r="C440" s="174"/>
      <c r="D440" s="174"/>
      <c r="E440" s="174"/>
      <c r="F440" s="174"/>
      <c r="G440" s="174"/>
      <c r="H440" s="174"/>
      <c r="I440" s="174"/>
    </row>
    <row r="441" spans="1:9" ht="15.75" x14ac:dyDescent="0.2">
      <c r="A441" s="172"/>
      <c r="B441" s="173"/>
      <c r="C441" s="174"/>
      <c r="D441" s="174"/>
      <c r="E441" s="174"/>
      <c r="F441" s="174"/>
      <c r="G441" s="174"/>
      <c r="H441" s="174"/>
      <c r="I441" s="174"/>
    </row>
    <row r="442" spans="1:9" ht="15.75" x14ac:dyDescent="0.2">
      <c r="A442" s="172"/>
      <c r="B442" s="173"/>
      <c r="C442" s="174"/>
      <c r="D442" s="174"/>
      <c r="E442" s="174"/>
      <c r="F442" s="174"/>
      <c r="G442" s="174"/>
      <c r="H442" s="174"/>
      <c r="I442" s="174"/>
    </row>
    <row r="443" spans="1:9" ht="15.75" x14ac:dyDescent="0.2">
      <c r="A443" s="172"/>
      <c r="B443" s="173"/>
      <c r="C443" s="174"/>
      <c r="D443" s="174"/>
      <c r="E443" s="174"/>
      <c r="F443" s="174"/>
      <c r="G443" s="174"/>
      <c r="H443" s="174"/>
      <c r="I443" s="174"/>
    </row>
    <row r="444" spans="1:9" ht="15.75" x14ac:dyDescent="0.2">
      <c r="A444" s="172"/>
      <c r="B444" s="173"/>
      <c r="C444" s="174"/>
      <c r="D444" s="174"/>
      <c r="E444" s="174"/>
      <c r="F444" s="174"/>
      <c r="G444" s="174"/>
      <c r="H444" s="174"/>
      <c r="I444" s="174"/>
    </row>
    <row r="445" spans="1:9" ht="15.75" x14ac:dyDescent="0.2">
      <c r="A445" s="172"/>
      <c r="B445" s="173"/>
      <c r="C445" s="174"/>
      <c r="D445" s="174"/>
      <c r="E445" s="174"/>
      <c r="F445" s="174"/>
      <c r="G445" s="174"/>
      <c r="H445" s="174"/>
      <c r="I445" s="174"/>
    </row>
    <row r="446" spans="1:9" ht="15.75" x14ac:dyDescent="0.2">
      <c r="A446" s="172"/>
      <c r="B446" s="173"/>
      <c r="C446" s="174"/>
      <c r="D446" s="174"/>
      <c r="E446" s="174"/>
      <c r="F446" s="174"/>
      <c r="G446" s="174"/>
      <c r="H446" s="174"/>
      <c r="I446" s="174"/>
    </row>
    <row r="447" spans="1:9" ht="15.75" x14ac:dyDescent="0.2">
      <c r="A447" s="172"/>
      <c r="B447" s="173"/>
      <c r="C447" s="174"/>
      <c r="D447" s="174"/>
      <c r="E447" s="174"/>
      <c r="F447" s="174"/>
      <c r="G447" s="174"/>
      <c r="H447" s="174"/>
      <c r="I447" s="174"/>
    </row>
    <row r="448" spans="1:9" ht="15.75" x14ac:dyDescent="0.2">
      <c r="A448" s="172"/>
      <c r="B448" s="173"/>
      <c r="C448" s="174"/>
      <c r="D448" s="174"/>
      <c r="E448" s="174"/>
      <c r="F448" s="174"/>
      <c r="G448" s="174"/>
      <c r="H448" s="174"/>
      <c r="I448" s="174"/>
    </row>
    <row r="449" spans="1:9" ht="15.75" x14ac:dyDescent="0.2">
      <c r="A449" s="172"/>
      <c r="B449" s="173"/>
      <c r="C449" s="174"/>
      <c r="D449" s="174"/>
      <c r="E449" s="174"/>
      <c r="F449" s="174"/>
      <c r="G449" s="174"/>
      <c r="H449" s="174"/>
      <c r="I449" s="174"/>
    </row>
    <row r="450" spans="1:9" ht="15.75" x14ac:dyDescent="0.2">
      <c r="A450" s="172"/>
      <c r="B450" s="173"/>
      <c r="C450" s="174"/>
      <c r="D450" s="174"/>
      <c r="E450" s="174"/>
      <c r="F450" s="174"/>
      <c r="G450" s="174"/>
      <c r="H450" s="174"/>
      <c r="I450" s="174"/>
    </row>
    <row r="451" spans="1:9" ht="15.75" x14ac:dyDescent="0.2">
      <c r="A451" s="172"/>
      <c r="B451" s="173"/>
      <c r="C451" s="174"/>
      <c r="D451" s="174"/>
      <c r="E451" s="174"/>
      <c r="F451" s="174"/>
      <c r="G451" s="174"/>
      <c r="H451" s="174"/>
      <c r="I451" s="174"/>
    </row>
    <row r="452" spans="1:9" ht="15.75" x14ac:dyDescent="0.2">
      <c r="A452" s="172"/>
      <c r="B452" s="173"/>
      <c r="C452" s="174"/>
      <c r="D452" s="174"/>
      <c r="E452" s="174"/>
      <c r="F452" s="174"/>
      <c r="G452" s="174"/>
      <c r="H452" s="174"/>
      <c r="I452" s="174"/>
    </row>
    <row r="453" spans="1:9" ht="15.75" x14ac:dyDescent="0.2">
      <c r="A453" s="172"/>
      <c r="B453" s="173"/>
      <c r="C453" s="174"/>
      <c r="D453" s="174"/>
      <c r="E453" s="174"/>
      <c r="F453" s="174"/>
      <c r="G453" s="174"/>
      <c r="H453" s="174"/>
      <c r="I453" s="174"/>
    </row>
    <row r="454" spans="1:9" ht="15.75" x14ac:dyDescent="0.2">
      <c r="A454" s="172"/>
      <c r="B454" s="173"/>
      <c r="C454" s="174"/>
      <c r="D454" s="174"/>
      <c r="E454" s="174"/>
      <c r="F454" s="174"/>
      <c r="G454" s="174"/>
      <c r="H454" s="174"/>
      <c r="I454" s="174"/>
    </row>
    <row r="455" spans="1:9" ht="15.75" x14ac:dyDescent="0.2">
      <c r="A455" s="172"/>
      <c r="B455" s="173"/>
      <c r="C455" s="174"/>
      <c r="D455" s="174"/>
      <c r="E455" s="174"/>
      <c r="F455" s="174"/>
      <c r="G455" s="174"/>
      <c r="H455" s="174"/>
      <c r="I455" s="174"/>
    </row>
    <row r="456" spans="1:9" ht="15.75" x14ac:dyDescent="0.2">
      <c r="A456" s="172"/>
      <c r="B456" s="173"/>
      <c r="C456" s="174"/>
      <c r="D456" s="174"/>
      <c r="E456" s="174"/>
      <c r="F456" s="174"/>
      <c r="G456" s="174"/>
      <c r="H456" s="174"/>
      <c r="I456" s="174"/>
    </row>
    <row r="457" spans="1:9" ht="15.75" x14ac:dyDescent="0.2">
      <c r="A457" s="172"/>
      <c r="B457" s="173"/>
      <c r="C457" s="174"/>
      <c r="D457" s="174"/>
      <c r="E457" s="174"/>
      <c r="F457" s="174"/>
      <c r="G457" s="174"/>
      <c r="H457" s="174"/>
      <c r="I457" s="174"/>
    </row>
    <row r="458" spans="1:9" ht="15.75" x14ac:dyDescent="0.2">
      <c r="A458" s="172"/>
      <c r="B458" s="173"/>
      <c r="C458" s="174"/>
      <c r="D458" s="174"/>
      <c r="E458" s="174"/>
      <c r="F458" s="174"/>
      <c r="G458" s="174"/>
      <c r="H458" s="174"/>
      <c r="I458" s="174"/>
    </row>
    <row r="459" spans="1:9" ht="15.75" x14ac:dyDescent="0.2">
      <c r="A459" s="172"/>
      <c r="B459" s="173"/>
      <c r="C459" s="174"/>
      <c r="D459" s="174"/>
      <c r="E459" s="174"/>
      <c r="F459" s="174"/>
      <c r="G459" s="174"/>
      <c r="H459" s="174"/>
      <c r="I459" s="174"/>
    </row>
    <row r="460" spans="1:9" ht="15.75" x14ac:dyDescent="0.2">
      <c r="A460" s="172"/>
      <c r="B460" s="173"/>
      <c r="C460" s="174"/>
      <c r="D460" s="174"/>
      <c r="E460" s="174"/>
      <c r="F460" s="174"/>
      <c r="G460" s="174"/>
      <c r="H460" s="174"/>
      <c r="I460" s="174"/>
    </row>
    <row r="461" spans="1:9" ht="15.75" x14ac:dyDescent="0.2">
      <c r="A461" s="172"/>
      <c r="B461" s="173"/>
      <c r="C461" s="174"/>
      <c r="D461" s="174"/>
      <c r="E461" s="174"/>
      <c r="F461" s="174"/>
      <c r="G461" s="174"/>
      <c r="H461" s="174"/>
      <c r="I461" s="174"/>
    </row>
    <row r="462" spans="1:9" ht="15.75" x14ac:dyDescent="0.2">
      <c r="A462" s="172"/>
      <c r="B462" s="173"/>
      <c r="C462" s="174"/>
      <c r="D462" s="174"/>
      <c r="E462" s="174"/>
      <c r="F462" s="174"/>
      <c r="G462" s="174"/>
      <c r="H462" s="174"/>
      <c r="I462" s="174"/>
    </row>
    <row r="463" spans="1:9" ht="15.75" x14ac:dyDescent="0.2">
      <c r="A463" s="172"/>
      <c r="B463" s="173"/>
      <c r="C463" s="174"/>
      <c r="D463" s="174"/>
      <c r="E463" s="174"/>
      <c r="F463" s="174"/>
      <c r="G463" s="174"/>
      <c r="H463" s="174"/>
      <c r="I463" s="174"/>
    </row>
    <row r="464" spans="1:9" ht="15.75" x14ac:dyDescent="0.2">
      <c r="A464" s="172"/>
      <c r="B464" s="173"/>
      <c r="C464" s="174"/>
      <c r="D464" s="174"/>
      <c r="E464" s="174"/>
      <c r="F464" s="174"/>
      <c r="G464" s="174"/>
      <c r="H464" s="174"/>
      <c r="I464" s="174"/>
    </row>
    <row r="465" spans="1:9" ht="15.75" x14ac:dyDescent="0.2">
      <c r="A465" s="172"/>
      <c r="B465" s="173"/>
      <c r="C465" s="174"/>
      <c r="D465" s="174"/>
      <c r="E465" s="174"/>
      <c r="F465" s="174"/>
      <c r="G465" s="174"/>
      <c r="H465" s="174"/>
      <c r="I465" s="174"/>
    </row>
    <row r="466" spans="1:9" ht="15.75" x14ac:dyDescent="0.2">
      <c r="A466" s="172"/>
      <c r="B466" s="173"/>
      <c r="C466" s="174"/>
      <c r="D466" s="174"/>
      <c r="E466" s="174"/>
      <c r="F466" s="174"/>
      <c r="G466" s="174"/>
      <c r="H466" s="174"/>
      <c r="I466" s="174"/>
    </row>
    <row r="467" spans="1:9" ht="15.75" x14ac:dyDescent="0.2">
      <c r="A467" s="172"/>
      <c r="B467" s="173"/>
      <c r="C467" s="174"/>
      <c r="D467" s="174"/>
      <c r="E467" s="174"/>
      <c r="F467" s="174"/>
      <c r="G467" s="174"/>
      <c r="H467" s="174"/>
      <c r="I467" s="174"/>
    </row>
    <row r="468" spans="1:9" ht="15.75" x14ac:dyDescent="0.2">
      <c r="A468" s="172"/>
      <c r="B468" s="173"/>
      <c r="C468" s="174"/>
      <c r="D468" s="174"/>
      <c r="E468" s="174"/>
      <c r="F468" s="174"/>
      <c r="G468" s="174"/>
      <c r="H468" s="174"/>
      <c r="I468" s="174"/>
    </row>
    <row r="469" spans="1:9" ht="15.75" x14ac:dyDescent="0.2">
      <c r="A469" s="172"/>
      <c r="B469" s="173"/>
      <c r="C469" s="174"/>
      <c r="D469" s="174"/>
      <c r="E469" s="174"/>
      <c r="F469" s="174"/>
      <c r="G469" s="174"/>
      <c r="H469" s="174"/>
      <c r="I469" s="174"/>
    </row>
    <row r="470" spans="1:9" ht="15.75" x14ac:dyDescent="0.2">
      <c r="A470" s="172"/>
      <c r="B470" s="173"/>
      <c r="C470" s="174"/>
      <c r="D470" s="174"/>
      <c r="E470" s="174"/>
      <c r="F470" s="174"/>
      <c r="G470" s="174"/>
      <c r="H470" s="174"/>
      <c r="I470" s="174"/>
    </row>
    <row r="471" spans="1:9" ht="15.75" x14ac:dyDescent="0.2">
      <c r="A471" s="172"/>
      <c r="B471" s="173"/>
      <c r="C471" s="174"/>
      <c r="D471" s="174"/>
      <c r="E471" s="174"/>
      <c r="F471" s="174"/>
      <c r="G471" s="174"/>
      <c r="H471" s="174"/>
      <c r="I471" s="174"/>
    </row>
    <row r="472" spans="1:9" ht="15.75" x14ac:dyDescent="0.2">
      <c r="A472" s="172"/>
      <c r="B472" s="173"/>
      <c r="C472" s="174"/>
      <c r="D472" s="174"/>
      <c r="E472" s="174"/>
      <c r="F472" s="174"/>
      <c r="G472" s="174"/>
      <c r="H472" s="174"/>
      <c r="I472" s="174"/>
    </row>
    <row r="473" spans="1:9" ht="15.75" x14ac:dyDescent="0.2">
      <c r="A473" s="172"/>
      <c r="B473" s="173"/>
      <c r="C473" s="174"/>
      <c r="D473" s="174"/>
      <c r="E473" s="174"/>
      <c r="F473" s="174"/>
      <c r="G473" s="174"/>
      <c r="H473" s="174"/>
      <c r="I473" s="174"/>
    </row>
    <row r="474" spans="1:9" ht="15.75" x14ac:dyDescent="0.2">
      <c r="A474" s="172"/>
      <c r="B474" s="173"/>
      <c r="C474" s="174"/>
      <c r="D474" s="174"/>
      <c r="E474" s="174"/>
      <c r="F474" s="174"/>
      <c r="G474" s="174"/>
      <c r="H474" s="174"/>
      <c r="I474" s="174"/>
    </row>
    <row r="475" spans="1:9" ht="15.75" x14ac:dyDescent="0.2">
      <c r="A475" s="172"/>
      <c r="B475" s="173"/>
      <c r="C475" s="174"/>
      <c r="D475" s="174"/>
      <c r="E475" s="174"/>
      <c r="F475" s="174"/>
      <c r="G475" s="174"/>
      <c r="H475" s="174"/>
      <c r="I475" s="174"/>
    </row>
    <row r="476" spans="1:9" ht="15.75" x14ac:dyDescent="0.2">
      <c r="A476" s="172"/>
      <c r="B476" s="173"/>
      <c r="C476" s="174"/>
      <c r="D476" s="174"/>
      <c r="E476" s="174"/>
      <c r="F476" s="174"/>
      <c r="G476" s="174"/>
      <c r="H476" s="174"/>
      <c r="I476" s="174"/>
    </row>
    <row r="477" spans="1:9" ht="15.75" x14ac:dyDescent="0.2">
      <c r="A477" s="172"/>
      <c r="B477" s="173"/>
      <c r="C477" s="174"/>
      <c r="D477" s="174"/>
      <c r="E477" s="174"/>
      <c r="F477" s="174"/>
      <c r="G477" s="174"/>
      <c r="H477" s="174"/>
      <c r="I477" s="174"/>
    </row>
    <row r="478" spans="1:9" ht="15.75" x14ac:dyDescent="0.2">
      <c r="A478" s="172"/>
      <c r="B478" s="173"/>
      <c r="C478" s="174"/>
      <c r="D478" s="174"/>
      <c r="E478" s="174"/>
      <c r="F478" s="174"/>
      <c r="G478" s="174"/>
      <c r="H478" s="174"/>
      <c r="I478" s="174"/>
    </row>
    <row r="479" spans="1:9" ht="15.75" x14ac:dyDescent="0.2">
      <c r="A479" s="172"/>
      <c r="B479" s="173"/>
      <c r="C479" s="174"/>
      <c r="D479" s="174"/>
      <c r="E479" s="174"/>
      <c r="F479" s="174"/>
      <c r="G479" s="174"/>
      <c r="H479" s="174"/>
      <c r="I479" s="174"/>
    </row>
    <row r="480" spans="1:9" ht="15.75" x14ac:dyDescent="0.2">
      <c r="A480" s="172"/>
      <c r="B480" s="173"/>
      <c r="C480" s="174"/>
      <c r="D480" s="174"/>
      <c r="E480" s="174"/>
      <c r="F480" s="174"/>
      <c r="G480" s="174"/>
      <c r="H480" s="174"/>
      <c r="I480" s="174"/>
    </row>
    <row r="481" spans="1:9" ht="15.75" x14ac:dyDescent="0.2">
      <c r="A481" s="172"/>
      <c r="B481" s="173"/>
      <c r="C481" s="174"/>
      <c r="D481" s="174"/>
      <c r="E481" s="174"/>
      <c r="F481" s="174"/>
      <c r="G481" s="174"/>
      <c r="H481" s="174"/>
      <c r="I481" s="174"/>
    </row>
    <row r="482" spans="1:9" ht="15.75" x14ac:dyDescent="0.2">
      <c r="A482" s="172"/>
      <c r="B482" s="173"/>
      <c r="C482" s="174"/>
      <c r="D482" s="174"/>
      <c r="E482" s="174"/>
      <c r="F482" s="174"/>
      <c r="G482" s="174"/>
      <c r="H482" s="174"/>
      <c r="I482" s="174"/>
    </row>
    <row r="483" spans="1:9" ht="15.75" x14ac:dyDescent="0.2">
      <c r="A483" s="172"/>
      <c r="B483" s="173"/>
      <c r="C483" s="174"/>
      <c r="D483" s="174"/>
      <c r="E483" s="174"/>
      <c r="F483" s="174"/>
      <c r="G483" s="174"/>
      <c r="H483" s="174"/>
      <c r="I483" s="174"/>
    </row>
    <row r="484" spans="1:9" ht="15.75" x14ac:dyDescent="0.2">
      <c r="A484" s="172"/>
      <c r="B484" s="173"/>
      <c r="C484" s="174"/>
      <c r="D484" s="174"/>
      <c r="E484" s="174"/>
      <c r="F484" s="174"/>
      <c r="G484" s="174"/>
      <c r="H484" s="174"/>
      <c r="I484" s="174"/>
    </row>
    <row r="485" spans="1:9" ht="15.75" x14ac:dyDescent="0.2">
      <c r="A485" s="172"/>
      <c r="B485" s="173"/>
      <c r="C485" s="174"/>
      <c r="D485" s="174"/>
      <c r="E485" s="174"/>
      <c r="F485" s="174"/>
      <c r="G485" s="174"/>
      <c r="H485" s="174"/>
      <c r="I485" s="174"/>
    </row>
    <row r="486" spans="1:9" ht="15.75" x14ac:dyDescent="0.2">
      <c r="A486" s="172"/>
      <c r="B486" s="173"/>
      <c r="C486" s="174"/>
      <c r="D486" s="174"/>
      <c r="E486" s="174"/>
      <c r="F486" s="174"/>
      <c r="G486" s="174"/>
      <c r="H486" s="174"/>
      <c r="I486" s="174"/>
    </row>
    <row r="487" spans="1:9" ht="15.75" x14ac:dyDescent="0.2">
      <c r="A487" s="172"/>
      <c r="B487" s="173"/>
      <c r="C487" s="174"/>
      <c r="D487" s="174"/>
      <c r="E487" s="174"/>
      <c r="F487" s="174"/>
      <c r="G487" s="174"/>
      <c r="H487" s="174"/>
      <c r="I487" s="174"/>
    </row>
    <row r="488" spans="1:9" ht="15.75" x14ac:dyDescent="0.2">
      <c r="A488" s="172"/>
      <c r="B488" s="173"/>
      <c r="C488" s="174"/>
      <c r="D488" s="174"/>
      <c r="E488" s="174"/>
      <c r="F488" s="174"/>
      <c r="G488" s="174"/>
      <c r="H488" s="174"/>
      <c r="I488" s="174"/>
    </row>
    <row r="489" spans="1:9" ht="15.75" x14ac:dyDescent="0.2">
      <c r="A489" s="172"/>
      <c r="B489" s="173"/>
      <c r="C489" s="174"/>
      <c r="D489" s="174"/>
      <c r="E489" s="174"/>
      <c r="F489" s="174"/>
      <c r="G489" s="174"/>
      <c r="H489" s="174"/>
      <c r="I489" s="174"/>
    </row>
    <row r="490" spans="1:9" ht="15.75" x14ac:dyDescent="0.2">
      <c r="A490" s="172"/>
      <c r="B490" s="173"/>
      <c r="C490" s="174"/>
      <c r="D490" s="174"/>
      <c r="E490" s="174"/>
      <c r="F490" s="174"/>
      <c r="G490" s="174"/>
      <c r="H490" s="174"/>
      <c r="I490" s="174"/>
    </row>
    <row r="491" spans="1:9" ht="15.75" x14ac:dyDescent="0.2">
      <c r="A491" s="172"/>
      <c r="B491" s="173"/>
      <c r="C491" s="174"/>
      <c r="D491" s="174"/>
      <c r="E491" s="174"/>
      <c r="F491" s="174"/>
      <c r="G491" s="174"/>
      <c r="H491" s="174"/>
      <c r="I491" s="174"/>
    </row>
    <row r="492" spans="1:9" ht="15.75" x14ac:dyDescent="0.2">
      <c r="A492" s="172"/>
      <c r="B492" s="173"/>
      <c r="C492" s="174"/>
      <c r="D492" s="174"/>
      <c r="E492" s="174"/>
      <c r="F492" s="174"/>
      <c r="G492" s="174"/>
      <c r="H492" s="174"/>
      <c r="I492" s="174"/>
    </row>
    <row r="493" spans="1:9" ht="15.75" x14ac:dyDescent="0.2">
      <c r="A493" s="172"/>
      <c r="B493" s="173"/>
      <c r="C493" s="174"/>
      <c r="D493" s="174"/>
      <c r="E493" s="174"/>
      <c r="F493" s="174"/>
      <c r="G493" s="174"/>
      <c r="H493" s="174"/>
      <c r="I493" s="174"/>
    </row>
    <row r="494" spans="1:9" ht="15.75" x14ac:dyDescent="0.2">
      <c r="A494" s="172"/>
      <c r="B494" s="173"/>
      <c r="C494" s="174"/>
      <c r="D494" s="174"/>
      <c r="E494" s="174"/>
      <c r="F494" s="174"/>
      <c r="G494" s="174"/>
      <c r="H494" s="174"/>
      <c r="I494" s="174"/>
    </row>
    <row r="495" spans="1:9" ht="15.75" x14ac:dyDescent="0.2">
      <c r="A495" s="172"/>
      <c r="B495" s="173"/>
      <c r="C495" s="174"/>
      <c r="D495" s="174"/>
      <c r="E495" s="174"/>
      <c r="F495" s="174"/>
      <c r="G495" s="174"/>
      <c r="H495" s="174"/>
      <c r="I495" s="174"/>
    </row>
    <row r="496" spans="1:9" ht="15.75" x14ac:dyDescent="0.2">
      <c r="A496" s="172"/>
      <c r="B496" s="173"/>
      <c r="C496" s="174"/>
      <c r="D496" s="174"/>
      <c r="E496" s="174"/>
      <c r="F496" s="174"/>
      <c r="G496" s="174"/>
      <c r="H496" s="174"/>
      <c r="I496" s="174"/>
    </row>
    <row r="497" spans="1:9" ht="15.75" x14ac:dyDescent="0.2">
      <c r="A497" s="172"/>
      <c r="B497" s="173"/>
      <c r="C497" s="174"/>
      <c r="D497" s="174"/>
      <c r="E497" s="174"/>
      <c r="F497" s="174"/>
      <c r="G497" s="174"/>
      <c r="H497" s="174"/>
      <c r="I497" s="174"/>
    </row>
    <row r="498" spans="1:9" ht="15.75" x14ac:dyDescent="0.2">
      <c r="A498" s="172"/>
      <c r="B498" s="173"/>
      <c r="C498" s="174"/>
      <c r="D498" s="174"/>
      <c r="E498" s="174"/>
      <c r="F498" s="174"/>
      <c r="G498" s="174"/>
      <c r="H498" s="174"/>
      <c r="I498" s="174"/>
    </row>
    <row r="499" spans="1:9" ht="15.75" x14ac:dyDescent="0.2">
      <c r="A499" s="172"/>
      <c r="B499" s="173"/>
      <c r="C499" s="174"/>
      <c r="D499" s="174"/>
      <c r="E499" s="174"/>
      <c r="F499" s="174"/>
      <c r="G499" s="174"/>
      <c r="H499" s="174"/>
      <c r="I499" s="174"/>
    </row>
    <row r="500" spans="1:9" ht="15.75" x14ac:dyDescent="0.2">
      <c r="A500" s="172"/>
      <c r="B500" s="173"/>
      <c r="C500" s="174"/>
      <c r="D500" s="174"/>
      <c r="E500" s="174"/>
      <c r="F500" s="174"/>
      <c r="G500" s="174"/>
      <c r="H500" s="174"/>
      <c r="I500" s="174"/>
    </row>
    <row r="501" spans="1:9" ht="15.75" x14ac:dyDescent="0.2">
      <c r="A501" s="172"/>
      <c r="B501" s="173"/>
      <c r="C501" s="174"/>
      <c r="D501" s="174"/>
      <c r="E501" s="174"/>
      <c r="F501" s="174"/>
      <c r="G501" s="174"/>
      <c r="H501" s="174"/>
      <c r="I501" s="174"/>
    </row>
    <row r="502" spans="1:9" ht="15.75" x14ac:dyDescent="0.2">
      <c r="A502" s="172"/>
      <c r="B502" s="173"/>
      <c r="C502" s="174"/>
      <c r="D502" s="174"/>
      <c r="E502" s="174"/>
      <c r="F502" s="174"/>
      <c r="G502" s="174"/>
      <c r="H502" s="174"/>
      <c r="I502" s="174"/>
    </row>
    <row r="503" spans="1:9" ht="15.75" x14ac:dyDescent="0.2">
      <c r="A503" s="172"/>
      <c r="B503" s="173"/>
      <c r="C503" s="174"/>
      <c r="D503" s="174"/>
      <c r="E503" s="174"/>
      <c r="F503" s="174"/>
      <c r="G503" s="174"/>
      <c r="H503" s="174"/>
      <c r="I503" s="174"/>
    </row>
    <row r="504" spans="1:9" ht="15.75" x14ac:dyDescent="0.2">
      <c r="A504" s="172"/>
      <c r="B504" s="173"/>
      <c r="C504" s="174"/>
      <c r="D504" s="174"/>
      <c r="E504" s="174"/>
      <c r="F504" s="174"/>
      <c r="G504" s="174"/>
      <c r="H504" s="174"/>
      <c r="I504" s="174"/>
    </row>
    <row r="505" spans="1:9" ht="15.75" x14ac:dyDescent="0.2">
      <c r="A505" s="172"/>
      <c r="B505" s="173"/>
      <c r="C505" s="174"/>
      <c r="D505" s="174"/>
      <c r="E505" s="174"/>
      <c r="F505" s="174"/>
      <c r="G505" s="174"/>
      <c r="H505" s="174"/>
      <c r="I505" s="174"/>
    </row>
    <row r="506" spans="1:9" ht="15.75" x14ac:dyDescent="0.2">
      <c r="A506" s="172"/>
      <c r="B506" s="173"/>
      <c r="C506" s="174"/>
      <c r="D506" s="174"/>
      <c r="E506" s="174"/>
      <c r="F506" s="174"/>
      <c r="G506" s="174"/>
      <c r="H506" s="174"/>
      <c r="I506" s="174"/>
    </row>
    <row r="507" spans="1:9" ht="15.75" x14ac:dyDescent="0.2">
      <c r="A507" s="172"/>
      <c r="B507" s="173"/>
      <c r="C507" s="174"/>
      <c r="D507" s="174"/>
      <c r="E507" s="174"/>
      <c r="F507" s="174"/>
      <c r="G507" s="174"/>
      <c r="H507" s="174"/>
      <c r="I507" s="174"/>
    </row>
    <row r="508" spans="1:9" ht="15.75" x14ac:dyDescent="0.2">
      <c r="A508" s="172"/>
      <c r="B508" s="173"/>
      <c r="C508" s="174"/>
      <c r="D508" s="174"/>
      <c r="E508" s="174"/>
      <c r="F508" s="174"/>
      <c r="G508" s="174"/>
      <c r="H508" s="174"/>
      <c r="I508" s="174"/>
    </row>
    <row r="509" spans="1:9" ht="15.75" x14ac:dyDescent="0.2">
      <c r="A509" s="172"/>
      <c r="B509" s="173"/>
      <c r="C509" s="174"/>
      <c r="D509" s="174"/>
      <c r="E509" s="174"/>
      <c r="F509" s="174"/>
      <c r="G509" s="174"/>
      <c r="H509" s="174"/>
      <c r="I509" s="174"/>
    </row>
    <row r="510" spans="1:9" ht="15.75" x14ac:dyDescent="0.2">
      <c r="A510" s="172"/>
      <c r="B510" s="173"/>
      <c r="C510" s="174"/>
      <c r="D510" s="174"/>
      <c r="E510" s="174"/>
      <c r="F510" s="174"/>
      <c r="G510" s="174"/>
      <c r="H510" s="174"/>
      <c r="I510" s="174"/>
    </row>
    <row r="511" spans="1:9" ht="15.75" x14ac:dyDescent="0.2">
      <c r="A511" s="172"/>
      <c r="B511" s="173"/>
      <c r="C511" s="174"/>
      <c r="D511" s="174"/>
      <c r="E511" s="174"/>
      <c r="F511" s="174"/>
      <c r="G511" s="174"/>
      <c r="H511" s="174"/>
      <c r="I511" s="174"/>
    </row>
    <row r="512" spans="1:9" ht="15.75" x14ac:dyDescent="0.2">
      <c r="A512" s="172"/>
      <c r="B512" s="173"/>
      <c r="C512" s="174"/>
      <c r="D512" s="174"/>
      <c r="E512" s="174"/>
      <c r="F512" s="174"/>
      <c r="G512" s="174"/>
      <c r="H512" s="174"/>
      <c r="I512" s="174"/>
    </row>
    <row r="513" spans="1:9" ht="15.75" x14ac:dyDescent="0.2">
      <c r="A513" s="172"/>
      <c r="B513" s="173"/>
      <c r="C513" s="174"/>
      <c r="D513" s="174"/>
      <c r="E513" s="174"/>
      <c r="F513" s="174"/>
      <c r="G513" s="174"/>
      <c r="H513" s="174"/>
      <c r="I513" s="174"/>
    </row>
    <row r="514" spans="1:9" ht="15.75" x14ac:dyDescent="0.2">
      <c r="A514" s="172"/>
      <c r="B514" s="173"/>
      <c r="C514" s="174"/>
      <c r="D514" s="174"/>
      <c r="E514" s="174"/>
      <c r="F514" s="174"/>
      <c r="G514" s="174"/>
      <c r="H514" s="174"/>
      <c r="I514" s="174"/>
    </row>
    <row r="515" spans="1:9" ht="15.75" x14ac:dyDescent="0.2">
      <c r="A515" s="172"/>
      <c r="B515" s="173"/>
      <c r="C515" s="174"/>
      <c r="D515" s="174"/>
      <c r="E515" s="174"/>
      <c r="F515" s="174"/>
      <c r="G515" s="174"/>
      <c r="H515" s="174"/>
      <c r="I515" s="174"/>
    </row>
    <row r="516" spans="1:9" ht="15.75" x14ac:dyDescent="0.2">
      <c r="A516" s="172"/>
      <c r="B516" s="173"/>
      <c r="C516" s="174"/>
      <c r="D516" s="174"/>
      <c r="E516" s="174"/>
      <c r="F516" s="174"/>
      <c r="G516" s="174"/>
      <c r="H516" s="174"/>
      <c r="I516" s="174"/>
    </row>
    <row r="517" spans="1:9" ht="15.75" x14ac:dyDescent="0.2">
      <c r="A517" s="172"/>
      <c r="B517" s="173"/>
      <c r="C517" s="174"/>
      <c r="D517" s="174"/>
      <c r="E517" s="174"/>
      <c r="F517" s="174"/>
      <c r="G517" s="174"/>
      <c r="H517" s="174"/>
      <c r="I517" s="174"/>
    </row>
    <row r="518" spans="1:9" ht="15.75" x14ac:dyDescent="0.2">
      <c r="A518" s="172"/>
      <c r="B518" s="173"/>
      <c r="C518" s="174"/>
      <c r="D518" s="174"/>
      <c r="E518" s="174"/>
      <c r="F518" s="174"/>
      <c r="G518" s="174"/>
      <c r="H518" s="174"/>
      <c r="I518" s="174"/>
    </row>
    <row r="519" spans="1:9" ht="15.75" x14ac:dyDescent="0.2">
      <c r="A519" s="172"/>
      <c r="B519" s="173"/>
      <c r="C519" s="174"/>
      <c r="D519" s="174"/>
      <c r="E519" s="174"/>
      <c r="F519" s="174"/>
      <c r="G519" s="174"/>
      <c r="H519" s="174"/>
      <c r="I519" s="174"/>
    </row>
    <row r="520" spans="1:9" ht="15.75" x14ac:dyDescent="0.2">
      <c r="A520" s="172"/>
      <c r="B520" s="173"/>
      <c r="C520" s="174"/>
      <c r="D520" s="174"/>
      <c r="E520" s="174"/>
      <c r="F520" s="174"/>
      <c r="G520" s="174"/>
      <c r="H520" s="174"/>
      <c r="I520" s="174"/>
    </row>
    <row r="521" spans="1:9" ht="15.75" x14ac:dyDescent="0.2">
      <c r="A521" s="172"/>
      <c r="B521" s="173"/>
      <c r="C521" s="174"/>
      <c r="D521" s="174"/>
      <c r="E521" s="174"/>
      <c r="F521" s="174"/>
      <c r="G521" s="174"/>
      <c r="H521" s="174"/>
      <c r="I521" s="174"/>
    </row>
    <row r="522" spans="1:9" ht="15.75" x14ac:dyDescent="0.2">
      <c r="A522" s="172"/>
      <c r="B522" s="173"/>
      <c r="C522" s="174"/>
      <c r="D522" s="174"/>
      <c r="E522" s="174"/>
      <c r="F522" s="174"/>
      <c r="G522" s="174"/>
      <c r="H522" s="174"/>
      <c r="I522" s="174"/>
    </row>
    <row r="523" spans="1:9" ht="15.75" x14ac:dyDescent="0.2">
      <c r="A523" s="172"/>
      <c r="B523" s="173"/>
      <c r="C523" s="174"/>
      <c r="D523" s="174"/>
      <c r="E523" s="174"/>
      <c r="F523" s="174"/>
      <c r="G523" s="174"/>
      <c r="H523" s="174"/>
      <c r="I523" s="174"/>
    </row>
    <row r="524" spans="1:9" ht="15.75" x14ac:dyDescent="0.2">
      <c r="A524" s="172"/>
      <c r="B524" s="173"/>
      <c r="C524" s="174"/>
      <c r="D524" s="174"/>
      <c r="E524" s="174"/>
      <c r="F524" s="174"/>
      <c r="G524" s="174"/>
      <c r="H524" s="174"/>
      <c r="I524" s="174"/>
    </row>
    <row r="525" spans="1:9" ht="15.75" x14ac:dyDescent="0.2">
      <c r="A525" s="172"/>
      <c r="B525" s="173"/>
      <c r="C525" s="174"/>
      <c r="D525" s="174"/>
      <c r="E525" s="174"/>
      <c r="F525" s="174"/>
      <c r="G525" s="174"/>
      <c r="H525" s="174"/>
      <c r="I525" s="174"/>
    </row>
    <row r="526" spans="1:9" ht="15.75" x14ac:dyDescent="0.2">
      <c r="A526" s="172"/>
      <c r="B526" s="173"/>
      <c r="C526" s="174"/>
      <c r="D526" s="174"/>
      <c r="E526" s="174"/>
      <c r="F526" s="174"/>
      <c r="G526" s="174"/>
      <c r="H526" s="174"/>
      <c r="I526" s="174"/>
    </row>
    <row r="527" spans="1:9" ht="15.75" x14ac:dyDescent="0.2">
      <c r="A527" s="172"/>
      <c r="B527" s="173"/>
      <c r="C527" s="174"/>
      <c r="D527" s="174"/>
      <c r="E527" s="174"/>
      <c r="F527" s="174"/>
      <c r="G527" s="174"/>
      <c r="H527" s="174"/>
      <c r="I527" s="174"/>
    </row>
    <row r="528" spans="1:9" ht="15.75" x14ac:dyDescent="0.2">
      <c r="A528" s="172"/>
      <c r="B528" s="173"/>
      <c r="C528" s="174"/>
      <c r="D528" s="174"/>
      <c r="E528" s="174"/>
      <c r="F528" s="174"/>
      <c r="G528" s="174"/>
      <c r="H528" s="174"/>
      <c r="I528" s="174"/>
    </row>
    <row r="529" spans="1:9" ht="15.75" x14ac:dyDescent="0.2">
      <c r="A529" s="172"/>
      <c r="B529" s="173"/>
      <c r="C529" s="174"/>
      <c r="D529" s="174"/>
      <c r="E529" s="174"/>
      <c r="F529" s="174"/>
      <c r="G529" s="174"/>
      <c r="H529" s="174"/>
      <c r="I529" s="174"/>
    </row>
    <row r="530" spans="1:9" ht="15.75" x14ac:dyDescent="0.2">
      <c r="A530" s="172"/>
      <c r="B530" s="173"/>
      <c r="C530" s="174"/>
      <c r="D530" s="174"/>
      <c r="E530" s="174"/>
      <c r="F530" s="174"/>
      <c r="G530" s="174"/>
      <c r="H530" s="174"/>
      <c r="I530" s="174"/>
    </row>
    <row r="531" spans="1:9" ht="15.75" x14ac:dyDescent="0.2">
      <c r="A531" s="172"/>
      <c r="B531" s="173"/>
      <c r="C531" s="174"/>
      <c r="D531" s="174"/>
      <c r="E531" s="174"/>
      <c r="F531" s="174"/>
      <c r="G531" s="174"/>
      <c r="H531" s="174"/>
      <c r="I531" s="174"/>
    </row>
    <row r="532" spans="1:9" ht="15.75" x14ac:dyDescent="0.2">
      <c r="A532" s="172"/>
      <c r="B532" s="173"/>
      <c r="C532" s="174"/>
      <c r="D532" s="174"/>
      <c r="E532" s="174"/>
      <c r="F532" s="174"/>
      <c r="G532" s="174"/>
      <c r="H532" s="174"/>
      <c r="I532" s="174"/>
    </row>
    <row r="533" spans="1:9" ht="15.75" x14ac:dyDescent="0.2">
      <c r="A533" s="172"/>
      <c r="B533" s="173"/>
      <c r="C533" s="174"/>
      <c r="D533" s="174"/>
      <c r="E533" s="174"/>
      <c r="F533" s="174"/>
      <c r="G533" s="174"/>
      <c r="H533" s="174"/>
      <c r="I533" s="174"/>
    </row>
    <row r="534" spans="1:9" ht="15.75" x14ac:dyDescent="0.2">
      <c r="A534" s="172"/>
      <c r="B534" s="173"/>
      <c r="C534" s="174"/>
      <c r="D534" s="174"/>
      <c r="E534" s="174"/>
      <c r="F534" s="174"/>
      <c r="G534" s="174"/>
      <c r="H534" s="174"/>
      <c r="I534" s="174"/>
    </row>
    <row r="535" spans="1:9" ht="15.75" x14ac:dyDescent="0.2">
      <c r="A535" s="172"/>
      <c r="B535" s="173"/>
      <c r="C535" s="174"/>
      <c r="D535" s="174"/>
      <c r="E535" s="174"/>
      <c r="F535" s="174"/>
      <c r="G535" s="174"/>
      <c r="H535" s="174"/>
      <c r="I535" s="174"/>
    </row>
    <row r="536" spans="1:9" ht="15.75" x14ac:dyDescent="0.2">
      <c r="A536" s="172"/>
      <c r="B536" s="173"/>
      <c r="C536" s="174"/>
      <c r="D536" s="174"/>
      <c r="E536" s="174"/>
      <c r="F536" s="174"/>
      <c r="G536" s="174"/>
      <c r="H536" s="174"/>
      <c r="I536" s="174"/>
    </row>
    <row r="537" spans="1:9" ht="15.75" x14ac:dyDescent="0.2">
      <c r="A537" s="172"/>
      <c r="B537" s="173"/>
      <c r="C537" s="174"/>
      <c r="D537" s="174"/>
      <c r="E537" s="174"/>
      <c r="F537" s="174"/>
      <c r="G537" s="174"/>
      <c r="H537" s="174"/>
      <c r="I537" s="174"/>
    </row>
    <row r="538" spans="1:9" ht="15.75" x14ac:dyDescent="0.2">
      <c r="A538" s="172"/>
      <c r="B538" s="173"/>
      <c r="C538" s="174"/>
      <c r="D538" s="174"/>
      <c r="E538" s="174"/>
      <c r="F538" s="174"/>
      <c r="G538" s="174"/>
      <c r="H538" s="174"/>
      <c r="I538" s="174"/>
    </row>
    <row r="539" spans="1:9" ht="15.75" x14ac:dyDescent="0.2">
      <c r="A539" s="172"/>
      <c r="B539" s="173"/>
      <c r="C539" s="174"/>
      <c r="D539" s="174"/>
      <c r="E539" s="174"/>
      <c r="F539" s="174"/>
      <c r="G539" s="174"/>
      <c r="H539" s="174"/>
      <c r="I539" s="174"/>
    </row>
    <row r="540" spans="1:9" ht="15.75" x14ac:dyDescent="0.2">
      <c r="A540" s="172"/>
      <c r="B540" s="173"/>
      <c r="C540" s="174"/>
      <c r="D540" s="174"/>
      <c r="E540" s="174"/>
      <c r="F540" s="174"/>
      <c r="G540" s="174"/>
      <c r="H540" s="174"/>
      <c r="I540" s="174"/>
    </row>
    <row r="541" spans="1:9" ht="15.75" x14ac:dyDescent="0.2">
      <c r="A541" s="172"/>
      <c r="B541" s="173"/>
      <c r="C541" s="174"/>
      <c r="D541" s="174"/>
      <c r="E541" s="174"/>
      <c r="F541" s="174"/>
      <c r="G541" s="174"/>
      <c r="H541" s="174"/>
      <c r="I541" s="174"/>
    </row>
    <row r="542" spans="1:9" ht="15.75" x14ac:dyDescent="0.2">
      <c r="A542" s="172"/>
      <c r="B542" s="173"/>
      <c r="C542" s="174"/>
      <c r="D542" s="174"/>
      <c r="E542" s="174"/>
      <c r="F542" s="174"/>
      <c r="G542" s="174"/>
      <c r="H542" s="174"/>
      <c r="I542" s="174"/>
    </row>
    <row r="543" spans="1:9" ht="15.75" x14ac:dyDescent="0.2">
      <c r="A543" s="172"/>
      <c r="B543" s="173"/>
      <c r="C543" s="174"/>
      <c r="D543" s="174"/>
      <c r="E543" s="174"/>
      <c r="F543" s="174"/>
      <c r="G543" s="174"/>
      <c r="H543" s="174"/>
      <c r="I543" s="174"/>
    </row>
    <row r="544" spans="1:9" ht="15.75" x14ac:dyDescent="0.2">
      <c r="A544" s="172"/>
      <c r="B544" s="173"/>
      <c r="C544" s="174"/>
      <c r="D544" s="174"/>
      <c r="E544" s="174"/>
      <c r="F544" s="174"/>
      <c r="G544" s="174"/>
      <c r="H544" s="174"/>
      <c r="I544" s="174"/>
    </row>
    <row r="545" spans="1:9" ht="15.75" x14ac:dyDescent="0.2">
      <c r="A545" s="172"/>
      <c r="B545" s="173"/>
      <c r="C545" s="174"/>
      <c r="D545" s="174"/>
      <c r="E545" s="174"/>
      <c r="F545" s="174"/>
      <c r="G545" s="174"/>
      <c r="H545" s="174"/>
      <c r="I545" s="174"/>
    </row>
    <row r="546" spans="1:9" ht="15.75" x14ac:dyDescent="0.2">
      <c r="A546" s="172"/>
      <c r="B546" s="173"/>
      <c r="C546" s="174"/>
      <c r="D546" s="174"/>
      <c r="E546" s="174"/>
      <c r="F546" s="174"/>
      <c r="G546" s="174"/>
      <c r="H546" s="174"/>
      <c r="I546" s="174"/>
    </row>
    <row r="547" spans="1:9" ht="15.75" x14ac:dyDescent="0.2">
      <c r="A547" s="172"/>
      <c r="B547" s="173"/>
      <c r="C547" s="174"/>
      <c r="D547" s="174"/>
      <c r="E547" s="174"/>
      <c r="F547" s="174"/>
      <c r="G547" s="174"/>
      <c r="H547" s="174"/>
      <c r="I547" s="174"/>
    </row>
    <row r="548" spans="1:9" ht="15.75" x14ac:dyDescent="0.2">
      <c r="A548" s="172"/>
      <c r="B548" s="173"/>
      <c r="C548" s="174"/>
      <c r="D548" s="174"/>
      <c r="E548" s="174"/>
      <c r="F548" s="174"/>
      <c r="G548" s="174"/>
      <c r="H548" s="174"/>
      <c r="I548" s="174"/>
    </row>
    <row r="549" spans="1:9" ht="15.75" x14ac:dyDescent="0.2">
      <c r="A549" s="172"/>
      <c r="B549" s="173"/>
      <c r="C549" s="174"/>
      <c r="D549" s="174"/>
      <c r="E549" s="174"/>
      <c r="F549" s="174"/>
      <c r="G549" s="174"/>
      <c r="H549" s="174"/>
      <c r="I549" s="174"/>
    </row>
    <row r="550" spans="1:9" ht="15.75" x14ac:dyDescent="0.2">
      <c r="A550" s="172"/>
      <c r="B550" s="173"/>
      <c r="C550" s="174"/>
      <c r="D550" s="174"/>
      <c r="E550" s="174"/>
      <c r="F550" s="174"/>
      <c r="G550" s="174"/>
      <c r="H550" s="174"/>
      <c r="I550" s="174"/>
    </row>
    <row r="551" spans="1:9" ht="15.75" x14ac:dyDescent="0.2">
      <c r="A551" s="172"/>
      <c r="B551" s="173"/>
      <c r="C551" s="174"/>
      <c r="D551" s="174"/>
      <c r="E551" s="174"/>
      <c r="F551" s="174"/>
      <c r="G551" s="174"/>
      <c r="H551" s="174"/>
      <c r="I551" s="174"/>
    </row>
    <row r="552" spans="1:9" ht="15.75" x14ac:dyDescent="0.2">
      <c r="A552" s="172"/>
      <c r="B552" s="173"/>
      <c r="C552" s="174"/>
      <c r="D552" s="174"/>
      <c r="E552" s="174"/>
      <c r="F552" s="174"/>
      <c r="G552" s="174"/>
      <c r="H552" s="174"/>
      <c r="I552" s="174"/>
    </row>
    <row r="553" spans="1:9" ht="15.75" x14ac:dyDescent="0.2">
      <c r="A553" s="172"/>
      <c r="B553" s="173"/>
      <c r="C553" s="174"/>
      <c r="D553" s="174"/>
      <c r="E553" s="174"/>
      <c r="F553" s="174"/>
      <c r="G553" s="174"/>
      <c r="H553" s="174"/>
      <c r="I553" s="174"/>
    </row>
    <row r="554" spans="1:9" ht="15.75" x14ac:dyDescent="0.2">
      <c r="A554" s="172"/>
      <c r="B554" s="173"/>
      <c r="C554" s="174"/>
      <c r="D554" s="174"/>
      <c r="E554" s="174"/>
      <c r="F554" s="174"/>
      <c r="G554" s="174"/>
      <c r="H554" s="174"/>
      <c r="I554" s="174"/>
    </row>
    <row r="555" spans="1:9" ht="15.75" x14ac:dyDescent="0.2">
      <c r="A555" s="172"/>
      <c r="B555" s="173"/>
      <c r="C555" s="174"/>
      <c r="D555" s="174"/>
      <c r="E555" s="174"/>
      <c r="F555" s="174"/>
      <c r="G555" s="174"/>
      <c r="H555" s="174"/>
      <c r="I555" s="174"/>
    </row>
    <row r="556" spans="1:9" ht="15.75" x14ac:dyDescent="0.2">
      <c r="A556" s="172"/>
      <c r="B556" s="173"/>
      <c r="C556" s="174"/>
      <c r="D556" s="174"/>
      <c r="E556" s="174"/>
      <c r="F556" s="174"/>
      <c r="G556" s="174"/>
      <c r="H556" s="174"/>
      <c r="I556" s="174"/>
    </row>
    <row r="557" spans="1:9" ht="15.75" x14ac:dyDescent="0.2">
      <c r="A557" s="172"/>
      <c r="B557" s="173"/>
      <c r="C557" s="174"/>
      <c r="D557" s="174"/>
      <c r="E557" s="174"/>
      <c r="F557" s="174"/>
      <c r="G557" s="174"/>
      <c r="H557" s="174"/>
      <c r="I557" s="174"/>
    </row>
    <row r="558" spans="1:9" ht="15.75" x14ac:dyDescent="0.2">
      <c r="A558" s="172"/>
      <c r="B558" s="173"/>
      <c r="C558" s="174"/>
      <c r="D558" s="174"/>
      <c r="E558" s="174"/>
      <c r="F558" s="174"/>
      <c r="G558" s="174"/>
      <c r="H558" s="174"/>
      <c r="I558" s="174"/>
    </row>
    <row r="559" spans="1:9" ht="15.75" x14ac:dyDescent="0.2">
      <c r="A559" s="172"/>
      <c r="B559" s="173"/>
      <c r="C559" s="174"/>
      <c r="D559" s="174"/>
      <c r="E559" s="174"/>
      <c r="F559" s="174"/>
      <c r="G559" s="174"/>
      <c r="H559" s="174"/>
      <c r="I559" s="174"/>
    </row>
    <row r="560" spans="1:9" ht="15.75" x14ac:dyDescent="0.2">
      <c r="A560" s="172"/>
      <c r="B560" s="173"/>
      <c r="C560" s="174"/>
      <c r="D560" s="174"/>
      <c r="E560" s="174"/>
      <c r="F560" s="174"/>
      <c r="G560" s="174"/>
      <c r="H560" s="174"/>
      <c r="I560" s="174"/>
    </row>
    <row r="561" spans="1:9" ht="15.75" x14ac:dyDescent="0.2">
      <c r="A561" s="172"/>
      <c r="B561" s="173"/>
      <c r="C561" s="174"/>
      <c r="D561" s="174"/>
      <c r="E561" s="174"/>
      <c r="F561" s="174"/>
      <c r="G561" s="174"/>
      <c r="H561" s="174"/>
      <c r="I561" s="174"/>
    </row>
    <row r="562" spans="1:9" ht="15.75" x14ac:dyDescent="0.2">
      <c r="A562" s="172"/>
      <c r="B562" s="173"/>
      <c r="C562" s="174"/>
      <c r="D562" s="174"/>
      <c r="E562" s="174"/>
      <c r="F562" s="174"/>
      <c r="G562" s="174"/>
      <c r="H562" s="174"/>
      <c r="I562" s="174"/>
    </row>
    <row r="563" spans="1:9" ht="15.75" x14ac:dyDescent="0.2">
      <c r="A563" s="172"/>
      <c r="B563" s="173"/>
      <c r="C563" s="174"/>
      <c r="D563" s="174"/>
      <c r="E563" s="174"/>
      <c r="F563" s="174"/>
      <c r="G563" s="174"/>
      <c r="H563" s="174"/>
      <c r="I563" s="174"/>
    </row>
    <row r="564" spans="1:9" ht="15.75" x14ac:dyDescent="0.2">
      <c r="A564" s="172"/>
      <c r="B564" s="173"/>
      <c r="C564" s="174"/>
      <c r="D564" s="174"/>
      <c r="E564" s="174"/>
      <c r="F564" s="174"/>
      <c r="G564" s="174"/>
      <c r="H564" s="174"/>
      <c r="I564" s="174"/>
    </row>
    <row r="565" spans="1:9" ht="15.75" x14ac:dyDescent="0.2">
      <c r="A565" s="172"/>
      <c r="B565" s="173"/>
      <c r="C565" s="174"/>
      <c r="D565" s="174"/>
      <c r="E565" s="174"/>
      <c r="F565" s="174"/>
      <c r="G565" s="174"/>
      <c r="H565" s="174"/>
      <c r="I565" s="174"/>
    </row>
    <row r="566" spans="1:9" ht="15.75" x14ac:dyDescent="0.2">
      <c r="A566" s="172"/>
      <c r="B566" s="173"/>
      <c r="C566" s="174"/>
      <c r="D566" s="174"/>
      <c r="E566" s="174"/>
      <c r="F566" s="174"/>
      <c r="G566" s="174"/>
      <c r="H566" s="174"/>
      <c r="I566" s="174"/>
    </row>
    <row r="567" spans="1:9" ht="15.75" x14ac:dyDescent="0.2">
      <c r="A567" s="172"/>
      <c r="B567" s="173"/>
      <c r="C567" s="174"/>
      <c r="D567" s="174"/>
      <c r="E567" s="174"/>
      <c r="F567" s="174"/>
      <c r="G567" s="174"/>
      <c r="H567" s="174"/>
      <c r="I567" s="174"/>
    </row>
    <row r="568" spans="1:9" ht="15.75" x14ac:dyDescent="0.2">
      <c r="A568" s="172"/>
      <c r="B568" s="173"/>
      <c r="C568" s="174"/>
      <c r="D568" s="174"/>
      <c r="E568" s="174"/>
      <c r="F568" s="174"/>
      <c r="G568" s="174"/>
      <c r="H568" s="174"/>
      <c r="I568" s="174"/>
    </row>
    <row r="569" spans="1:9" ht="15.75" x14ac:dyDescent="0.2">
      <c r="A569" s="172"/>
      <c r="B569" s="173"/>
      <c r="C569" s="174"/>
      <c r="D569" s="174"/>
      <c r="E569" s="174"/>
      <c r="F569" s="174"/>
      <c r="G569" s="174"/>
      <c r="H569" s="174"/>
      <c r="I569" s="174"/>
    </row>
    <row r="570" spans="1:9" ht="15.75" x14ac:dyDescent="0.2">
      <c r="A570" s="172"/>
      <c r="B570" s="173"/>
      <c r="C570" s="174"/>
      <c r="D570" s="174"/>
      <c r="E570" s="174"/>
      <c r="F570" s="174"/>
      <c r="G570" s="174"/>
      <c r="H570" s="174"/>
      <c r="I570" s="174"/>
    </row>
    <row r="571" spans="1:9" ht="15.75" x14ac:dyDescent="0.2">
      <c r="A571" s="172"/>
      <c r="B571" s="173"/>
      <c r="C571" s="174"/>
      <c r="D571" s="174"/>
      <c r="E571" s="174"/>
      <c r="F571" s="174"/>
      <c r="G571" s="174"/>
      <c r="H571" s="174"/>
      <c r="I571" s="174"/>
    </row>
    <row r="572" spans="1:9" ht="15.75" x14ac:dyDescent="0.2">
      <c r="A572" s="172"/>
      <c r="B572" s="173"/>
      <c r="C572" s="174"/>
      <c r="D572" s="174"/>
      <c r="E572" s="174"/>
      <c r="F572" s="174"/>
      <c r="G572" s="174"/>
      <c r="H572" s="174"/>
      <c r="I572" s="174"/>
    </row>
    <row r="573" spans="1:9" ht="15.75" x14ac:dyDescent="0.2">
      <c r="A573" s="172"/>
      <c r="B573" s="173"/>
      <c r="C573" s="174"/>
      <c r="D573" s="174"/>
      <c r="E573" s="174"/>
      <c r="F573" s="174"/>
      <c r="G573" s="174"/>
      <c r="H573" s="174"/>
      <c r="I573" s="174"/>
    </row>
    <row r="574" spans="1:9" ht="15.75" x14ac:dyDescent="0.2">
      <c r="A574" s="172"/>
      <c r="B574" s="173"/>
      <c r="C574" s="174"/>
      <c r="D574" s="174"/>
      <c r="E574" s="174"/>
      <c r="F574" s="174"/>
      <c r="G574" s="174"/>
      <c r="H574" s="174"/>
      <c r="I574" s="174"/>
    </row>
    <row r="575" spans="1:9" ht="15.75" x14ac:dyDescent="0.2">
      <c r="A575" s="172"/>
      <c r="B575" s="173"/>
      <c r="C575" s="174"/>
      <c r="D575" s="174"/>
      <c r="E575" s="174"/>
      <c r="F575" s="174"/>
      <c r="G575" s="174"/>
      <c r="H575" s="174"/>
      <c r="I575" s="174"/>
    </row>
    <row r="576" spans="1:9" ht="15.75" x14ac:dyDescent="0.2">
      <c r="A576" s="172"/>
      <c r="B576" s="173"/>
      <c r="C576" s="174"/>
      <c r="D576" s="174"/>
      <c r="E576" s="174"/>
      <c r="F576" s="174"/>
      <c r="G576" s="174"/>
      <c r="H576" s="174"/>
      <c r="I576" s="174"/>
    </row>
    <row r="577" spans="1:9" ht="15.75" x14ac:dyDescent="0.2">
      <c r="A577" s="172"/>
      <c r="B577" s="173"/>
      <c r="C577" s="174"/>
      <c r="D577" s="174"/>
      <c r="E577" s="174"/>
      <c r="F577" s="174"/>
      <c r="G577" s="174"/>
      <c r="H577" s="174"/>
      <c r="I577" s="174"/>
    </row>
    <row r="578" spans="1:9" ht="15.75" x14ac:dyDescent="0.2">
      <c r="A578" s="172"/>
      <c r="B578" s="173"/>
      <c r="C578" s="174"/>
      <c r="D578" s="174"/>
      <c r="E578" s="174"/>
      <c r="F578" s="174"/>
      <c r="G578" s="174"/>
      <c r="H578" s="174"/>
      <c r="I578" s="174"/>
    </row>
    <row r="579" spans="1:9" ht="15.75" x14ac:dyDescent="0.2">
      <c r="A579" s="172"/>
      <c r="B579" s="173"/>
      <c r="C579" s="174"/>
      <c r="D579" s="174"/>
      <c r="E579" s="174"/>
      <c r="F579" s="174"/>
      <c r="G579" s="174"/>
      <c r="H579" s="174"/>
      <c r="I579" s="174"/>
    </row>
    <row r="580" spans="1:9" ht="15.75" x14ac:dyDescent="0.2">
      <c r="A580" s="172"/>
      <c r="B580" s="173"/>
      <c r="C580" s="174"/>
      <c r="D580" s="174"/>
      <c r="E580" s="174"/>
      <c r="F580" s="174"/>
      <c r="G580" s="174"/>
      <c r="H580" s="174"/>
      <c r="I580" s="174"/>
    </row>
    <row r="581" spans="1:9" ht="15.75" x14ac:dyDescent="0.2">
      <c r="A581" s="172"/>
      <c r="B581" s="173"/>
      <c r="C581" s="174"/>
      <c r="D581" s="174"/>
      <c r="E581" s="174"/>
      <c r="F581" s="174"/>
      <c r="G581" s="174"/>
      <c r="H581" s="174"/>
      <c r="I581" s="174"/>
    </row>
    <row r="582" spans="1:9" ht="15.75" x14ac:dyDescent="0.2">
      <c r="A582" s="172"/>
      <c r="B582" s="173"/>
      <c r="C582" s="174"/>
      <c r="D582" s="174"/>
      <c r="E582" s="174"/>
      <c r="F582" s="174"/>
      <c r="G582" s="174"/>
      <c r="H582" s="174"/>
      <c r="I582" s="174"/>
    </row>
    <row r="583" spans="1:9" ht="15.75" x14ac:dyDescent="0.2">
      <c r="A583" s="172"/>
      <c r="B583" s="173"/>
      <c r="C583" s="174"/>
      <c r="D583" s="174"/>
      <c r="E583" s="174"/>
      <c r="F583" s="174"/>
      <c r="G583" s="174"/>
      <c r="H583" s="174"/>
      <c r="I583" s="174"/>
    </row>
    <row r="584" spans="1:9" ht="15.75" x14ac:dyDescent="0.2">
      <c r="A584" s="172"/>
      <c r="B584" s="173"/>
      <c r="C584" s="174"/>
      <c r="D584" s="174"/>
      <c r="E584" s="174"/>
      <c r="F584" s="174"/>
      <c r="G584" s="174"/>
      <c r="H584" s="174"/>
      <c r="I584" s="174"/>
    </row>
    <row r="585" spans="1:9" ht="15.75" x14ac:dyDescent="0.2">
      <c r="A585" s="172"/>
      <c r="B585" s="173"/>
      <c r="C585" s="174"/>
      <c r="D585" s="174"/>
      <c r="E585" s="174"/>
      <c r="F585" s="174"/>
      <c r="G585" s="174"/>
      <c r="H585" s="174"/>
      <c r="I585" s="174"/>
    </row>
    <row r="586" spans="1:9" ht="15.75" x14ac:dyDescent="0.2">
      <c r="A586" s="172"/>
      <c r="B586" s="173"/>
      <c r="C586" s="174"/>
      <c r="D586" s="174"/>
      <c r="E586" s="174"/>
      <c r="F586" s="174"/>
      <c r="G586" s="174"/>
      <c r="H586" s="174"/>
      <c r="I586" s="174"/>
    </row>
    <row r="587" spans="1:9" ht="15.75" x14ac:dyDescent="0.2">
      <c r="A587" s="172"/>
      <c r="B587" s="173"/>
      <c r="C587" s="174"/>
      <c r="D587" s="174"/>
      <c r="E587" s="174"/>
      <c r="F587" s="174"/>
      <c r="G587" s="174"/>
      <c r="H587" s="174"/>
      <c r="I587" s="174"/>
    </row>
    <row r="588" spans="1:9" ht="15.75" x14ac:dyDescent="0.2">
      <c r="A588" s="172"/>
      <c r="B588" s="173"/>
      <c r="C588" s="174"/>
      <c r="D588" s="174"/>
      <c r="E588" s="174"/>
      <c r="F588" s="174"/>
      <c r="G588" s="174"/>
      <c r="H588" s="174"/>
      <c r="I588" s="174"/>
    </row>
    <row r="589" spans="1:9" ht="15.75" x14ac:dyDescent="0.2">
      <c r="A589" s="172"/>
      <c r="B589" s="173"/>
      <c r="C589" s="174"/>
      <c r="D589" s="174"/>
      <c r="E589" s="174"/>
      <c r="F589" s="174"/>
      <c r="G589" s="174"/>
      <c r="H589" s="174"/>
      <c r="I589" s="174"/>
    </row>
    <row r="590" spans="1:9" ht="15.75" x14ac:dyDescent="0.2">
      <c r="A590" s="172"/>
      <c r="B590" s="173"/>
      <c r="C590" s="174"/>
      <c r="D590" s="174"/>
      <c r="E590" s="174"/>
      <c r="F590" s="174"/>
      <c r="G590" s="174"/>
      <c r="H590" s="174"/>
      <c r="I590" s="174"/>
    </row>
    <row r="591" spans="1:9" ht="15.75" x14ac:dyDescent="0.2">
      <c r="A591" s="172"/>
      <c r="B591" s="173"/>
      <c r="C591" s="174"/>
      <c r="D591" s="174"/>
      <c r="E591" s="174"/>
      <c r="F591" s="174"/>
      <c r="G591" s="174"/>
      <c r="H591" s="174"/>
      <c r="I591" s="174"/>
    </row>
    <row r="592" spans="1:9" ht="15.75" x14ac:dyDescent="0.2">
      <c r="A592" s="172"/>
      <c r="B592" s="173"/>
      <c r="C592" s="174"/>
      <c r="D592" s="174"/>
      <c r="E592" s="174"/>
      <c r="F592" s="174"/>
      <c r="G592" s="174"/>
      <c r="H592" s="174"/>
      <c r="I592" s="174"/>
    </row>
    <row r="593" spans="1:9" ht="15.75" x14ac:dyDescent="0.2">
      <c r="A593" s="172"/>
      <c r="B593" s="173"/>
      <c r="C593" s="174"/>
      <c r="D593" s="174"/>
      <c r="E593" s="174"/>
      <c r="F593" s="174"/>
      <c r="G593" s="174"/>
      <c r="H593" s="174"/>
      <c r="I593" s="174"/>
    </row>
    <row r="594" spans="1:9" ht="15.75" x14ac:dyDescent="0.2">
      <c r="A594" s="172"/>
      <c r="B594" s="173"/>
      <c r="C594" s="174"/>
      <c r="D594" s="174"/>
      <c r="E594" s="174"/>
      <c r="F594" s="174"/>
      <c r="G594" s="174"/>
      <c r="H594" s="174"/>
      <c r="I594" s="174"/>
    </row>
    <row r="595" spans="1:9" ht="15.75" x14ac:dyDescent="0.2">
      <c r="A595" s="172"/>
      <c r="B595" s="173"/>
      <c r="C595" s="174"/>
      <c r="D595" s="174"/>
      <c r="E595" s="174"/>
      <c r="F595" s="174"/>
      <c r="G595" s="174"/>
      <c r="H595" s="174"/>
      <c r="I595" s="174"/>
    </row>
    <row r="596" spans="1:9" ht="15.75" x14ac:dyDescent="0.2">
      <c r="A596" s="172"/>
      <c r="B596" s="173"/>
      <c r="C596" s="174"/>
      <c r="D596" s="174"/>
      <c r="E596" s="174"/>
      <c r="F596" s="174"/>
      <c r="G596" s="174"/>
      <c r="H596" s="174"/>
      <c r="I596" s="174"/>
    </row>
    <row r="597" spans="1:9" ht="15.75" x14ac:dyDescent="0.2">
      <c r="A597" s="172"/>
      <c r="B597" s="173"/>
      <c r="C597" s="174"/>
      <c r="D597" s="174"/>
      <c r="E597" s="174"/>
      <c r="F597" s="174"/>
      <c r="G597" s="174"/>
      <c r="H597" s="174"/>
      <c r="I597" s="174"/>
    </row>
    <row r="598" spans="1:9" ht="15.75" x14ac:dyDescent="0.2">
      <c r="A598" s="172"/>
      <c r="B598" s="173"/>
      <c r="C598" s="174"/>
      <c r="D598" s="174"/>
      <c r="E598" s="174"/>
      <c r="F598" s="174"/>
      <c r="G598" s="174"/>
      <c r="H598" s="174"/>
      <c r="I598" s="174"/>
    </row>
    <row r="599" spans="1:9" ht="15.75" x14ac:dyDescent="0.2">
      <c r="A599" s="172"/>
      <c r="B599" s="173"/>
      <c r="C599" s="174"/>
      <c r="D599" s="174"/>
      <c r="E599" s="174"/>
      <c r="F599" s="174"/>
      <c r="G599" s="174"/>
      <c r="H599" s="174"/>
      <c r="I599" s="174"/>
    </row>
    <row r="600" spans="1:9" ht="15.75" x14ac:dyDescent="0.2">
      <c r="A600" s="172"/>
      <c r="B600" s="173"/>
      <c r="C600" s="174"/>
      <c r="D600" s="174"/>
      <c r="E600" s="174"/>
      <c r="F600" s="174"/>
      <c r="G600" s="174"/>
      <c r="H600" s="174"/>
      <c r="I600" s="174"/>
    </row>
    <row r="601" spans="1:9" ht="15.75" x14ac:dyDescent="0.2">
      <c r="A601" s="172"/>
      <c r="B601" s="173"/>
      <c r="C601" s="174"/>
      <c r="D601" s="174"/>
      <c r="E601" s="174"/>
      <c r="F601" s="174"/>
      <c r="G601" s="174"/>
      <c r="H601" s="174"/>
      <c r="I601" s="174"/>
    </row>
    <row r="602" spans="1:9" ht="15.75" x14ac:dyDescent="0.2">
      <c r="A602" s="172"/>
      <c r="B602" s="173"/>
      <c r="C602" s="174"/>
      <c r="D602" s="174"/>
      <c r="E602" s="174"/>
      <c r="F602" s="174"/>
      <c r="G602" s="174"/>
      <c r="H602" s="174"/>
      <c r="I602" s="174"/>
    </row>
    <row r="603" spans="1:9" ht="15.75" x14ac:dyDescent="0.2">
      <c r="A603" s="172"/>
      <c r="B603" s="173"/>
      <c r="C603" s="174"/>
      <c r="D603" s="174"/>
      <c r="E603" s="174"/>
      <c r="F603" s="174"/>
      <c r="G603" s="174"/>
      <c r="H603" s="174"/>
      <c r="I603" s="174"/>
    </row>
    <row r="604" spans="1:9" ht="15.75" x14ac:dyDescent="0.2">
      <c r="A604" s="172"/>
      <c r="B604" s="173"/>
      <c r="C604" s="174"/>
      <c r="D604" s="174"/>
      <c r="E604" s="174"/>
      <c r="F604" s="174"/>
      <c r="G604" s="174"/>
      <c r="H604" s="174"/>
      <c r="I604" s="174"/>
    </row>
    <row r="605" spans="1:9" ht="15.75" x14ac:dyDescent="0.2">
      <c r="A605" s="172"/>
      <c r="B605" s="173"/>
      <c r="C605" s="174"/>
      <c r="D605" s="174"/>
      <c r="E605" s="174"/>
      <c r="F605" s="174"/>
      <c r="G605" s="174"/>
      <c r="H605" s="174"/>
      <c r="I605" s="174"/>
    </row>
    <row r="606" spans="1:9" ht="15.75" x14ac:dyDescent="0.2">
      <c r="A606" s="172"/>
      <c r="B606" s="173"/>
      <c r="C606" s="174"/>
      <c r="D606" s="174"/>
      <c r="E606" s="174"/>
      <c r="F606" s="174"/>
      <c r="G606" s="174"/>
      <c r="H606" s="174"/>
      <c r="I606" s="174"/>
    </row>
    <row r="607" spans="1:9" ht="15.75" x14ac:dyDescent="0.2">
      <c r="A607" s="172"/>
      <c r="B607" s="173"/>
      <c r="C607" s="174"/>
      <c r="D607" s="174"/>
      <c r="E607" s="174"/>
      <c r="F607" s="174"/>
      <c r="G607" s="174"/>
      <c r="H607" s="174"/>
      <c r="I607" s="174"/>
    </row>
    <row r="608" spans="1:9" ht="15.75" x14ac:dyDescent="0.2">
      <c r="A608" s="172"/>
      <c r="B608" s="173"/>
      <c r="C608" s="174"/>
      <c r="D608" s="174"/>
      <c r="E608" s="174"/>
      <c r="F608" s="174"/>
      <c r="G608" s="174"/>
      <c r="H608" s="174"/>
      <c r="I608" s="174"/>
    </row>
    <row r="609" spans="1:9" ht="15.75" x14ac:dyDescent="0.2">
      <c r="A609" s="172"/>
      <c r="B609" s="173"/>
      <c r="C609" s="174"/>
      <c r="D609" s="174"/>
      <c r="E609" s="174"/>
      <c r="F609" s="174"/>
      <c r="G609" s="174"/>
      <c r="H609" s="174"/>
      <c r="I609" s="174"/>
    </row>
    <row r="610" spans="1:9" ht="15.75" x14ac:dyDescent="0.2">
      <c r="A610" s="172"/>
      <c r="B610" s="173"/>
      <c r="C610" s="174"/>
      <c r="D610" s="174"/>
      <c r="E610" s="174"/>
      <c r="F610" s="174"/>
      <c r="G610" s="174"/>
      <c r="H610" s="174"/>
      <c r="I610" s="174"/>
    </row>
    <row r="611" spans="1:9" ht="15.75" x14ac:dyDescent="0.2">
      <c r="A611" s="172"/>
      <c r="B611" s="173"/>
      <c r="C611" s="174"/>
      <c r="D611" s="174"/>
      <c r="E611" s="174"/>
      <c r="F611" s="174"/>
      <c r="G611" s="174"/>
      <c r="H611" s="174"/>
      <c r="I611" s="174"/>
    </row>
    <row r="612" spans="1:9" ht="15.75" x14ac:dyDescent="0.2">
      <c r="A612" s="172"/>
      <c r="B612" s="173"/>
      <c r="C612" s="174"/>
      <c r="D612" s="174"/>
      <c r="E612" s="174"/>
      <c r="F612" s="174"/>
      <c r="G612" s="174"/>
      <c r="H612" s="174"/>
      <c r="I612" s="174"/>
    </row>
    <row r="613" spans="1:9" ht="15.75" x14ac:dyDescent="0.2">
      <c r="A613" s="172"/>
      <c r="B613" s="173"/>
      <c r="C613" s="174"/>
      <c r="D613" s="174"/>
      <c r="E613" s="174"/>
      <c r="F613" s="174"/>
      <c r="G613" s="174"/>
      <c r="H613" s="174"/>
      <c r="I613" s="174"/>
    </row>
    <row r="614" spans="1:9" ht="15.75" x14ac:dyDescent="0.2">
      <c r="A614" s="172"/>
      <c r="B614" s="173"/>
      <c r="C614" s="174"/>
      <c r="D614" s="174"/>
      <c r="E614" s="174"/>
      <c r="F614" s="174"/>
      <c r="G614" s="174"/>
      <c r="H614" s="174"/>
      <c r="I614" s="174"/>
    </row>
    <row r="615" spans="1:9" ht="15.75" x14ac:dyDescent="0.2">
      <c r="A615" s="172"/>
      <c r="B615" s="173"/>
      <c r="C615" s="174"/>
      <c r="D615" s="174"/>
      <c r="E615" s="174"/>
      <c r="F615" s="174"/>
      <c r="G615" s="174"/>
      <c r="H615" s="174"/>
      <c r="I615" s="174"/>
    </row>
    <row r="616" spans="1:9" ht="15.75" x14ac:dyDescent="0.2">
      <c r="A616" s="172"/>
      <c r="B616" s="173"/>
      <c r="C616" s="174"/>
      <c r="D616" s="174"/>
      <c r="E616" s="174"/>
      <c r="F616" s="174"/>
      <c r="G616" s="174"/>
      <c r="H616" s="174"/>
      <c r="I616" s="174"/>
    </row>
    <row r="617" spans="1:9" ht="15.75" x14ac:dyDescent="0.2">
      <c r="A617" s="172"/>
      <c r="B617" s="173"/>
      <c r="C617" s="174"/>
      <c r="D617" s="174"/>
      <c r="E617" s="174"/>
      <c r="F617" s="174"/>
      <c r="G617" s="174"/>
      <c r="H617" s="174"/>
      <c r="I617" s="174"/>
    </row>
    <row r="618" spans="1:9" ht="15.75" x14ac:dyDescent="0.2">
      <c r="A618" s="172"/>
      <c r="B618" s="173"/>
      <c r="C618" s="174"/>
      <c r="D618" s="174"/>
      <c r="E618" s="174"/>
      <c r="F618" s="174"/>
      <c r="G618" s="174"/>
      <c r="H618" s="174"/>
      <c r="I618" s="174"/>
    </row>
    <row r="619" spans="1:9" ht="15.75" x14ac:dyDescent="0.2">
      <c r="A619" s="172"/>
      <c r="B619" s="173"/>
      <c r="C619" s="174"/>
      <c r="D619" s="174"/>
      <c r="E619" s="174"/>
      <c r="F619" s="174"/>
      <c r="G619" s="174"/>
      <c r="H619" s="174"/>
      <c r="I619" s="174"/>
    </row>
    <row r="620" spans="1:9" ht="15.75" x14ac:dyDescent="0.2">
      <c r="A620" s="172"/>
      <c r="B620" s="173"/>
      <c r="C620" s="174"/>
      <c r="D620" s="174"/>
      <c r="E620" s="174"/>
      <c r="F620" s="174"/>
      <c r="G620" s="174"/>
      <c r="H620" s="174"/>
      <c r="I620" s="174"/>
    </row>
    <row r="621" spans="1:9" ht="15.75" x14ac:dyDescent="0.2">
      <c r="A621" s="172"/>
      <c r="B621" s="173"/>
      <c r="C621" s="174"/>
      <c r="D621" s="174"/>
      <c r="E621" s="174"/>
      <c r="F621" s="174"/>
      <c r="G621" s="174"/>
      <c r="H621" s="174"/>
      <c r="I621" s="174"/>
    </row>
    <row r="622" spans="1:9" ht="15.75" x14ac:dyDescent="0.2">
      <c r="A622" s="172"/>
      <c r="B622" s="173"/>
      <c r="C622" s="174"/>
      <c r="D622" s="174"/>
      <c r="E622" s="174"/>
      <c r="F622" s="174"/>
      <c r="G622" s="174"/>
      <c r="H622" s="174"/>
      <c r="I622" s="174"/>
    </row>
    <row r="623" spans="1:9" ht="15.75" x14ac:dyDescent="0.2">
      <c r="A623" s="172"/>
      <c r="B623" s="173"/>
      <c r="C623" s="174"/>
      <c r="D623" s="174"/>
      <c r="E623" s="174"/>
      <c r="F623" s="174"/>
      <c r="G623" s="174"/>
      <c r="H623" s="174"/>
      <c r="I623" s="174"/>
    </row>
    <row r="624" spans="1:9" ht="15.75" x14ac:dyDescent="0.2">
      <c r="A624" s="172"/>
      <c r="B624" s="173"/>
      <c r="C624" s="174"/>
      <c r="D624" s="174"/>
      <c r="E624" s="174"/>
      <c r="F624" s="174"/>
      <c r="G624" s="174"/>
      <c r="H624" s="174"/>
      <c r="I624" s="174"/>
    </row>
    <row r="625" spans="1:9" ht="15.75" x14ac:dyDescent="0.2">
      <c r="A625" s="172"/>
      <c r="B625" s="173"/>
      <c r="C625" s="174"/>
      <c r="D625" s="174"/>
      <c r="E625" s="174"/>
      <c r="F625" s="174"/>
      <c r="G625" s="174"/>
      <c r="H625" s="174"/>
      <c r="I625" s="174"/>
    </row>
    <row r="626" spans="1:9" ht="15.75" x14ac:dyDescent="0.2">
      <c r="A626" s="172"/>
      <c r="B626" s="173"/>
      <c r="C626" s="174"/>
      <c r="D626" s="174"/>
      <c r="E626" s="174"/>
      <c r="F626" s="174"/>
      <c r="G626" s="174"/>
      <c r="H626" s="174"/>
      <c r="I626" s="174"/>
    </row>
    <row r="627" spans="1:9" ht="15.75" x14ac:dyDescent="0.2">
      <c r="A627" s="172"/>
      <c r="B627" s="173"/>
      <c r="C627" s="174"/>
      <c r="D627" s="174"/>
      <c r="E627" s="174"/>
      <c r="F627" s="174"/>
      <c r="G627" s="174"/>
      <c r="H627" s="174"/>
      <c r="I627" s="174"/>
    </row>
    <row r="628" spans="1:9" ht="15.75" x14ac:dyDescent="0.2">
      <c r="A628" s="172"/>
      <c r="B628" s="173"/>
      <c r="C628" s="174"/>
      <c r="D628" s="174"/>
      <c r="E628" s="174"/>
      <c r="F628" s="174"/>
      <c r="G628" s="174"/>
      <c r="H628" s="174"/>
      <c r="I628" s="174"/>
    </row>
    <row r="629" spans="1:9" ht="15.75" x14ac:dyDescent="0.2">
      <c r="A629" s="172"/>
      <c r="B629" s="173"/>
      <c r="C629" s="174"/>
      <c r="D629" s="174"/>
      <c r="E629" s="174"/>
      <c r="F629" s="174"/>
      <c r="G629" s="174"/>
      <c r="H629" s="174"/>
      <c r="I629" s="174"/>
    </row>
    <row r="630" spans="1:9" ht="15.75" x14ac:dyDescent="0.2">
      <c r="A630" s="172"/>
      <c r="B630" s="173"/>
      <c r="C630" s="174"/>
      <c r="D630" s="174"/>
      <c r="E630" s="174"/>
      <c r="F630" s="174"/>
      <c r="G630" s="174"/>
      <c r="H630" s="174"/>
      <c r="I630" s="174"/>
    </row>
    <row r="631" spans="1:9" ht="15.75" x14ac:dyDescent="0.2">
      <c r="A631" s="172"/>
      <c r="B631" s="173"/>
      <c r="C631" s="174"/>
      <c r="D631" s="174"/>
      <c r="E631" s="174"/>
      <c r="F631" s="174"/>
      <c r="G631" s="174"/>
      <c r="H631" s="174"/>
      <c r="I631" s="174"/>
    </row>
    <row r="632" spans="1:9" ht="15.75" x14ac:dyDescent="0.2">
      <c r="A632" s="172"/>
      <c r="B632" s="173"/>
      <c r="C632" s="174"/>
      <c r="D632" s="174"/>
      <c r="E632" s="174"/>
      <c r="F632" s="174"/>
      <c r="G632" s="174"/>
      <c r="H632" s="174"/>
      <c r="I632" s="174"/>
    </row>
    <row r="633" spans="1:9" ht="15.75" x14ac:dyDescent="0.2">
      <c r="A633" s="172"/>
      <c r="B633" s="173"/>
      <c r="C633" s="174"/>
      <c r="D633" s="174"/>
      <c r="E633" s="174"/>
      <c r="F633" s="174"/>
      <c r="G633" s="174"/>
      <c r="H633" s="174"/>
      <c r="I633" s="174"/>
    </row>
    <row r="634" spans="1:9" ht="15.75" x14ac:dyDescent="0.2">
      <c r="A634" s="172"/>
      <c r="B634" s="173"/>
      <c r="C634" s="174"/>
      <c r="D634" s="174"/>
      <c r="E634" s="174"/>
      <c r="F634" s="174"/>
      <c r="G634" s="174"/>
      <c r="H634" s="174"/>
      <c r="I634" s="174"/>
    </row>
    <row r="635" spans="1:9" ht="15.75" x14ac:dyDescent="0.2">
      <c r="A635" s="172"/>
      <c r="B635" s="173"/>
      <c r="C635" s="174"/>
      <c r="D635" s="174"/>
      <c r="E635" s="174"/>
      <c r="F635" s="174"/>
      <c r="G635" s="174"/>
      <c r="H635" s="174"/>
      <c r="I635" s="174"/>
    </row>
    <row r="636" spans="1:9" ht="15.75" x14ac:dyDescent="0.2">
      <c r="A636" s="172"/>
      <c r="B636" s="173"/>
      <c r="C636" s="174"/>
      <c r="D636" s="174"/>
      <c r="E636" s="174"/>
      <c r="F636" s="174"/>
      <c r="G636" s="174"/>
      <c r="H636" s="174"/>
      <c r="I636" s="174"/>
    </row>
    <row r="637" spans="1:9" ht="15.75" x14ac:dyDescent="0.2">
      <c r="A637" s="172"/>
      <c r="B637" s="173"/>
      <c r="C637" s="174"/>
      <c r="D637" s="174"/>
      <c r="E637" s="174"/>
      <c r="F637" s="174"/>
      <c r="G637" s="174"/>
      <c r="H637" s="174"/>
      <c r="I637" s="174"/>
    </row>
    <row r="638" spans="1:9" ht="15.75" x14ac:dyDescent="0.2">
      <c r="A638" s="172"/>
      <c r="B638" s="173"/>
      <c r="C638" s="174"/>
      <c r="D638" s="174"/>
      <c r="E638" s="174"/>
      <c r="F638" s="174"/>
      <c r="G638" s="174"/>
      <c r="H638" s="174"/>
      <c r="I638" s="174"/>
    </row>
    <row r="639" spans="1:9" ht="15.75" x14ac:dyDescent="0.2">
      <c r="A639" s="172"/>
      <c r="B639" s="173"/>
      <c r="C639" s="174"/>
      <c r="D639" s="174"/>
      <c r="E639" s="174"/>
      <c r="F639" s="174"/>
      <c r="G639" s="174"/>
      <c r="H639" s="174"/>
      <c r="I639" s="174"/>
    </row>
    <row r="640" spans="1:9" ht="15.75" x14ac:dyDescent="0.2">
      <c r="A640" s="172"/>
      <c r="B640" s="173"/>
      <c r="C640" s="174"/>
      <c r="D640" s="174"/>
      <c r="E640" s="174"/>
      <c r="F640" s="174"/>
      <c r="G640" s="174"/>
      <c r="H640" s="174"/>
      <c r="I640" s="174"/>
    </row>
    <row r="641" spans="1:9" ht="15.75" x14ac:dyDescent="0.2">
      <c r="A641" s="172"/>
      <c r="B641" s="173"/>
      <c r="C641" s="174"/>
      <c r="D641" s="174"/>
      <c r="E641" s="174"/>
      <c r="F641" s="174"/>
      <c r="G641" s="174"/>
      <c r="H641" s="174"/>
      <c r="I641" s="174"/>
    </row>
    <row r="642" spans="1:9" ht="15.75" x14ac:dyDescent="0.2">
      <c r="A642" s="172"/>
      <c r="B642" s="173"/>
      <c r="C642" s="174"/>
      <c r="D642" s="174"/>
      <c r="E642" s="174"/>
      <c r="F642" s="174"/>
      <c r="G642" s="174"/>
      <c r="H642" s="174"/>
      <c r="I642" s="174"/>
    </row>
    <row r="643" spans="1:9" ht="15.75" x14ac:dyDescent="0.2">
      <c r="A643" s="172"/>
      <c r="B643" s="173"/>
      <c r="C643" s="174"/>
      <c r="D643" s="174"/>
      <c r="E643" s="174"/>
      <c r="F643" s="174"/>
      <c r="G643" s="174"/>
      <c r="H643" s="174"/>
      <c r="I643" s="174"/>
    </row>
    <row r="644" spans="1:9" ht="15.75" x14ac:dyDescent="0.2">
      <c r="A644" s="172"/>
      <c r="B644" s="173"/>
      <c r="C644" s="174"/>
      <c r="D644" s="174"/>
      <c r="E644" s="174"/>
      <c r="F644" s="174"/>
      <c r="G644" s="174"/>
      <c r="H644" s="174"/>
      <c r="I644" s="174"/>
    </row>
    <row r="645" spans="1:9" ht="15.75" x14ac:dyDescent="0.2">
      <c r="A645" s="172"/>
      <c r="B645" s="173"/>
      <c r="C645" s="174"/>
      <c r="D645" s="174"/>
      <c r="E645" s="174"/>
      <c r="F645" s="174"/>
      <c r="G645" s="174"/>
      <c r="H645" s="174"/>
      <c r="I645" s="174"/>
    </row>
    <row r="646" spans="1:9" ht="15.75" x14ac:dyDescent="0.2">
      <c r="A646" s="172"/>
      <c r="B646" s="173"/>
      <c r="C646" s="174"/>
      <c r="D646" s="174"/>
      <c r="E646" s="174"/>
      <c r="F646" s="174"/>
      <c r="G646" s="174"/>
      <c r="H646" s="174"/>
      <c r="I646" s="174"/>
    </row>
    <row r="647" spans="1:9" ht="15.75" x14ac:dyDescent="0.2">
      <c r="A647" s="172"/>
      <c r="B647" s="173"/>
      <c r="C647" s="174"/>
      <c r="D647" s="174"/>
      <c r="E647" s="174"/>
      <c r="F647" s="174"/>
      <c r="G647" s="174"/>
      <c r="H647" s="174"/>
      <c r="I647" s="174"/>
    </row>
    <row r="648" spans="1:9" ht="15.75" x14ac:dyDescent="0.2">
      <c r="A648" s="172"/>
      <c r="B648" s="173"/>
      <c r="C648" s="174"/>
      <c r="D648" s="174"/>
      <c r="E648" s="174"/>
      <c r="F648" s="174"/>
      <c r="G648" s="174"/>
      <c r="H648" s="174"/>
      <c r="I648" s="174"/>
    </row>
    <row r="649" spans="1:9" ht="15.75" x14ac:dyDescent="0.2">
      <c r="A649" s="172"/>
      <c r="B649" s="173"/>
      <c r="C649" s="174"/>
      <c r="D649" s="174"/>
      <c r="E649" s="174"/>
      <c r="F649" s="174"/>
      <c r="G649" s="174"/>
      <c r="H649" s="174"/>
      <c r="I649" s="174"/>
    </row>
    <row r="650" spans="1:9" ht="15.75" x14ac:dyDescent="0.2">
      <c r="A650" s="172"/>
      <c r="B650" s="173"/>
      <c r="C650" s="174"/>
      <c r="D650" s="174"/>
      <c r="E650" s="174"/>
      <c r="F650" s="174"/>
      <c r="G650" s="174"/>
      <c r="H650" s="174"/>
      <c r="I650" s="174"/>
    </row>
    <row r="651" spans="1:9" ht="15.75" x14ac:dyDescent="0.2">
      <c r="A651" s="172"/>
      <c r="B651" s="173"/>
      <c r="C651" s="174"/>
      <c r="D651" s="174"/>
      <c r="E651" s="174"/>
      <c r="F651" s="174"/>
      <c r="G651" s="174"/>
      <c r="H651" s="174"/>
      <c r="I651" s="174"/>
    </row>
    <row r="652" spans="1:9" ht="15.75" x14ac:dyDescent="0.2">
      <c r="A652" s="172"/>
      <c r="B652" s="173"/>
      <c r="C652" s="174"/>
      <c r="D652" s="174"/>
      <c r="E652" s="174"/>
      <c r="F652" s="174"/>
      <c r="G652" s="174"/>
      <c r="H652" s="174"/>
      <c r="I652" s="174"/>
    </row>
    <row r="653" spans="1:9" ht="15.75" x14ac:dyDescent="0.2">
      <c r="A653" s="172"/>
      <c r="B653" s="173"/>
      <c r="C653" s="174"/>
      <c r="D653" s="174"/>
      <c r="E653" s="174"/>
      <c r="F653" s="174"/>
      <c r="G653" s="174"/>
      <c r="H653" s="174"/>
      <c r="I653" s="174"/>
    </row>
    <row r="654" spans="1:9" ht="15.75" x14ac:dyDescent="0.2">
      <c r="A654" s="172"/>
      <c r="B654" s="173"/>
      <c r="C654" s="174"/>
      <c r="D654" s="174"/>
      <c r="E654" s="174"/>
      <c r="F654" s="174"/>
      <c r="G654" s="174"/>
      <c r="H654" s="174"/>
      <c r="I654" s="174"/>
    </row>
    <row r="655" spans="1:9" ht="15.75" x14ac:dyDescent="0.2">
      <c r="A655" s="172"/>
      <c r="B655" s="173"/>
      <c r="C655" s="174"/>
      <c r="D655" s="174"/>
      <c r="E655" s="174"/>
      <c r="F655" s="174"/>
      <c r="G655" s="174"/>
      <c r="H655" s="174"/>
      <c r="I655" s="174"/>
    </row>
    <row r="656" spans="1:9" ht="15.75" x14ac:dyDescent="0.2">
      <c r="A656" s="172"/>
      <c r="B656" s="173"/>
      <c r="C656" s="174"/>
      <c r="D656" s="174"/>
      <c r="E656" s="174"/>
      <c r="F656" s="174"/>
      <c r="G656" s="174"/>
      <c r="H656" s="174"/>
      <c r="I656" s="174"/>
    </row>
    <row r="657" spans="1:9" ht="15.75" x14ac:dyDescent="0.2">
      <c r="A657" s="172"/>
      <c r="B657" s="173"/>
      <c r="C657" s="174"/>
      <c r="D657" s="174"/>
      <c r="E657" s="174"/>
      <c r="F657" s="174"/>
      <c r="G657" s="174"/>
      <c r="H657" s="174"/>
      <c r="I657" s="174"/>
    </row>
    <row r="658" spans="1:9" ht="15.75" x14ac:dyDescent="0.2">
      <c r="A658" s="172"/>
      <c r="B658" s="173"/>
      <c r="C658" s="174"/>
      <c r="D658" s="174"/>
      <c r="E658" s="174"/>
      <c r="F658" s="174"/>
      <c r="G658" s="174"/>
      <c r="H658" s="174"/>
      <c r="I658" s="174"/>
    </row>
    <row r="659" spans="1:9" ht="15.75" x14ac:dyDescent="0.2">
      <c r="A659" s="172"/>
      <c r="B659" s="173"/>
      <c r="C659" s="174"/>
      <c r="D659" s="174"/>
      <c r="E659" s="174"/>
      <c r="F659" s="174"/>
      <c r="G659" s="174"/>
      <c r="H659" s="174"/>
      <c r="I659" s="174"/>
    </row>
    <row r="660" spans="1:9" ht="15.75" x14ac:dyDescent="0.2">
      <c r="A660" s="172"/>
      <c r="B660" s="173"/>
      <c r="C660" s="174"/>
      <c r="D660" s="174"/>
      <c r="E660" s="174"/>
      <c r="F660" s="174"/>
      <c r="G660" s="174"/>
      <c r="H660" s="174"/>
      <c r="I660" s="174"/>
    </row>
    <row r="661" spans="1:9" ht="15.75" x14ac:dyDescent="0.2">
      <c r="A661" s="172"/>
      <c r="B661" s="173"/>
      <c r="C661" s="174"/>
      <c r="D661" s="174"/>
      <c r="E661" s="174"/>
      <c r="F661" s="174"/>
      <c r="G661" s="174"/>
      <c r="H661" s="174"/>
      <c r="I661" s="174"/>
    </row>
    <row r="662" spans="1:9" ht="15.75" x14ac:dyDescent="0.2">
      <c r="A662" s="172"/>
      <c r="B662" s="173"/>
      <c r="C662" s="174"/>
      <c r="D662" s="174"/>
      <c r="E662" s="174"/>
      <c r="F662" s="174"/>
      <c r="G662" s="174"/>
      <c r="H662" s="174"/>
      <c r="I662" s="174"/>
    </row>
    <row r="663" spans="1:9" ht="15.75" x14ac:dyDescent="0.2">
      <c r="A663" s="172"/>
      <c r="B663" s="173"/>
      <c r="C663" s="174"/>
      <c r="D663" s="174"/>
      <c r="E663" s="174"/>
      <c r="F663" s="174"/>
      <c r="G663" s="174"/>
      <c r="H663" s="174"/>
      <c r="I663" s="174"/>
    </row>
    <row r="664" spans="1:9" ht="15.75" x14ac:dyDescent="0.2">
      <c r="A664" s="172"/>
      <c r="B664" s="173"/>
      <c r="C664" s="174"/>
      <c r="D664" s="174"/>
      <c r="E664" s="174"/>
      <c r="F664" s="174"/>
      <c r="G664" s="174"/>
      <c r="H664" s="174"/>
      <c r="I664" s="174"/>
    </row>
    <row r="665" spans="1:9" ht="15.75" x14ac:dyDescent="0.2">
      <c r="A665" s="172"/>
      <c r="B665" s="173"/>
      <c r="C665" s="174"/>
      <c r="D665" s="174"/>
      <c r="E665" s="174"/>
      <c r="F665" s="174"/>
      <c r="G665" s="174"/>
      <c r="H665" s="174"/>
      <c r="I665" s="174"/>
    </row>
    <row r="666" spans="1:9" ht="15.75" x14ac:dyDescent="0.2">
      <c r="A666" s="172"/>
      <c r="B666" s="173"/>
      <c r="C666" s="174"/>
      <c r="D666" s="174"/>
      <c r="E666" s="174"/>
      <c r="F666" s="174"/>
      <c r="G666" s="174"/>
      <c r="H666" s="174"/>
      <c r="I666" s="174"/>
    </row>
    <row r="667" spans="1:9" ht="15.75" x14ac:dyDescent="0.2">
      <c r="A667" s="172"/>
      <c r="B667" s="173"/>
      <c r="C667" s="174"/>
      <c r="D667" s="174"/>
      <c r="E667" s="174"/>
      <c r="F667" s="174"/>
      <c r="G667" s="174"/>
      <c r="H667" s="174"/>
      <c r="I667" s="174"/>
    </row>
    <row r="668" spans="1:9" ht="15.75" x14ac:dyDescent="0.2">
      <c r="A668" s="172"/>
      <c r="B668" s="173"/>
      <c r="C668" s="174"/>
      <c r="D668" s="174"/>
      <c r="E668" s="174"/>
      <c r="F668" s="174"/>
      <c r="G668" s="174"/>
      <c r="H668" s="174"/>
      <c r="I668" s="174"/>
    </row>
    <row r="669" spans="1:9" ht="15.75" x14ac:dyDescent="0.2">
      <c r="A669" s="172"/>
      <c r="B669" s="173"/>
      <c r="C669" s="174"/>
      <c r="D669" s="174"/>
      <c r="E669" s="174"/>
      <c r="F669" s="174"/>
      <c r="G669" s="174"/>
      <c r="H669" s="174"/>
      <c r="I669" s="174"/>
    </row>
    <row r="670" spans="1:9" ht="15.75" x14ac:dyDescent="0.2">
      <c r="A670" s="172"/>
      <c r="B670" s="173"/>
      <c r="C670" s="174"/>
      <c r="D670" s="174"/>
      <c r="E670" s="174"/>
      <c r="F670" s="174"/>
      <c r="G670" s="174"/>
      <c r="H670" s="174"/>
      <c r="I670" s="174"/>
    </row>
    <row r="671" spans="1:9" ht="15.75" x14ac:dyDescent="0.2">
      <c r="A671" s="172"/>
      <c r="B671" s="173"/>
      <c r="C671" s="174"/>
      <c r="D671" s="174"/>
      <c r="E671" s="174"/>
      <c r="F671" s="174"/>
      <c r="G671" s="174"/>
      <c r="H671" s="174"/>
      <c r="I671" s="174"/>
    </row>
    <row r="672" spans="1:9" ht="15.75" x14ac:dyDescent="0.2">
      <c r="A672" s="172"/>
      <c r="B672" s="173"/>
      <c r="C672" s="174"/>
      <c r="D672" s="174"/>
      <c r="E672" s="174"/>
      <c r="F672" s="174"/>
      <c r="G672" s="174"/>
      <c r="H672" s="174"/>
      <c r="I672" s="174"/>
    </row>
    <row r="673" spans="1:9" ht="15.75" x14ac:dyDescent="0.2">
      <c r="A673" s="172"/>
      <c r="B673" s="173"/>
      <c r="C673" s="174"/>
      <c r="D673" s="174"/>
      <c r="E673" s="174"/>
      <c r="F673" s="174"/>
      <c r="G673" s="174"/>
      <c r="H673" s="174"/>
      <c r="I673" s="174"/>
    </row>
    <row r="674" spans="1:9" ht="15.75" x14ac:dyDescent="0.2">
      <c r="A674" s="172"/>
      <c r="B674" s="173"/>
      <c r="C674" s="174"/>
      <c r="D674" s="174"/>
      <c r="E674" s="174"/>
      <c r="F674" s="174"/>
      <c r="G674" s="174"/>
      <c r="H674" s="174"/>
      <c r="I674" s="174"/>
    </row>
    <row r="675" spans="1:9" ht="15.75" x14ac:dyDescent="0.2">
      <c r="A675" s="172"/>
      <c r="B675" s="173"/>
      <c r="C675" s="174"/>
      <c r="D675" s="174"/>
      <c r="E675" s="174"/>
      <c r="F675" s="174"/>
      <c r="G675" s="174"/>
      <c r="H675" s="174"/>
      <c r="I675" s="174"/>
    </row>
    <row r="676" spans="1:9" ht="15.75" x14ac:dyDescent="0.2">
      <c r="A676" s="172"/>
      <c r="B676" s="173"/>
      <c r="C676" s="174"/>
      <c r="D676" s="174"/>
      <c r="E676" s="174"/>
      <c r="F676" s="174"/>
      <c r="G676" s="174"/>
      <c r="H676" s="174"/>
      <c r="I676" s="174"/>
    </row>
    <row r="677" spans="1:9" ht="15.75" x14ac:dyDescent="0.2">
      <c r="A677" s="172"/>
      <c r="B677" s="173"/>
      <c r="C677" s="174"/>
      <c r="D677" s="174"/>
      <c r="E677" s="174"/>
      <c r="F677" s="174"/>
      <c r="G677" s="174"/>
      <c r="H677" s="174"/>
      <c r="I677" s="174"/>
    </row>
    <row r="678" spans="1:9" ht="15.75" x14ac:dyDescent="0.2">
      <c r="A678" s="172"/>
      <c r="B678" s="173"/>
      <c r="C678" s="174"/>
      <c r="D678" s="174"/>
      <c r="E678" s="174"/>
      <c r="F678" s="174"/>
      <c r="G678" s="174"/>
      <c r="H678" s="174"/>
      <c r="I678" s="174"/>
    </row>
    <row r="679" spans="1:9" ht="15.75" x14ac:dyDescent="0.2">
      <c r="A679" s="172"/>
      <c r="B679" s="173"/>
      <c r="C679" s="174"/>
      <c r="D679" s="174"/>
      <c r="E679" s="174"/>
      <c r="F679" s="174"/>
      <c r="G679" s="174"/>
      <c r="H679" s="174"/>
      <c r="I679" s="174"/>
    </row>
    <row r="680" spans="1:9" ht="15.75" x14ac:dyDescent="0.2">
      <c r="A680" s="172"/>
      <c r="B680" s="173"/>
      <c r="C680" s="174"/>
      <c r="D680" s="174"/>
      <c r="E680" s="174"/>
      <c r="F680" s="174"/>
      <c r="G680" s="174"/>
      <c r="H680" s="174"/>
      <c r="I680" s="174"/>
    </row>
    <row r="681" spans="1:9" ht="15.75" x14ac:dyDescent="0.2">
      <c r="A681" s="172"/>
      <c r="B681" s="173"/>
      <c r="C681" s="174"/>
      <c r="D681" s="174"/>
      <c r="E681" s="174"/>
      <c r="F681" s="174"/>
      <c r="G681" s="174"/>
      <c r="H681" s="174"/>
      <c r="I681" s="174"/>
    </row>
    <row r="682" spans="1:9" ht="15.75" x14ac:dyDescent="0.2">
      <c r="A682" s="172"/>
      <c r="B682" s="173"/>
      <c r="C682" s="174"/>
      <c r="D682" s="174"/>
      <c r="E682" s="174"/>
      <c r="F682" s="174"/>
      <c r="G682" s="174"/>
      <c r="H682" s="174"/>
      <c r="I682" s="174"/>
    </row>
    <row r="683" spans="1:9" ht="15.75" x14ac:dyDescent="0.2">
      <c r="A683" s="172"/>
      <c r="B683" s="173"/>
      <c r="C683" s="174"/>
      <c r="D683" s="174"/>
      <c r="E683" s="174"/>
      <c r="F683" s="174"/>
      <c r="G683" s="174"/>
      <c r="H683" s="174"/>
      <c r="I683" s="174"/>
    </row>
    <row r="684" spans="1:9" ht="15.75" x14ac:dyDescent="0.2">
      <c r="A684" s="172"/>
      <c r="B684" s="173"/>
      <c r="C684" s="174"/>
      <c r="D684" s="174"/>
      <c r="E684" s="174"/>
      <c r="F684" s="174"/>
      <c r="G684" s="174"/>
      <c r="H684" s="174"/>
      <c r="I684" s="174"/>
    </row>
    <row r="685" spans="1:9" ht="15.75" x14ac:dyDescent="0.2">
      <c r="A685" s="172"/>
      <c r="B685" s="173"/>
      <c r="C685" s="174"/>
      <c r="D685" s="174"/>
      <c r="E685" s="174"/>
      <c r="F685" s="174"/>
      <c r="G685" s="174"/>
      <c r="H685" s="174"/>
      <c r="I685" s="174"/>
    </row>
    <row r="686" spans="1:9" ht="15.75" x14ac:dyDescent="0.2">
      <c r="A686" s="172"/>
      <c r="B686" s="173"/>
      <c r="C686" s="174"/>
      <c r="D686" s="174"/>
      <c r="E686" s="174"/>
      <c r="F686" s="174"/>
      <c r="G686" s="174"/>
      <c r="H686" s="174"/>
      <c r="I686" s="174"/>
    </row>
    <row r="687" spans="1:9" ht="15.75" x14ac:dyDescent="0.2">
      <c r="A687" s="172"/>
      <c r="B687" s="173"/>
      <c r="C687" s="174"/>
      <c r="D687" s="174"/>
      <c r="E687" s="174"/>
      <c r="F687" s="174"/>
      <c r="G687" s="174"/>
      <c r="H687" s="174"/>
      <c r="I687" s="174"/>
    </row>
    <row r="688" spans="1:9" ht="15.75" x14ac:dyDescent="0.2">
      <c r="A688" s="172"/>
      <c r="B688" s="173"/>
      <c r="C688" s="174"/>
      <c r="D688" s="174"/>
      <c r="E688" s="174"/>
      <c r="F688" s="174"/>
      <c r="G688" s="174"/>
      <c r="H688" s="174"/>
      <c r="I688" s="174"/>
    </row>
    <row r="689" spans="1:9" ht="15.75" x14ac:dyDescent="0.2">
      <c r="A689" s="172"/>
      <c r="B689" s="173"/>
      <c r="C689" s="174"/>
      <c r="D689" s="174"/>
      <c r="E689" s="174"/>
      <c r="F689" s="174"/>
      <c r="G689" s="174"/>
      <c r="H689" s="174"/>
      <c r="I689" s="174"/>
    </row>
    <row r="690" spans="1:9" ht="15.75" x14ac:dyDescent="0.2">
      <c r="A690" s="172"/>
      <c r="B690" s="173"/>
      <c r="C690" s="174"/>
      <c r="D690" s="174"/>
      <c r="E690" s="174"/>
      <c r="F690" s="174"/>
      <c r="G690" s="174"/>
      <c r="H690" s="174"/>
      <c r="I690" s="174"/>
    </row>
    <row r="691" spans="1:9" ht="15.75" x14ac:dyDescent="0.2">
      <c r="A691" s="172"/>
      <c r="B691" s="173"/>
      <c r="C691" s="174"/>
      <c r="D691" s="174"/>
      <c r="E691" s="174"/>
      <c r="F691" s="174"/>
      <c r="G691" s="174"/>
      <c r="H691" s="174"/>
      <c r="I691" s="174"/>
    </row>
    <row r="692" spans="1:9" ht="15.75" x14ac:dyDescent="0.2">
      <c r="A692" s="172"/>
      <c r="B692" s="173"/>
      <c r="C692" s="174"/>
      <c r="D692" s="174"/>
      <c r="E692" s="174"/>
      <c r="F692" s="174"/>
      <c r="G692" s="174"/>
      <c r="H692" s="174"/>
      <c r="I692" s="174"/>
    </row>
    <row r="693" spans="1:9" ht="15.75" x14ac:dyDescent="0.2">
      <c r="A693" s="172"/>
      <c r="B693" s="173"/>
      <c r="C693" s="174"/>
      <c r="D693" s="174"/>
      <c r="E693" s="174"/>
      <c r="F693" s="174"/>
      <c r="G693" s="174"/>
      <c r="H693" s="174"/>
      <c r="I693" s="174"/>
    </row>
    <row r="694" spans="1:9" ht="15.75" x14ac:dyDescent="0.2">
      <c r="A694" s="172"/>
      <c r="B694" s="173"/>
      <c r="C694" s="174"/>
      <c r="D694" s="174"/>
      <c r="E694" s="174"/>
      <c r="F694" s="174"/>
      <c r="G694" s="174"/>
      <c r="H694" s="174"/>
      <c r="I694" s="174"/>
    </row>
    <row r="695" spans="1:9" ht="15.75" x14ac:dyDescent="0.2">
      <c r="A695" s="172"/>
      <c r="B695" s="173"/>
      <c r="C695" s="174"/>
      <c r="D695" s="174"/>
      <c r="E695" s="174"/>
      <c r="F695" s="174"/>
      <c r="G695" s="174"/>
      <c r="H695" s="174"/>
      <c r="I695" s="174"/>
    </row>
    <row r="696" spans="1:9" ht="15.75" x14ac:dyDescent="0.2">
      <c r="A696" s="172"/>
      <c r="B696" s="173"/>
      <c r="C696" s="174"/>
      <c r="D696" s="174"/>
      <c r="E696" s="174"/>
      <c r="F696" s="174"/>
      <c r="G696" s="174"/>
      <c r="H696" s="174"/>
      <c r="I696" s="174"/>
    </row>
    <row r="697" spans="1:9" ht="15.75" x14ac:dyDescent="0.2">
      <c r="A697" s="172"/>
      <c r="B697" s="173"/>
      <c r="C697" s="174"/>
      <c r="D697" s="174"/>
      <c r="E697" s="174"/>
      <c r="F697" s="174"/>
      <c r="G697" s="174"/>
      <c r="H697" s="174"/>
      <c r="I697" s="174"/>
    </row>
    <row r="698" spans="1:9" ht="15.75" x14ac:dyDescent="0.2">
      <c r="A698" s="172"/>
      <c r="B698" s="173"/>
      <c r="C698" s="174"/>
      <c r="D698" s="174"/>
      <c r="E698" s="174"/>
      <c r="F698" s="174"/>
      <c r="G698" s="174"/>
      <c r="H698" s="174"/>
      <c r="I698" s="174"/>
    </row>
    <row r="699" spans="1:9" ht="15.75" x14ac:dyDescent="0.2">
      <c r="A699" s="172"/>
      <c r="B699" s="173"/>
      <c r="C699" s="174"/>
      <c r="D699" s="174"/>
      <c r="E699" s="174"/>
      <c r="F699" s="174"/>
      <c r="G699" s="174"/>
      <c r="H699" s="174"/>
      <c r="I699" s="174"/>
    </row>
    <row r="700" spans="1:9" ht="15.75" x14ac:dyDescent="0.2">
      <c r="A700" s="172"/>
      <c r="B700" s="173"/>
      <c r="C700" s="174"/>
      <c r="D700" s="174"/>
      <c r="E700" s="174"/>
      <c r="F700" s="174"/>
      <c r="G700" s="174"/>
      <c r="H700" s="174"/>
      <c r="I700" s="174"/>
    </row>
    <row r="701" spans="1:9" ht="15.75" x14ac:dyDescent="0.2">
      <c r="A701" s="172"/>
      <c r="B701" s="173"/>
      <c r="C701" s="174"/>
      <c r="D701" s="174"/>
      <c r="E701" s="174"/>
      <c r="F701" s="174"/>
      <c r="G701" s="174"/>
      <c r="H701" s="174"/>
      <c r="I701" s="174"/>
    </row>
    <row r="702" spans="1:9" ht="15.75" x14ac:dyDescent="0.2">
      <c r="A702" s="172"/>
      <c r="B702" s="173"/>
      <c r="C702" s="174"/>
      <c r="D702" s="174"/>
      <c r="E702" s="174"/>
      <c r="F702" s="174"/>
      <c r="G702" s="174"/>
      <c r="H702" s="174"/>
      <c r="I702" s="174"/>
    </row>
    <row r="703" spans="1:9" ht="15.75" x14ac:dyDescent="0.2">
      <c r="A703" s="172"/>
      <c r="B703" s="173"/>
      <c r="C703" s="174"/>
      <c r="D703" s="174"/>
      <c r="E703" s="174"/>
      <c r="F703" s="174"/>
      <c r="G703" s="174"/>
      <c r="H703" s="174"/>
      <c r="I703" s="174"/>
    </row>
    <row r="704" spans="1:9" ht="15.75" x14ac:dyDescent="0.2">
      <c r="A704" s="172"/>
      <c r="B704" s="173"/>
      <c r="C704" s="174"/>
      <c r="D704" s="174"/>
      <c r="E704" s="174"/>
      <c r="F704" s="174"/>
      <c r="G704" s="174"/>
      <c r="H704" s="174"/>
      <c r="I704" s="174"/>
    </row>
    <row r="705" spans="1:9" ht="15.75" x14ac:dyDescent="0.2">
      <c r="A705" s="172"/>
      <c r="B705" s="173"/>
      <c r="C705" s="174"/>
      <c r="D705" s="174"/>
      <c r="E705" s="174"/>
      <c r="F705" s="174"/>
      <c r="G705" s="174"/>
      <c r="H705" s="174"/>
      <c r="I705" s="174"/>
    </row>
    <row r="706" spans="1:9" ht="15.75" x14ac:dyDescent="0.2">
      <c r="A706" s="172"/>
      <c r="B706" s="173"/>
      <c r="C706" s="174"/>
      <c r="D706" s="174"/>
      <c r="E706" s="174"/>
      <c r="F706" s="174"/>
      <c r="G706" s="174"/>
      <c r="H706" s="174"/>
      <c r="I706" s="174"/>
    </row>
    <row r="707" spans="1:9" ht="15.75" x14ac:dyDescent="0.2">
      <c r="A707" s="172"/>
      <c r="B707" s="173"/>
      <c r="C707" s="174"/>
      <c r="D707" s="174"/>
      <c r="E707" s="174"/>
      <c r="F707" s="174"/>
      <c r="G707" s="174"/>
      <c r="H707" s="174"/>
      <c r="I707" s="174"/>
    </row>
    <row r="708" spans="1:9" ht="15.75" x14ac:dyDescent="0.2">
      <c r="A708" s="172"/>
      <c r="B708" s="173"/>
      <c r="C708" s="174"/>
      <c r="D708" s="174"/>
      <c r="E708" s="174"/>
      <c r="F708" s="174"/>
      <c r="G708" s="174"/>
      <c r="H708" s="174"/>
      <c r="I708" s="174"/>
    </row>
    <row r="709" spans="1:9" ht="15.75" x14ac:dyDescent="0.2">
      <c r="A709" s="172"/>
      <c r="B709" s="173"/>
      <c r="C709" s="174"/>
      <c r="D709" s="174"/>
      <c r="E709" s="174"/>
      <c r="F709" s="174"/>
      <c r="G709" s="174"/>
      <c r="H709" s="174"/>
      <c r="I709" s="174"/>
    </row>
    <row r="710" spans="1:9" ht="15.75" x14ac:dyDescent="0.2">
      <c r="A710" s="172"/>
      <c r="B710" s="173"/>
      <c r="C710" s="174"/>
      <c r="D710" s="174"/>
      <c r="E710" s="174"/>
      <c r="F710" s="174"/>
      <c r="G710" s="174"/>
      <c r="H710" s="174"/>
      <c r="I710" s="174"/>
    </row>
    <row r="711" spans="1:9" ht="15.75" x14ac:dyDescent="0.2">
      <c r="A711" s="172"/>
      <c r="B711" s="173"/>
      <c r="C711" s="174"/>
      <c r="D711" s="174"/>
      <c r="E711" s="174"/>
      <c r="F711" s="174"/>
      <c r="G711" s="174"/>
      <c r="H711" s="174"/>
      <c r="I711" s="174"/>
    </row>
    <row r="712" spans="1:9" ht="15.75" x14ac:dyDescent="0.2">
      <c r="A712" s="172"/>
      <c r="B712" s="173"/>
      <c r="C712" s="174"/>
      <c r="D712" s="174"/>
      <c r="E712" s="174"/>
      <c r="F712" s="174"/>
      <c r="G712" s="174"/>
      <c r="H712" s="174"/>
      <c r="I712" s="174"/>
    </row>
    <row r="713" spans="1:9" ht="15.75" x14ac:dyDescent="0.2">
      <c r="A713" s="172"/>
      <c r="B713" s="173"/>
      <c r="C713" s="174"/>
      <c r="D713" s="174"/>
      <c r="E713" s="174"/>
      <c r="F713" s="174"/>
      <c r="G713" s="174"/>
      <c r="H713" s="174"/>
      <c r="I713" s="174"/>
    </row>
    <row r="714" spans="1:9" ht="15.75" x14ac:dyDescent="0.2">
      <c r="A714" s="172"/>
      <c r="B714" s="173"/>
      <c r="C714" s="174"/>
      <c r="D714" s="174"/>
      <c r="E714" s="174"/>
      <c r="F714" s="174"/>
      <c r="G714" s="174"/>
      <c r="H714" s="174"/>
      <c r="I714" s="174"/>
    </row>
    <row r="715" spans="1:9" ht="15.75" x14ac:dyDescent="0.2">
      <c r="A715" s="172"/>
      <c r="B715" s="173"/>
      <c r="C715" s="174"/>
      <c r="D715" s="174"/>
      <c r="E715" s="174"/>
      <c r="F715" s="174"/>
      <c r="G715" s="174"/>
      <c r="H715" s="174"/>
      <c r="I715" s="174"/>
    </row>
    <row r="716" spans="1:9" ht="15.75" x14ac:dyDescent="0.2">
      <c r="A716" s="172"/>
      <c r="B716" s="173"/>
      <c r="C716" s="174"/>
      <c r="D716" s="174"/>
      <c r="E716" s="174"/>
      <c r="F716" s="174"/>
      <c r="G716" s="174"/>
      <c r="H716" s="174"/>
      <c r="I716" s="174"/>
    </row>
    <row r="717" spans="1:9" ht="15.75" x14ac:dyDescent="0.2">
      <c r="A717" s="172"/>
      <c r="B717" s="173"/>
      <c r="C717" s="174"/>
      <c r="D717" s="174"/>
      <c r="E717" s="174"/>
      <c r="F717" s="174"/>
      <c r="G717" s="174"/>
      <c r="H717" s="174"/>
      <c r="I717" s="174"/>
    </row>
    <row r="718" spans="1:9" ht="15.75" x14ac:dyDescent="0.2">
      <c r="A718" s="172"/>
      <c r="B718" s="173"/>
      <c r="C718" s="174"/>
      <c r="D718" s="174"/>
      <c r="E718" s="174"/>
      <c r="F718" s="174"/>
      <c r="G718" s="174"/>
      <c r="H718" s="174"/>
      <c r="I718" s="174"/>
    </row>
    <row r="719" spans="1:9" ht="15.75" x14ac:dyDescent="0.2">
      <c r="A719" s="172"/>
      <c r="B719" s="173"/>
      <c r="C719" s="174"/>
      <c r="D719" s="174"/>
      <c r="E719" s="174"/>
      <c r="F719" s="174"/>
      <c r="G719" s="174"/>
      <c r="H719" s="174"/>
      <c r="I719" s="174"/>
    </row>
    <row r="720" spans="1:9" ht="15.75" x14ac:dyDescent="0.2">
      <c r="A720" s="172"/>
      <c r="B720" s="173"/>
      <c r="C720" s="174"/>
      <c r="D720" s="174"/>
      <c r="E720" s="174"/>
      <c r="F720" s="174"/>
      <c r="G720" s="174"/>
      <c r="H720" s="174"/>
      <c r="I720" s="174"/>
    </row>
    <row r="721" spans="1:9" ht="15.75" x14ac:dyDescent="0.2">
      <c r="A721" s="172"/>
      <c r="B721" s="173"/>
      <c r="C721" s="174"/>
      <c r="D721" s="174"/>
      <c r="E721" s="174"/>
      <c r="F721" s="174"/>
      <c r="G721" s="174"/>
      <c r="H721" s="174"/>
      <c r="I721" s="174"/>
    </row>
    <row r="722" spans="1:9" ht="15.75" x14ac:dyDescent="0.2">
      <c r="A722" s="172"/>
      <c r="B722" s="173"/>
      <c r="C722" s="174"/>
      <c r="D722" s="174"/>
      <c r="E722" s="174"/>
      <c r="F722" s="174"/>
      <c r="G722" s="174"/>
      <c r="H722" s="174"/>
      <c r="I722" s="174"/>
    </row>
    <row r="723" spans="1:9" ht="15.75" x14ac:dyDescent="0.2">
      <c r="A723" s="172"/>
      <c r="B723" s="173"/>
      <c r="C723" s="174"/>
      <c r="D723" s="174"/>
      <c r="E723" s="174"/>
      <c r="F723" s="174"/>
      <c r="G723" s="174"/>
      <c r="H723" s="174"/>
      <c r="I723" s="174"/>
    </row>
    <row r="724" spans="1:9" ht="15.75" x14ac:dyDescent="0.2">
      <c r="A724" s="172"/>
      <c r="B724" s="173"/>
      <c r="C724" s="174"/>
      <c r="D724" s="174"/>
      <c r="E724" s="174"/>
      <c r="F724" s="174"/>
      <c r="G724" s="174"/>
      <c r="H724" s="174"/>
      <c r="I724" s="174"/>
    </row>
    <row r="725" spans="1:9" ht="15.75" x14ac:dyDescent="0.2">
      <c r="A725" s="172"/>
      <c r="B725" s="173"/>
      <c r="C725" s="174"/>
      <c r="D725" s="174"/>
      <c r="E725" s="174"/>
      <c r="F725" s="174"/>
      <c r="G725" s="174"/>
      <c r="H725" s="174"/>
      <c r="I725" s="174"/>
    </row>
    <row r="726" spans="1:9" ht="15.75" x14ac:dyDescent="0.2">
      <c r="A726" s="172"/>
      <c r="B726" s="173"/>
      <c r="C726" s="174"/>
      <c r="D726" s="174"/>
      <c r="E726" s="174"/>
      <c r="F726" s="174"/>
      <c r="G726" s="174"/>
      <c r="H726" s="174"/>
      <c r="I726" s="174"/>
    </row>
    <row r="727" spans="1:9" ht="15.75" x14ac:dyDescent="0.2">
      <c r="A727" s="172"/>
      <c r="B727" s="173"/>
      <c r="C727" s="174"/>
      <c r="D727" s="174"/>
      <c r="E727" s="174"/>
      <c r="F727" s="174"/>
      <c r="G727" s="174"/>
      <c r="H727" s="174"/>
      <c r="I727" s="174"/>
    </row>
    <row r="728" spans="1:9" ht="15.75" x14ac:dyDescent="0.2">
      <c r="A728" s="172"/>
      <c r="B728" s="173"/>
      <c r="C728" s="174"/>
      <c r="D728" s="174"/>
      <c r="E728" s="174"/>
      <c r="F728" s="174"/>
      <c r="G728" s="174"/>
      <c r="H728" s="174"/>
      <c r="I728" s="174"/>
    </row>
    <row r="729" spans="1:9" ht="15.75" x14ac:dyDescent="0.2">
      <c r="A729" s="172"/>
      <c r="B729" s="173"/>
      <c r="C729" s="174"/>
      <c r="D729" s="174"/>
      <c r="E729" s="174"/>
      <c r="F729" s="174"/>
      <c r="G729" s="174"/>
      <c r="H729" s="174"/>
      <c r="I729" s="174"/>
    </row>
    <row r="730" spans="1:9" ht="15.75" x14ac:dyDescent="0.2">
      <c r="A730" s="172"/>
      <c r="B730" s="173"/>
      <c r="C730" s="174"/>
      <c r="D730" s="174"/>
      <c r="E730" s="174"/>
      <c r="F730" s="174"/>
      <c r="G730" s="174"/>
      <c r="H730" s="174"/>
      <c r="I730" s="174"/>
    </row>
    <row r="731" spans="1:9" ht="15.75" x14ac:dyDescent="0.2">
      <c r="A731" s="172"/>
      <c r="B731" s="173"/>
      <c r="C731" s="174"/>
      <c r="D731" s="174"/>
      <c r="E731" s="174"/>
      <c r="F731" s="174"/>
      <c r="G731" s="174"/>
      <c r="H731" s="174"/>
      <c r="I731" s="174"/>
    </row>
    <row r="732" spans="1:9" ht="15.75" x14ac:dyDescent="0.2">
      <c r="A732" s="172"/>
      <c r="B732" s="173"/>
      <c r="C732" s="174"/>
      <c r="D732" s="174"/>
      <c r="E732" s="174"/>
      <c r="F732" s="174"/>
      <c r="G732" s="174"/>
      <c r="H732" s="174"/>
      <c r="I732" s="174"/>
    </row>
    <row r="733" spans="1:9" ht="15.75" x14ac:dyDescent="0.2">
      <c r="A733" s="172"/>
      <c r="B733" s="173"/>
      <c r="C733" s="174"/>
      <c r="D733" s="174"/>
      <c r="E733" s="174"/>
      <c r="F733" s="174"/>
      <c r="G733" s="174"/>
      <c r="H733" s="174"/>
      <c r="I733" s="174"/>
    </row>
    <row r="734" spans="1:9" ht="15.75" x14ac:dyDescent="0.2">
      <c r="A734" s="172"/>
      <c r="B734" s="173"/>
      <c r="C734" s="174"/>
      <c r="D734" s="174"/>
      <c r="E734" s="174"/>
      <c r="F734" s="174"/>
      <c r="G734" s="174"/>
      <c r="H734" s="174"/>
      <c r="I734" s="174"/>
    </row>
    <row r="735" spans="1:9" ht="15.75" x14ac:dyDescent="0.2">
      <c r="A735" s="172"/>
      <c r="B735" s="173"/>
      <c r="C735" s="174"/>
      <c r="D735" s="174"/>
      <c r="E735" s="174"/>
      <c r="F735" s="174"/>
      <c r="G735" s="174"/>
      <c r="H735" s="174"/>
      <c r="I735" s="174"/>
    </row>
    <row r="736" spans="1:9" ht="15.75" x14ac:dyDescent="0.2">
      <c r="A736" s="172"/>
      <c r="B736" s="173"/>
      <c r="C736" s="174"/>
      <c r="D736" s="174"/>
      <c r="E736" s="174"/>
      <c r="F736" s="174"/>
      <c r="G736" s="174"/>
      <c r="H736" s="174"/>
      <c r="I736" s="174"/>
    </row>
    <row r="737" spans="1:9" ht="15.75" x14ac:dyDescent="0.2">
      <c r="A737" s="172"/>
      <c r="B737" s="173"/>
      <c r="C737" s="174"/>
      <c r="D737" s="174"/>
      <c r="E737" s="174"/>
      <c r="F737" s="174"/>
      <c r="G737" s="174"/>
      <c r="H737" s="174"/>
      <c r="I737" s="174"/>
    </row>
    <row r="738" spans="1:9" ht="15.75" x14ac:dyDescent="0.2">
      <c r="A738" s="172"/>
      <c r="B738" s="173"/>
      <c r="C738" s="174"/>
      <c r="D738" s="174"/>
      <c r="E738" s="174"/>
      <c r="F738" s="174"/>
      <c r="G738" s="174"/>
      <c r="H738" s="174"/>
      <c r="I738" s="174"/>
    </row>
    <row r="739" spans="1:9" ht="15.75" x14ac:dyDescent="0.2">
      <c r="A739" s="172"/>
      <c r="B739" s="173"/>
      <c r="C739" s="174"/>
      <c r="D739" s="174"/>
      <c r="E739" s="174"/>
      <c r="F739" s="174"/>
      <c r="G739" s="174"/>
      <c r="H739" s="174"/>
      <c r="I739" s="174"/>
    </row>
    <row r="740" spans="1:9" ht="15.75" x14ac:dyDescent="0.2">
      <c r="A740" s="172"/>
      <c r="B740" s="173"/>
      <c r="C740" s="174"/>
      <c r="D740" s="174"/>
      <c r="E740" s="174"/>
      <c r="F740" s="174"/>
      <c r="G740" s="174"/>
      <c r="H740" s="174"/>
      <c r="I740" s="174"/>
    </row>
    <row r="741" spans="1:9" ht="15.75" x14ac:dyDescent="0.2">
      <c r="A741" s="172"/>
      <c r="B741" s="173"/>
      <c r="C741" s="174"/>
      <c r="D741" s="174"/>
      <c r="E741" s="174"/>
      <c r="F741" s="174"/>
      <c r="G741" s="174"/>
      <c r="H741" s="174"/>
      <c r="I741" s="174"/>
    </row>
    <row r="742" spans="1:9" ht="15.75" x14ac:dyDescent="0.2">
      <c r="A742" s="172"/>
      <c r="B742" s="173"/>
      <c r="C742" s="174"/>
      <c r="D742" s="174"/>
      <c r="E742" s="174"/>
      <c r="F742" s="174"/>
      <c r="G742" s="174"/>
      <c r="H742" s="174"/>
      <c r="I742" s="174"/>
    </row>
    <row r="743" spans="1:9" ht="15.75" x14ac:dyDescent="0.2">
      <c r="A743" s="172"/>
      <c r="B743" s="173"/>
      <c r="C743" s="174"/>
      <c r="D743" s="174"/>
      <c r="E743" s="174"/>
      <c r="F743" s="174"/>
      <c r="G743" s="174"/>
      <c r="H743" s="174"/>
      <c r="I743" s="174"/>
    </row>
    <row r="744" spans="1:9" ht="15.75" x14ac:dyDescent="0.2">
      <c r="A744" s="172"/>
      <c r="B744" s="173"/>
      <c r="C744" s="174"/>
      <c r="D744" s="174"/>
      <c r="E744" s="174"/>
      <c r="F744" s="174"/>
      <c r="G744" s="174"/>
      <c r="H744" s="174"/>
      <c r="I744" s="174"/>
    </row>
    <row r="745" spans="1:9" ht="15.75" x14ac:dyDescent="0.2">
      <c r="A745" s="172"/>
      <c r="B745" s="173"/>
      <c r="C745" s="174"/>
      <c r="D745" s="174"/>
      <c r="E745" s="174"/>
      <c r="F745" s="174"/>
      <c r="G745" s="174"/>
      <c r="H745" s="174"/>
      <c r="I745" s="174"/>
    </row>
    <row r="746" spans="1:9" ht="15.75" x14ac:dyDescent="0.2">
      <c r="A746" s="172"/>
      <c r="B746" s="173"/>
      <c r="C746" s="174"/>
      <c r="D746" s="174"/>
      <c r="E746" s="174"/>
      <c r="F746" s="174"/>
      <c r="G746" s="174"/>
      <c r="H746" s="174"/>
      <c r="I746" s="174"/>
    </row>
    <row r="747" spans="1:9" ht="15.75" x14ac:dyDescent="0.2">
      <c r="A747" s="172"/>
      <c r="B747" s="173"/>
      <c r="C747" s="174"/>
      <c r="D747" s="174"/>
      <c r="E747" s="174"/>
      <c r="F747" s="174"/>
      <c r="G747" s="174"/>
      <c r="H747" s="174"/>
      <c r="I747" s="174"/>
    </row>
    <row r="748" spans="1:9" ht="15.75" x14ac:dyDescent="0.2">
      <c r="A748" s="172"/>
      <c r="B748" s="173"/>
      <c r="C748" s="174"/>
      <c r="D748" s="174"/>
      <c r="E748" s="174"/>
      <c r="F748" s="174"/>
      <c r="G748" s="174"/>
      <c r="H748" s="174"/>
      <c r="I748" s="174"/>
    </row>
    <row r="749" spans="1:9" ht="15.75" x14ac:dyDescent="0.2">
      <c r="A749" s="172"/>
      <c r="B749" s="173"/>
      <c r="C749" s="174"/>
      <c r="D749" s="174"/>
      <c r="E749" s="174"/>
      <c r="F749" s="174"/>
      <c r="G749" s="174"/>
      <c r="H749" s="174"/>
      <c r="I749" s="174"/>
    </row>
    <row r="750" spans="1:9" ht="15.75" x14ac:dyDescent="0.2">
      <c r="A750" s="172"/>
      <c r="B750" s="173"/>
      <c r="C750" s="174"/>
      <c r="D750" s="174"/>
      <c r="E750" s="174"/>
      <c r="F750" s="174"/>
      <c r="G750" s="174"/>
      <c r="H750" s="174"/>
      <c r="I750" s="174"/>
    </row>
    <row r="751" spans="1:9" ht="15.75" x14ac:dyDescent="0.2">
      <c r="A751" s="172"/>
      <c r="B751" s="173"/>
      <c r="C751" s="174"/>
      <c r="D751" s="174"/>
      <c r="E751" s="174"/>
      <c r="F751" s="174"/>
      <c r="G751" s="174"/>
      <c r="H751" s="174"/>
      <c r="I751" s="174"/>
    </row>
    <row r="752" spans="1:9" ht="15.75" x14ac:dyDescent="0.2">
      <c r="A752" s="172"/>
      <c r="B752" s="173"/>
      <c r="C752" s="174"/>
      <c r="D752" s="174"/>
      <c r="E752" s="174"/>
      <c r="F752" s="174"/>
      <c r="G752" s="174"/>
      <c r="H752" s="174"/>
      <c r="I752" s="174"/>
    </row>
    <row r="753" spans="1:9" ht="15.75" x14ac:dyDescent="0.2">
      <c r="A753" s="172"/>
      <c r="B753" s="173"/>
      <c r="C753" s="174"/>
      <c r="D753" s="174"/>
      <c r="E753" s="174"/>
      <c r="F753" s="174"/>
      <c r="G753" s="174"/>
      <c r="H753" s="174"/>
      <c r="I753" s="174"/>
    </row>
    <row r="754" spans="1:9" ht="15.75" x14ac:dyDescent="0.2">
      <c r="A754" s="172"/>
      <c r="B754" s="173"/>
      <c r="C754" s="174"/>
      <c r="D754" s="174"/>
      <c r="E754" s="174"/>
      <c r="F754" s="174"/>
      <c r="G754" s="174"/>
      <c r="H754" s="174"/>
      <c r="I754" s="174"/>
    </row>
    <row r="755" spans="1:9" ht="15.75" x14ac:dyDescent="0.2">
      <c r="A755" s="172"/>
      <c r="B755" s="173"/>
      <c r="C755" s="174"/>
      <c r="D755" s="174"/>
      <c r="E755" s="174"/>
      <c r="F755" s="174"/>
      <c r="G755" s="174"/>
      <c r="H755" s="174"/>
      <c r="I755" s="174"/>
    </row>
    <row r="756" spans="1:9" ht="15.75" x14ac:dyDescent="0.2">
      <c r="A756" s="172"/>
      <c r="B756" s="173"/>
      <c r="C756" s="174"/>
      <c r="D756" s="174"/>
      <c r="E756" s="174"/>
      <c r="F756" s="174"/>
      <c r="G756" s="174"/>
      <c r="H756" s="174"/>
      <c r="I756" s="174"/>
    </row>
    <row r="757" spans="1:9" ht="15.75" x14ac:dyDescent="0.2">
      <c r="A757" s="172"/>
      <c r="B757" s="173"/>
      <c r="C757" s="174"/>
      <c r="D757" s="174"/>
      <c r="E757" s="174"/>
      <c r="F757" s="174"/>
      <c r="G757" s="174"/>
      <c r="H757" s="174"/>
      <c r="I757" s="174"/>
    </row>
    <row r="758" spans="1:9" ht="15.75" x14ac:dyDescent="0.2">
      <c r="A758" s="172"/>
      <c r="B758" s="173"/>
      <c r="C758" s="174"/>
      <c r="D758" s="174"/>
      <c r="E758" s="174"/>
      <c r="F758" s="174"/>
      <c r="G758" s="174"/>
      <c r="H758" s="174"/>
      <c r="I758" s="174"/>
    </row>
    <row r="759" spans="1:9" ht="15.75" x14ac:dyDescent="0.2">
      <c r="A759" s="172"/>
      <c r="B759" s="173"/>
      <c r="C759" s="174"/>
      <c r="D759" s="174"/>
      <c r="E759" s="174"/>
      <c r="F759" s="174"/>
      <c r="G759" s="174"/>
      <c r="H759" s="174"/>
      <c r="I759" s="174"/>
    </row>
    <row r="760" spans="1:9" ht="15.75" x14ac:dyDescent="0.2">
      <c r="A760" s="172"/>
      <c r="B760" s="173"/>
      <c r="C760" s="174"/>
      <c r="D760" s="174"/>
      <c r="E760" s="174"/>
      <c r="F760" s="174"/>
      <c r="G760" s="174"/>
      <c r="H760" s="174"/>
      <c r="I760" s="174"/>
    </row>
    <row r="761" spans="1:9" ht="15.75" x14ac:dyDescent="0.2">
      <c r="A761" s="172"/>
      <c r="B761" s="173"/>
      <c r="C761" s="174"/>
      <c r="D761" s="174"/>
      <c r="E761" s="174"/>
      <c r="F761" s="174"/>
      <c r="G761" s="174"/>
      <c r="H761" s="174"/>
      <c r="I761" s="174"/>
    </row>
    <row r="762" spans="1:9" ht="15.75" x14ac:dyDescent="0.2">
      <c r="A762" s="172"/>
      <c r="B762" s="173"/>
      <c r="C762" s="174"/>
      <c r="D762" s="174"/>
      <c r="E762" s="174"/>
      <c r="F762" s="174"/>
      <c r="G762" s="174"/>
      <c r="H762" s="174"/>
      <c r="I762" s="174"/>
    </row>
    <row r="763" spans="1:9" ht="15.75" x14ac:dyDescent="0.2">
      <c r="A763" s="172"/>
      <c r="B763" s="173"/>
      <c r="C763" s="174"/>
      <c r="D763" s="174"/>
      <c r="E763" s="174"/>
      <c r="F763" s="174"/>
      <c r="G763" s="174"/>
      <c r="H763" s="174"/>
      <c r="I763" s="174"/>
    </row>
    <row r="764" spans="1:9" ht="15.75" x14ac:dyDescent="0.2">
      <c r="A764" s="172"/>
      <c r="B764" s="173"/>
      <c r="C764" s="174"/>
      <c r="D764" s="174"/>
      <c r="E764" s="174"/>
      <c r="F764" s="174"/>
      <c r="G764" s="174"/>
      <c r="H764" s="174"/>
      <c r="I764" s="174"/>
    </row>
    <row r="765" spans="1:9" ht="15.75" x14ac:dyDescent="0.2">
      <c r="A765" s="172"/>
      <c r="B765" s="173"/>
      <c r="C765" s="174"/>
      <c r="D765" s="174"/>
      <c r="E765" s="174"/>
      <c r="F765" s="174"/>
      <c r="G765" s="174"/>
      <c r="H765" s="174"/>
      <c r="I765" s="174"/>
    </row>
    <row r="766" spans="1:9" ht="15.75" x14ac:dyDescent="0.2">
      <c r="A766" s="172"/>
      <c r="B766" s="173"/>
      <c r="C766" s="174"/>
      <c r="D766" s="174"/>
      <c r="E766" s="174"/>
      <c r="F766" s="174"/>
      <c r="G766" s="174"/>
      <c r="H766" s="174"/>
      <c r="I766" s="174"/>
    </row>
    <row r="767" spans="1:9" ht="15.75" x14ac:dyDescent="0.2">
      <c r="A767" s="172"/>
      <c r="B767" s="173"/>
      <c r="C767" s="174"/>
      <c r="D767" s="174"/>
      <c r="E767" s="174"/>
      <c r="F767" s="174"/>
      <c r="G767" s="174"/>
      <c r="H767" s="174"/>
      <c r="I767" s="174"/>
    </row>
    <row r="768" spans="1:9" ht="15.75" x14ac:dyDescent="0.2">
      <c r="A768" s="172"/>
      <c r="B768" s="173"/>
      <c r="C768" s="174"/>
      <c r="D768" s="174"/>
      <c r="E768" s="174"/>
      <c r="F768" s="174"/>
      <c r="G768" s="174"/>
      <c r="H768" s="174"/>
      <c r="I768" s="174"/>
    </row>
    <row r="769" spans="1:9" ht="15.75" x14ac:dyDescent="0.2">
      <c r="A769" s="172"/>
      <c r="B769" s="173"/>
      <c r="C769" s="174"/>
      <c r="D769" s="174"/>
      <c r="E769" s="174"/>
      <c r="F769" s="174"/>
      <c r="G769" s="174"/>
      <c r="H769" s="174"/>
      <c r="I769" s="174"/>
    </row>
    <row r="770" spans="1:9" ht="15.75" x14ac:dyDescent="0.2">
      <c r="A770" s="172"/>
      <c r="B770" s="173"/>
      <c r="C770" s="174"/>
      <c r="D770" s="174"/>
      <c r="E770" s="174"/>
      <c r="F770" s="174"/>
      <c r="G770" s="174"/>
      <c r="H770" s="174"/>
      <c r="I770" s="174"/>
    </row>
    <row r="771" spans="1:9" ht="15.75" x14ac:dyDescent="0.2">
      <c r="A771" s="172"/>
      <c r="B771" s="173"/>
      <c r="C771" s="174"/>
      <c r="D771" s="174"/>
      <c r="E771" s="174"/>
      <c r="F771" s="174"/>
      <c r="G771" s="174"/>
      <c r="H771" s="174"/>
      <c r="I771" s="174"/>
    </row>
    <row r="772" spans="1:9" ht="15.75" x14ac:dyDescent="0.2">
      <c r="A772" s="172"/>
      <c r="B772" s="173"/>
      <c r="C772" s="174"/>
      <c r="D772" s="174"/>
      <c r="E772" s="174"/>
      <c r="F772" s="174"/>
      <c r="G772" s="174"/>
      <c r="H772" s="174"/>
      <c r="I772" s="174"/>
    </row>
    <row r="773" spans="1:9" ht="15.75" x14ac:dyDescent="0.2">
      <c r="A773" s="172"/>
      <c r="B773" s="173"/>
      <c r="C773" s="174"/>
      <c r="D773" s="174"/>
      <c r="E773" s="174"/>
      <c r="F773" s="174"/>
      <c r="G773" s="174"/>
      <c r="H773" s="174"/>
      <c r="I773" s="174"/>
    </row>
    <row r="774" spans="1:9" ht="15.75" x14ac:dyDescent="0.2">
      <c r="A774" s="172"/>
      <c r="B774" s="173"/>
      <c r="C774" s="174"/>
      <c r="D774" s="174"/>
      <c r="E774" s="174"/>
      <c r="F774" s="174"/>
      <c r="G774" s="174"/>
      <c r="H774" s="174"/>
      <c r="I774" s="174"/>
    </row>
    <row r="775" spans="1:9" ht="15.75" x14ac:dyDescent="0.2">
      <c r="A775" s="172"/>
      <c r="B775" s="173"/>
      <c r="C775" s="174"/>
      <c r="D775" s="174"/>
      <c r="E775" s="174"/>
      <c r="F775" s="174"/>
      <c r="G775" s="174"/>
      <c r="H775" s="174"/>
      <c r="I775" s="174"/>
    </row>
    <row r="776" spans="1:9" ht="15.75" x14ac:dyDescent="0.2">
      <c r="A776" s="172"/>
      <c r="B776" s="173"/>
      <c r="C776" s="174"/>
      <c r="D776" s="174"/>
      <c r="E776" s="174"/>
      <c r="F776" s="174"/>
      <c r="G776" s="174"/>
      <c r="H776" s="174"/>
      <c r="I776" s="174"/>
    </row>
    <row r="777" spans="1:9" ht="15.75" x14ac:dyDescent="0.2">
      <c r="A777" s="172"/>
      <c r="B777" s="173"/>
      <c r="C777" s="174"/>
      <c r="D777" s="174"/>
      <c r="E777" s="174"/>
      <c r="F777" s="174"/>
      <c r="G777" s="174"/>
      <c r="H777" s="174"/>
      <c r="I777" s="174"/>
    </row>
    <row r="778" spans="1:9" ht="15.75" x14ac:dyDescent="0.2">
      <c r="A778" s="172"/>
      <c r="B778" s="173"/>
      <c r="C778" s="174"/>
      <c r="D778" s="174"/>
      <c r="E778" s="174"/>
      <c r="F778" s="174"/>
      <c r="G778" s="174"/>
      <c r="H778" s="174"/>
      <c r="I778" s="174"/>
    </row>
    <row r="779" spans="1:9" ht="15.75" x14ac:dyDescent="0.2">
      <c r="A779" s="172"/>
      <c r="B779" s="173"/>
      <c r="C779" s="174"/>
      <c r="D779" s="174"/>
      <c r="E779" s="174"/>
      <c r="F779" s="174"/>
      <c r="G779" s="174"/>
      <c r="H779" s="174"/>
      <c r="I779" s="174"/>
    </row>
    <row r="780" spans="1:9" ht="15.75" x14ac:dyDescent="0.2">
      <c r="A780" s="172"/>
      <c r="B780" s="173"/>
      <c r="C780" s="174"/>
      <c r="D780" s="174"/>
      <c r="E780" s="174"/>
      <c r="F780" s="174"/>
      <c r="G780" s="174"/>
      <c r="H780" s="174"/>
      <c r="I780" s="174"/>
    </row>
    <row r="781" spans="1:9" ht="15.75" x14ac:dyDescent="0.2">
      <c r="A781" s="172"/>
      <c r="B781" s="173"/>
      <c r="C781" s="174"/>
      <c r="D781" s="174"/>
      <c r="E781" s="174"/>
      <c r="F781" s="174"/>
      <c r="G781" s="174"/>
      <c r="H781" s="174"/>
      <c r="I781" s="174"/>
    </row>
    <row r="782" spans="1:9" ht="15.75" x14ac:dyDescent="0.2">
      <c r="A782" s="172"/>
      <c r="B782" s="173"/>
      <c r="C782" s="174"/>
      <c r="D782" s="174"/>
      <c r="E782" s="174"/>
      <c r="F782" s="174"/>
      <c r="G782" s="174"/>
      <c r="H782" s="174"/>
      <c r="I782" s="174"/>
    </row>
    <row r="783" spans="1:9" ht="15.75" x14ac:dyDescent="0.2">
      <c r="A783" s="172"/>
      <c r="B783" s="173"/>
      <c r="C783" s="174"/>
      <c r="D783" s="174"/>
      <c r="E783" s="174"/>
      <c r="F783" s="174"/>
      <c r="G783" s="174"/>
      <c r="H783" s="174"/>
      <c r="I783" s="174"/>
    </row>
    <row r="784" spans="1:9" ht="15.75" x14ac:dyDescent="0.2">
      <c r="A784" s="172"/>
      <c r="B784" s="173"/>
      <c r="C784" s="174"/>
      <c r="D784" s="174"/>
      <c r="E784" s="174"/>
      <c r="F784" s="174"/>
      <c r="G784" s="174"/>
      <c r="H784" s="174"/>
      <c r="I784" s="174"/>
    </row>
    <row r="785" spans="1:9" ht="15.75" x14ac:dyDescent="0.2">
      <c r="A785" s="172"/>
      <c r="B785" s="173"/>
      <c r="C785" s="174"/>
      <c r="D785" s="174"/>
      <c r="E785" s="174"/>
      <c r="F785" s="174"/>
      <c r="G785" s="174"/>
      <c r="H785" s="174"/>
      <c r="I785" s="174"/>
    </row>
    <row r="786" spans="1:9" ht="15.75" x14ac:dyDescent="0.2">
      <c r="A786" s="172"/>
      <c r="B786" s="173"/>
      <c r="C786" s="174"/>
      <c r="D786" s="174"/>
      <c r="E786" s="174"/>
      <c r="F786" s="174"/>
      <c r="G786" s="174"/>
      <c r="H786" s="174"/>
      <c r="I786" s="174"/>
    </row>
    <row r="787" spans="1:9" ht="15.75" x14ac:dyDescent="0.2">
      <c r="A787" s="172"/>
      <c r="B787" s="173"/>
      <c r="C787" s="174"/>
      <c r="D787" s="174"/>
      <c r="E787" s="174"/>
      <c r="F787" s="174"/>
      <c r="G787" s="174"/>
      <c r="H787" s="174"/>
      <c r="I787" s="174"/>
    </row>
    <row r="788" spans="1:9" ht="15.75" x14ac:dyDescent="0.2">
      <c r="A788" s="172"/>
      <c r="B788" s="173"/>
      <c r="C788" s="174"/>
      <c r="D788" s="174"/>
      <c r="E788" s="174"/>
      <c r="F788" s="174"/>
      <c r="G788" s="174"/>
      <c r="H788" s="174"/>
      <c r="I788" s="174"/>
    </row>
    <row r="789" spans="1:9" ht="15.75" x14ac:dyDescent="0.2">
      <c r="A789" s="172"/>
      <c r="B789" s="173"/>
      <c r="C789" s="174"/>
      <c r="D789" s="174"/>
      <c r="E789" s="174"/>
      <c r="F789" s="174"/>
      <c r="G789" s="174"/>
      <c r="H789" s="174"/>
      <c r="I789" s="174"/>
    </row>
    <row r="790" spans="1:9" ht="15.75" x14ac:dyDescent="0.2">
      <c r="A790" s="172"/>
      <c r="B790" s="173"/>
      <c r="C790" s="174"/>
      <c r="D790" s="174"/>
      <c r="E790" s="174"/>
      <c r="F790" s="174"/>
      <c r="G790" s="174"/>
      <c r="H790" s="174"/>
      <c r="I790" s="174"/>
    </row>
    <row r="791" spans="1:9" ht="15.75" x14ac:dyDescent="0.2">
      <c r="A791" s="172"/>
      <c r="B791" s="173"/>
      <c r="C791" s="174"/>
      <c r="D791" s="174"/>
      <c r="E791" s="174"/>
      <c r="F791" s="174"/>
      <c r="G791" s="174"/>
      <c r="H791" s="174"/>
      <c r="I791" s="174"/>
    </row>
    <row r="792" spans="1:9" ht="15.75" x14ac:dyDescent="0.2">
      <c r="A792" s="172"/>
      <c r="B792" s="173"/>
      <c r="C792" s="174"/>
      <c r="D792" s="174"/>
      <c r="E792" s="174"/>
      <c r="F792" s="174"/>
      <c r="G792" s="174"/>
      <c r="H792" s="174"/>
      <c r="I792" s="174"/>
    </row>
    <row r="793" spans="1:9" ht="15.75" x14ac:dyDescent="0.2">
      <c r="A793" s="172"/>
      <c r="B793" s="173"/>
      <c r="C793" s="174"/>
      <c r="D793" s="174"/>
      <c r="E793" s="174"/>
      <c r="F793" s="174"/>
      <c r="G793" s="174"/>
      <c r="H793" s="174"/>
      <c r="I793" s="174"/>
    </row>
    <row r="794" spans="1:9" ht="15.75" x14ac:dyDescent="0.2">
      <c r="A794" s="172"/>
      <c r="B794" s="173"/>
      <c r="C794" s="174"/>
      <c r="D794" s="174"/>
      <c r="E794" s="174"/>
      <c r="F794" s="174"/>
      <c r="G794" s="174"/>
      <c r="H794" s="174"/>
      <c r="I794" s="174"/>
    </row>
    <row r="795" spans="1:9" ht="15.75" x14ac:dyDescent="0.2">
      <c r="A795" s="172"/>
      <c r="B795" s="173"/>
      <c r="C795" s="174"/>
      <c r="D795" s="174"/>
      <c r="E795" s="174"/>
      <c r="F795" s="174"/>
      <c r="G795" s="174"/>
      <c r="H795" s="174"/>
      <c r="I795" s="174"/>
    </row>
    <row r="796" spans="1:9" ht="15.75" x14ac:dyDescent="0.2">
      <c r="A796" s="172"/>
      <c r="B796" s="173"/>
      <c r="C796" s="174"/>
      <c r="D796" s="174"/>
      <c r="E796" s="174"/>
      <c r="F796" s="174"/>
      <c r="G796" s="174"/>
      <c r="H796" s="174"/>
      <c r="I796" s="174"/>
    </row>
    <row r="797" spans="1:9" ht="15.75" x14ac:dyDescent="0.2">
      <c r="A797" s="172"/>
      <c r="B797" s="173"/>
      <c r="C797" s="174"/>
      <c r="D797" s="174"/>
      <c r="E797" s="174"/>
      <c r="F797" s="174"/>
      <c r="G797" s="174"/>
      <c r="H797" s="174"/>
      <c r="I797" s="174"/>
    </row>
    <row r="798" spans="1:9" ht="15.75" x14ac:dyDescent="0.2">
      <c r="A798" s="172"/>
      <c r="B798" s="173"/>
      <c r="C798" s="174"/>
      <c r="D798" s="174"/>
      <c r="E798" s="174"/>
      <c r="F798" s="174"/>
      <c r="G798" s="174"/>
      <c r="H798" s="174"/>
      <c r="I798" s="174"/>
    </row>
    <row r="799" spans="1:9" ht="15.75" x14ac:dyDescent="0.2">
      <c r="A799" s="172"/>
      <c r="B799" s="173"/>
      <c r="C799" s="174"/>
      <c r="D799" s="174"/>
      <c r="E799" s="174"/>
      <c r="F799" s="174"/>
      <c r="G799" s="174"/>
      <c r="H799" s="174"/>
      <c r="I799" s="174"/>
    </row>
    <row r="800" spans="1:9" ht="15.75" x14ac:dyDescent="0.2">
      <c r="A800" s="172"/>
      <c r="B800" s="173"/>
      <c r="C800" s="174"/>
      <c r="D800" s="174"/>
      <c r="E800" s="174"/>
      <c r="F800" s="174"/>
      <c r="G800" s="174"/>
      <c r="H800" s="174"/>
      <c r="I800" s="174"/>
    </row>
    <row r="801" spans="1:9" ht="15.75" x14ac:dyDescent="0.2">
      <c r="A801" s="172"/>
      <c r="B801" s="173"/>
      <c r="C801" s="174"/>
      <c r="D801" s="174"/>
      <c r="E801" s="174"/>
      <c r="F801" s="174"/>
      <c r="G801" s="174"/>
      <c r="H801" s="174"/>
      <c r="I801" s="174"/>
    </row>
    <row r="802" spans="1:9" ht="15.75" x14ac:dyDescent="0.2">
      <c r="A802" s="172"/>
      <c r="B802" s="173"/>
      <c r="C802" s="174"/>
      <c r="D802" s="174"/>
      <c r="E802" s="174"/>
      <c r="F802" s="174"/>
      <c r="G802" s="174"/>
      <c r="H802" s="174"/>
      <c r="I802" s="174"/>
    </row>
    <row r="803" spans="1:9" ht="15.75" x14ac:dyDescent="0.2">
      <c r="A803" s="172"/>
      <c r="B803" s="173"/>
      <c r="C803" s="174"/>
      <c r="D803" s="174"/>
      <c r="E803" s="174"/>
      <c r="F803" s="174"/>
      <c r="G803" s="174"/>
      <c r="H803" s="174"/>
      <c r="I803" s="174"/>
    </row>
    <row r="804" spans="1:9" ht="15.75" x14ac:dyDescent="0.2">
      <c r="A804" s="172"/>
      <c r="B804" s="173"/>
      <c r="C804" s="174"/>
      <c r="D804" s="174"/>
      <c r="E804" s="174"/>
      <c r="F804" s="174"/>
      <c r="G804" s="174"/>
      <c r="H804" s="174"/>
      <c r="I804" s="174"/>
    </row>
    <row r="805" spans="1:9" ht="15.75" x14ac:dyDescent="0.2">
      <c r="A805" s="172"/>
      <c r="B805" s="173"/>
      <c r="C805" s="174"/>
      <c r="D805" s="174"/>
      <c r="E805" s="174"/>
      <c r="F805" s="174"/>
      <c r="G805" s="174"/>
      <c r="H805" s="174"/>
      <c r="I805" s="174"/>
    </row>
    <row r="806" spans="1:9" ht="15.75" x14ac:dyDescent="0.2">
      <c r="A806" s="172"/>
      <c r="B806" s="173"/>
      <c r="C806" s="174"/>
      <c r="D806" s="174"/>
      <c r="E806" s="174"/>
      <c r="F806" s="174"/>
      <c r="G806" s="174"/>
      <c r="H806" s="174"/>
      <c r="I806" s="174"/>
    </row>
    <row r="807" spans="1:9" ht="15.75" x14ac:dyDescent="0.2">
      <c r="A807" s="172"/>
      <c r="B807" s="173"/>
      <c r="C807" s="174"/>
      <c r="D807" s="174"/>
      <c r="E807" s="174"/>
      <c r="F807" s="174"/>
      <c r="G807" s="174"/>
      <c r="H807" s="174"/>
      <c r="I807" s="174"/>
    </row>
    <row r="808" spans="1:9" ht="15.75" x14ac:dyDescent="0.2">
      <c r="A808" s="172"/>
      <c r="B808" s="173"/>
      <c r="C808" s="174"/>
      <c r="D808" s="174"/>
      <c r="E808" s="174"/>
      <c r="F808" s="174"/>
      <c r="G808" s="174"/>
      <c r="H808" s="174"/>
      <c r="I808" s="174"/>
    </row>
    <row r="809" spans="1:9" ht="15.75" x14ac:dyDescent="0.2">
      <c r="A809" s="172"/>
      <c r="B809" s="173"/>
      <c r="C809" s="174"/>
      <c r="D809" s="174"/>
      <c r="E809" s="174"/>
      <c r="F809" s="174"/>
      <c r="G809" s="174"/>
      <c r="H809" s="174"/>
      <c r="I809" s="174"/>
    </row>
    <row r="810" spans="1:9" ht="15.75" x14ac:dyDescent="0.2">
      <c r="A810" s="172"/>
      <c r="B810" s="173"/>
      <c r="C810" s="174"/>
      <c r="D810" s="174"/>
      <c r="E810" s="174"/>
      <c r="F810" s="174"/>
      <c r="G810" s="174"/>
      <c r="H810" s="174"/>
      <c r="I810" s="174"/>
    </row>
    <row r="811" spans="1:9" ht="15.75" x14ac:dyDescent="0.2">
      <c r="A811" s="172"/>
      <c r="B811" s="173"/>
      <c r="C811" s="174"/>
      <c r="D811" s="174"/>
      <c r="E811" s="174"/>
      <c r="F811" s="174"/>
      <c r="G811" s="174"/>
      <c r="H811" s="174"/>
      <c r="I811" s="174"/>
    </row>
    <row r="812" spans="1:9" ht="15.75" x14ac:dyDescent="0.2">
      <c r="A812" s="172"/>
      <c r="B812" s="173"/>
      <c r="C812" s="174"/>
      <c r="D812" s="174"/>
      <c r="E812" s="174"/>
      <c r="F812" s="174"/>
      <c r="G812" s="174"/>
      <c r="H812" s="174"/>
      <c r="I812" s="174"/>
    </row>
    <row r="813" spans="1:9" ht="15.75" x14ac:dyDescent="0.2">
      <c r="A813" s="172"/>
      <c r="B813" s="173"/>
      <c r="C813" s="174"/>
      <c r="D813" s="174"/>
      <c r="E813" s="174"/>
      <c r="F813" s="174"/>
      <c r="G813" s="174"/>
      <c r="H813" s="174"/>
      <c r="I813" s="174"/>
    </row>
    <row r="814" spans="1:9" ht="15.75" x14ac:dyDescent="0.2">
      <c r="A814" s="172"/>
      <c r="B814" s="173"/>
      <c r="C814" s="174"/>
      <c r="D814" s="174"/>
      <c r="E814" s="174"/>
      <c r="F814" s="174"/>
      <c r="G814" s="174"/>
      <c r="H814" s="174"/>
      <c r="I814" s="174"/>
    </row>
    <row r="815" spans="1:9" ht="15.75" x14ac:dyDescent="0.2">
      <c r="A815" s="172"/>
      <c r="B815" s="173"/>
      <c r="C815" s="174"/>
      <c r="D815" s="174"/>
      <c r="E815" s="174"/>
      <c r="F815" s="174"/>
      <c r="G815" s="174"/>
      <c r="H815" s="174"/>
      <c r="I815" s="174"/>
    </row>
    <row r="816" spans="1:9" ht="15.75" x14ac:dyDescent="0.2">
      <c r="A816" s="172"/>
      <c r="B816" s="173"/>
      <c r="C816" s="174"/>
      <c r="D816" s="174"/>
      <c r="E816" s="174"/>
      <c r="F816" s="174"/>
      <c r="G816" s="174"/>
      <c r="H816" s="174"/>
      <c r="I816" s="174"/>
    </row>
    <row r="817" spans="1:9" ht="15.75" x14ac:dyDescent="0.2">
      <c r="A817" s="172"/>
      <c r="B817" s="173"/>
      <c r="C817" s="174"/>
      <c r="D817" s="174"/>
      <c r="E817" s="174"/>
      <c r="F817" s="174"/>
      <c r="G817" s="174"/>
      <c r="H817" s="174"/>
      <c r="I817" s="174"/>
    </row>
    <row r="818" spans="1:9" ht="15.75" x14ac:dyDescent="0.2">
      <c r="A818" s="172"/>
      <c r="B818" s="173"/>
      <c r="C818" s="174"/>
      <c r="D818" s="174"/>
      <c r="E818" s="174"/>
      <c r="F818" s="174"/>
      <c r="G818" s="174"/>
      <c r="H818" s="174"/>
      <c r="I818" s="174"/>
    </row>
    <row r="819" spans="1:9" ht="15.75" x14ac:dyDescent="0.2">
      <c r="A819" s="172"/>
      <c r="B819" s="173"/>
      <c r="C819" s="174"/>
      <c r="D819" s="174"/>
      <c r="E819" s="174"/>
      <c r="F819" s="174"/>
      <c r="G819" s="174"/>
      <c r="H819" s="174"/>
      <c r="I819" s="174"/>
    </row>
    <row r="820" spans="1:9" ht="15.75" x14ac:dyDescent="0.2">
      <c r="A820" s="172"/>
      <c r="B820" s="173"/>
      <c r="C820" s="174"/>
      <c r="D820" s="174"/>
      <c r="E820" s="174"/>
      <c r="F820" s="174"/>
      <c r="G820" s="174"/>
      <c r="H820" s="174"/>
      <c r="I820" s="174"/>
    </row>
    <row r="821" spans="1:9" ht="15.75" x14ac:dyDescent="0.2">
      <c r="A821" s="172"/>
      <c r="B821" s="173"/>
      <c r="C821" s="174"/>
      <c r="D821" s="174"/>
      <c r="E821" s="174"/>
      <c r="F821" s="174"/>
      <c r="G821" s="174"/>
      <c r="H821" s="174"/>
      <c r="I821" s="174"/>
    </row>
    <row r="822" spans="1:9" ht="15.75" x14ac:dyDescent="0.2">
      <c r="A822" s="172"/>
      <c r="B822" s="173"/>
      <c r="C822" s="174"/>
      <c r="D822" s="174"/>
      <c r="E822" s="174"/>
      <c r="F822" s="174"/>
      <c r="G822" s="174"/>
      <c r="H822" s="174"/>
      <c r="I822" s="174"/>
    </row>
    <row r="823" spans="1:9" ht="15.75" x14ac:dyDescent="0.2">
      <c r="A823" s="172"/>
      <c r="B823" s="173"/>
      <c r="C823" s="174"/>
      <c r="D823" s="174"/>
      <c r="E823" s="174"/>
      <c r="F823" s="174"/>
      <c r="G823" s="174"/>
      <c r="H823" s="174"/>
      <c r="I823" s="174"/>
    </row>
    <row r="824" spans="1:9" ht="15.75" x14ac:dyDescent="0.2">
      <c r="A824" s="172"/>
      <c r="B824" s="173"/>
      <c r="C824" s="174"/>
      <c r="D824" s="174"/>
      <c r="E824" s="174"/>
      <c r="F824" s="174"/>
      <c r="G824" s="174"/>
      <c r="H824" s="174"/>
      <c r="I824" s="174"/>
    </row>
    <row r="825" spans="1:9" ht="15.75" x14ac:dyDescent="0.2">
      <c r="A825" s="172"/>
      <c r="B825" s="173"/>
      <c r="C825" s="174"/>
      <c r="D825" s="174"/>
      <c r="E825" s="174"/>
      <c r="F825" s="174"/>
      <c r="G825" s="174"/>
      <c r="H825" s="174"/>
      <c r="I825" s="174"/>
    </row>
    <row r="826" spans="1:9" ht="15.75" x14ac:dyDescent="0.2">
      <c r="A826" s="172"/>
      <c r="B826" s="173"/>
      <c r="C826" s="174"/>
      <c r="D826" s="174"/>
      <c r="E826" s="174"/>
      <c r="F826" s="174"/>
      <c r="G826" s="174"/>
      <c r="H826" s="174"/>
      <c r="I826" s="174"/>
    </row>
    <row r="827" spans="1:9" ht="15.75" x14ac:dyDescent="0.2">
      <c r="A827" s="172"/>
      <c r="B827" s="173"/>
      <c r="C827" s="174"/>
      <c r="D827" s="174"/>
      <c r="E827" s="174"/>
      <c r="F827" s="174"/>
      <c r="G827" s="174"/>
      <c r="H827" s="174"/>
      <c r="I827" s="174"/>
    </row>
    <row r="828" spans="1:9" ht="15.75" x14ac:dyDescent="0.2">
      <c r="A828" s="172"/>
      <c r="B828" s="173"/>
      <c r="C828" s="174"/>
      <c r="D828" s="174"/>
      <c r="E828" s="174"/>
      <c r="F828" s="174"/>
      <c r="G828" s="174"/>
      <c r="H828" s="174"/>
      <c r="I828" s="174"/>
    </row>
    <row r="829" spans="1:9" ht="15.75" x14ac:dyDescent="0.2">
      <c r="A829" s="172"/>
      <c r="B829" s="173"/>
      <c r="C829" s="174"/>
      <c r="D829" s="174"/>
      <c r="E829" s="174"/>
      <c r="F829" s="174"/>
      <c r="G829" s="174"/>
      <c r="H829" s="174"/>
      <c r="I829" s="174"/>
    </row>
    <row r="830" spans="1:9" ht="15.75" x14ac:dyDescent="0.2">
      <c r="A830" s="172"/>
      <c r="B830" s="173"/>
      <c r="C830" s="174"/>
      <c r="D830" s="174"/>
      <c r="E830" s="174"/>
      <c r="F830" s="174"/>
      <c r="G830" s="174"/>
      <c r="H830" s="174"/>
      <c r="I830" s="174"/>
    </row>
    <row r="831" spans="1:9" ht="15.75" x14ac:dyDescent="0.2">
      <c r="A831" s="172"/>
      <c r="B831" s="173"/>
      <c r="C831" s="174"/>
      <c r="D831" s="174"/>
      <c r="E831" s="174"/>
      <c r="F831" s="174"/>
      <c r="G831" s="174"/>
      <c r="H831" s="174"/>
      <c r="I831" s="174"/>
    </row>
    <row r="832" spans="1:9" ht="15.75" x14ac:dyDescent="0.2">
      <c r="A832" s="172"/>
      <c r="B832" s="173"/>
      <c r="C832" s="174"/>
      <c r="D832" s="174"/>
      <c r="E832" s="174"/>
      <c r="F832" s="174"/>
      <c r="G832" s="174"/>
      <c r="H832" s="174"/>
      <c r="I832" s="174"/>
    </row>
    <row r="833" spans="1:9" ht="15.75" x14ac:dyDescent="0.2">
      <c r="A833" s="172"/>
      <c r="B833" s="173"/>
      <c r="C833" s="174"/>
      <c r="D833" s="174"/>
      <c r="E833" s="174"/>
      <c r="F833" s="174"/>
      <c r="G833" s="174"/>
      <c r="H833" s="174"/>
      <c r="I833" s="174"/>
    </row>
    <row r="834" spans="1:9" ht="15.75" x14ac:dyDescent="0.2">
      <c r="A834" s="172"/>
      <c r="B834" s="173"/>
      <c r="C834" s="174"/>
      <c r="D834" s="174"/>
      <c r="E834" s="174"/>
      <c r="F834" s="174"/>
      <c r="G834" s="174"/>
      <c r="H834" s="174"/>
      <c r="I834" s="174"/>
    </row>
    <row r="835" spans="1:9" ht="15.75" x14ac:dyDescent="0.2">
      <c r="A835" s="172"/>
      <c r="B835" s="173"/>
      <c r="C835" s="174"/>
      <c r="D835" s="174"/>
      <c r="E835" s="174"/>
      <c r="F835" s="174"/>
      <c r="G835" s="174"/>
      <c r="H835" s="174"/>
      <c r="I835" s="174"/>
    </row>
    <row r="836" spans="1:9" ht="15.75" x14ac:dyDescent="0.2">
      <c r="A836" s="172"/>
      <c r="B836" s="173"/>
      <c r="C836" s="174"/>
      <c r="D836" s="174"/>
      <c r="E836" s="174"/>
      <c r="F836" s="174"/>
      <c r="G836" s="174"/>
      <c r="H836" s="174"/>
      <c r="I836" s="174"/>
    </row>
    <row r="837" spans="1:9" ht="15.75" x14ac:dyDescent="0.2">
      <c r="A837" s="172"/>
      <c r="B837" s="173"/>
      <c r="C837" s="174"/>
      <c r="D837" s="174"/>
      <c r="E837" s="174"/>
      <c r="F837" s="174"/>
      <c r="G837" s="174"/>
      <c r="H837" s="174"/>
      <c r="I837" s="174"/>
    </row>
    <row r="838" spans="1:9" ht="15.75" x14ac:dyDescent="0.2">
      <c r="A838" s="172"/>
      <c r="B838" s="173"/>
      <c r="C838" s="174"/>
      <c r="D838" s="174"/>
      <c r="E838" s="174"/>
      <c r="F838" s="174"/>
      <c r="G838" s="174"/>
      <c r="H838" s="174"/>
      <c r="I838" s="174"/>
    </row>
    <row r="839" spans="1:9" ht="15.75" x14ac:dyDescent="0.2">
      <c r="A839" s="172"/>
      <c r="B839" s="173"/>
      <c r="C839" s="174"/>
      <c r="D839" s="174"/>
      <c r="E839" s="174"/>
      <c r="F839" s="174"/>
      <c r="G839" s="174"/>
      <c r="H839" s="174"/>
      <c r="I839" s="174"/>
    </row>
    <row r="840" spans="1:9" ht="15.75" x14ac:dyDescent="0.2">
      <c r="A840" s="172"/>
      <c r="B840" s="173"/>
      <c r="C840" s="174"/>
      <c r="D840" s="174"/>
      <c r="E840" s="174"/>
      <c r="F840" s="174"/>
      <c r="G840" s="174"/>
      <c r="H840" s="174"/>
      <c r="I840" s="174"/>
    </row>
    <row r="841" spans="1:9" ht="15.75" x14ac:dyDescent="0.2">
      <c r="A841" s="172"/>
      <c r="B841" s="173"/>
      <c r="C841" s="174"/>
      <c r="D841" s="174"/>
      <c r="E841" s="174"/>
      <c r="F841" s="174"/>
      <c r="G841" s="174"/>
      <c r="H841" s="174"/>
      <c r="I841" s="174"/>
    </row>
    <row r="842" spans="1:9" ht="15.75" x14ac:dyDescent="0.2">
      <c r="A842" s="172"/>
      <c r="B842" s="173"/>
      <c r="C842" s="174"/>
      <c r="D842" s="174"/>
      <c r="E842" s="174"/>
      <c r="F842" s="174"/>
      <c r="G842" s="174"/>
      <c r="H842" s="174"/>
      <c r="I842" s="174"/>
    </row>
    <row r="843" spans="1:9" ht="15.75" x14ac:dyDescent="0.2">
      <c r="A843" s="172"/>
      <c r="B843" s="173"/>
      <c r="C843" s="174"/>
      <c r="D843" s="174"/>
      <c r="E843" s="174"/>
      <c r="F843" s="174"/>
      <c r="G843" s="174"/>
      <c r="H843" s="174"/>
      <c r="I843" s="174"/>
    </row>
    <row r="844" spans="1:9" ht="15.75" x14ac:dyDescent="0.2">
      <c r="A844" s="172"/>
      <c r="B844" s="173"/>
      <c r="C844" s="174"/>
      <c r="D844" s="174"/>
      <c r="E844" s="174"/>
      <c r="F844" s="174"/>
      <c r="G844" s="174"/>
      <c r="H844" s="174"/>
      <c r="I844" s="174"/>
    </row>
    <row r="845" spans="1:9" ht="15.75" x14ac:dyDescent="0.2">
      <c r="A845" s="172"/>
      <c r="B845" s="173"/>
      <c r="C845" s="174"/>
      <c r="D845" s="174"/>
      <c r="E845" s="174"/>
      <c r="F845" s="174"/>
      <c r="G845" s="174"/>
      <c r="H845" s="174"/>
      <c r="I845" s="174"/>
    </row>
    <row r="846" spans="1:9" ht="15.75" x14ac:dyDescent="0.2">
      <c r="A846" s="172"/>
      <c r="B846" s="173"/>
      <c r="C846" s="174"/>
      <c r="D846" s="174"/>
      <c r="E846" s="174"/>
      <c r="F846" s="174"/>
      <c r="G846" s="174"/>
      <c r="H846" s="174"/>
      <c r="I846" s="174"/>
    </row>
    <row r="847" spans="1:9" ht="15.75" x14ac:dyDescent="0.2">
      <c r="A847" s="172"/>
      <c r="B847" s="173"/>
      <c r="C847" s="174"/>
      <c r="D847" s="174"/>
      <c r="E847" s="174"/>
      <c r="F847" s="174"/>
      <c r="G847" s="174"/>
      <c r="H847" s="174"/>
      <c r="I847" s="174"/>
    </row>
    <row r="848" spans="1:9" ht="15.75" x14ac:dyDescent="0.2">
      <c r="A848" s="172"/>
      <c r="B848" s="173"/>
      <c r="C848" s="174"/>
      <c r="D848" s="174"/>
      <c r="E848" s="174"/>
      <c r="F848" s="174"/>
      <c r="G848" s="174"/>
      <c r="H848" s="174"/>
      <c r="I848" s="174"/>
    </row>
    <row r="849" spans="1:9" ht="15.75" x14ac:dyDescent="0.2">
      <c r="A849" s="172"/>
      <c r="B849" s="173"/>
      <c r="C849" s="174"/>
      <c r="D849" s="174"/>
      <c r="E849" s="174"/>
      <c r="F849" s="174"/>
      <c r="G849" s="174"/>
      <c r="H849" s="174"/>
      <c r="I849" s="174"/>
    </row>
    <row r="850" spans="1:9" ht="15.75" x14ac:dyDescent="0.2">
      <c r="A850" s="172"/>
      <c r="B850" s="173"/>
      <c r="C850" s="174"/>
      <c r="D850" s="174"/>
      <c r="E850" s="174"/>
      <c r="F850" s="174"/>
      <c r="G850" s="174"/>
      <c r="H850" s="174"/>
      <c r="I850" s="174"/>
    </row>
    <row r="851" spans="1:9" ht="15.75" x14ac:dyDescent="0.2">
      <c r="A851" s="172"/>
      <c r="B851" s="173"/>
      <c r="C851" s="174"/>
      <c r="D851" s="174"/>
      <c r="E851" s="174"/>
      <c r="F851" s="174"/>
      <c r="G851" s="174"/>
      <c r="H851" s="174"/>
      <c r="I851" s="174"/>
    </row>
    <row r="852" spans="1:9" ht="15.75" x14ac:dyDescent="0.2">
      <c r="A852" s="172"/>
      <c r="B852" s="173"/>
      <c r="C852" s="174"/>
      <c r="D852" s="174"/>
      <c r="E852" s="174"/>
      <c r="F852" s="174"/>
      <c r="G852" s="174"/>
      <c r="H852" s="174"/>
      <c r="I852" s="174"/>
    </row>
    <row r="853" spans="1:9" ht="15.75" x14ac:dyDescent="0.2">
      <c r="A853" s="172"/>
      <c r="B853" s="173"/>
      <c r="C853" s="174"/>
      <c r="D853" s="174"/>
      <c r="E853" s="174"/>
      <c r="F853" s="174"/>
      <c r="G853" s="174"/>
      <c r="H853" s="174"/>
      <c r="I853" s="174"/>
    </row>
    <row r="854" spans="1:9" ht="15.75" x14ac:dyDescent="0.2">
      <c r="A854" s="172"/>
      <c r="B854" s="173"/>
      <c r="C854" s="174"/>
      <c r="D854" s="174"/>
      <c r="E854" s="174"/>
      <c r="F854" s="174"/>
      <c r="G854" s="174"/>
      <c r="H854" s="174"/>
      <c r="I854" s="174"/>
    </row>
    <row r="855" spans="1:9" ht="15.75" x14ac:dyDescent="0.2">
      <c r="A855" s="172"/>
      <c r="B855" s="173"/>
      <c r="C855" s="174"/>
      <c r="D855" s="174"/>
      <c r="E855" s="174"/>
      <c r="F855" s="174"/>
      <c r="G855" s="174"/>
      <c r="H855" s="174"/>
      <c r="I855" s="174"/>
    </row>
    <row r="856" spans="1:9" ht="15.75" x14ac:dyDescent="0.2">
      <c r="A856" s="172"/>
      <c r="B856" s="173"/>
      <c r="C856" s="174"/>
      <c r="D856" s="174"/>
      <c r="E856" s="174"/>
      <c r="F856" s="174"/>
      <c r="G856" s="174"/>
      <c r="H856" s="174"/>
      <c r="I856" s="174"/>
    </row>
    <row r="857" spans="1:9" ht="15.75" x14ac:dyDescent="0.2">
      <c r="A857" s="172"/>
      <c r="B857" s="173"/>
      <c r="C857" s="174"/>
      <c r="D857" s="174"/>
      <c r="E857" s="174"/>
      <c r="F857" s="174"/>
      <c r="G857" s="174"/>
      <c r="H857" s="174"/>
      <c r="I857" s="174"/>
    </row>
    <row r="858" spans="1:9" ht="15.75" x14ac:dyDescent="0.2">
      <c r="A858" s="172"/>
      <c r="B858" s="173"/>
      <c r="C858" s="174"/>
      <c r="D858" s="174"/>
      <c r="E858" s="174"/>
      <c r="F858" s="174"/>
      <c r="G858" s="174"/>
      <c r="H858" s="174"/>
      <c r="I858" s="174"/>
    </row>
    <row r="859" spans="1:9" ht="15.75" x14ac:dyDescent="0.2">
      <c r="A859" s="172"/>
      <c r="B859" s="173"/>
      <c r="C859" s="174"/>
      <c r="D859" s="174"/>
      <c r="E859" s="174"/>
      <c r="F859" s="174"/>
      <c r="G859" s="174"/>
      <c r="H859" s="174"/>
      <c r="I859" s="174"/>
    </row>
    <row r="860" spans="1:9" ht="15.75" x14ac:dyDescent="0.2">
      <c r="A860" s="172"/>
      <c r="B860" s="173"/>
      <c r="C860" s="174"/>
      <c r="D860" s="174"/>
      <c r="E860" s="174"/>
      <c r="F860" s="174"/>
      <c r="G860" s="174"/>
      <c r="H860" s="174"/>
      <c r="I860" s="174"/>
    </row>
    <row r="861" spans="1:9" ht="15.75" x14ac:dyDescent="0.2">
      <c r="A861" s="172"/>
      <c r="B861" s="173"/>
      <c r="C861" s="174"/>
      <c r="D861" s="174"/>
      <c r="E861" s="174"/>
      <c r="F861" s="174"/>
      <c r="G861" s="174"/>
      <c r="H861" s="174"/>
      <c r="I861" s="174"/>
    </row>
    <row r="862" spans="1:9" ht="15.75" x14ac:dyDescent="0.2">
      <c r="A862" s="172"/>
      <c r="B862" s="173"/>
      <c r="C862" s="174"/>
      <c r="D862" s="174"/>
      <c r="E862" s="174"/>
      <c r="F862" s="174"/>
      <c r="G862" s="174"/>
      <c r="H862" s="174"/>
      <c r="I862" s="174"/>
    </row>
    <row r="863" spans="1:9" ht="15.75" x14ac:dyDescent="0.2">
      <c r="A863" s="172"/>
      <c r="B863" s="173"/>
      <c r="C863" s="174"/>
      <c r="D863" s="174"/>
      <c r="E863" s="174"/>
      <c r="F863" s="174"/>
      <c r="G863" s="174"/>
      <c r="H863" s="174"/>
      <c r="I863" s="174"/>
    </row>
    <row r="864" spans="1:9" ht="15.75" x14ac:dyDescent="0.2">
      <c r="A864" s="172"/>
      <c r="B864" s="173"/>
      <c r="C864" s="174"/>
      <c r="D864" s="174"/>
      <c r="E864" s="174"/>
      <c r="F864" s="174"/>
      <c r="G864" s="174"/>
      <c r="H864" s="174"/>
      <c r="I864" s="174"/>
    </row>
    <row r="865" spans="1:9" ht="15.75" x14ac:dyDescent="0.2">
      <c r="A865" s="172"/>
      <c r="B865" s="173"/>
      <c r="C865" s="174"/>
      <c r="D865" s="174"/>
      <c r="E865" s="174"/>
      <c r="F865" s="174"/>
      <c r="G865" s="174"/>
      <c r="H865" s="174"/>
      <c r="I865" s="174"/>
    </row>
    <row r="866" spans="1:9" ht="15.75" x14ac:dyDescent="0.2">
      <c r="A866" s="172"/>
      <c r="B866" s="173"/>
      <c r="C866" s="174"/>
      <c r="D866" s="174"/>
      <c r="E866" s="174"/>
      <c r="F866" s="174"/>
      <c r="G866" s="174"/>
      <c r="H866" s="174"/>
      <c r="I866" s="174"/>
    </row>
    <row r="867" spans="1:9" ht="15.75" x14ac:dyDescent="0.2">
      <c r="A867" s="172"/>
      <c r="B867" s="173"/>
      <c r="C867" s="174"/>
      <c r="D867" s="174"/>
      <c r="E867" s="174"/>
      <c r="F867" s="174"/>
      <c r="G867" s="174"/>
      <c r="H867" s="174"/>
      <c r="I867" s="174"/>
    </row>
    <row r="868" spans="1:9" ht="15.75" x14ac:dyDescent="0.2">
      <c r="A868" s="172"/>
      <c r="B868" s="173"/>
      <c r="C868" s="174"/>
      <c r="D868" s="174"/>
      <c r="E868" s="174"/>
      <c r="F868" s="174"/>
      <c r="G868" s="174"/>
      <c r="H868" s="174"/>
      <c r="I868" s="174"/>
    </row>
    <row r="869" spans="1:9" ht="15.75" x14ac:dyDescent="0.2">
      <c r="A869" s="172"/>
      <c r="B869" s="173"/>
      <c r="C869" s="174"/>
      <c r="D869" s="174"/>
      <c r="E869" s="174"/>
      <c r="F869" s="174"/>
      <c r="G869" s="174"/>
      <c r="H869" s="174"/>
      <c r="I869" s="174"/>
    </row>
    <row r="870" spans="1:9" ht="15.75" x14ac:dyDescent="0.2">
      <c r="A870" s="172"/>
      <c r="B870" s="173"/>
      <c r="C870" s="174"/>
      <c r="D870" s="174"/>
      <c r="E870" s="174"/>
      <c r="F870" s="174"/>
      <c r="G870" s="174"/>
      <c r="H870" s="174"/>
      <c r="I870" s="174"/>
    </row>
    <row r="871" spans="1:9" ht="15.75" x14ac:dyDescent="0.2">
      <c r="A871" s="172"/>
      <c r="B871" s="173"/>
      <c r="C871" s="174"/>
      <c r="D871" s="174"/>
      <c r="E871" s="174"/>
      <c r="F871" s="174"/>
      <c r="G871" s="174"/>
      <c r="H871" s="174"/>
      <c r="I871" s="174"/>
    </row>
    <row r="872" spans="1:9" ht="15.75" x14ac:dyDescent="0.2">
      <c r="A872" s="172"/>
      <c r="B872" s="173"/>
      <c r="C872" s="174"/>
      <c r="D872" s="174"/>
      <c r="E872" s="174"/>
      <c r="F872" s="174"/>
      <c r="G872" s="174"/>
      <c r="H872" s="174"/>
      <c r="I872" s="174"/>
    </row>
    <row r="873" spans="1:9" ht="15.75" x14ac:dyDescent="0.2">
      <c r="A873" s="172"/>
      <c r="B873" s="173"/>
      <c r="C873" s="174"/>
      <c r="D873" s="174"/>
      <c r="E873" s="174"/>
      <c r="F873" s="174"/>
      <c r="G873" s="174"/>
      <c r="H873" s="174"/>
      <c r="I873" s="174"/>
    </row>
    <row r="874" spans="1:9" ht="15.75" x14ac:dyDescent="0.2">
      <c r="A874" s="172"/>
      <c r="B874" s="173"/>
      <c r="C874" s="174"/>
      <c r="D874" s="174"/>
      <c r="E874" s="174"/>
      <c r="F874" s="174"/>
      <c r="G874" s="174"/>
      <c r="H874" s="174"/>
      <c r="I874" s="174"/>
    </row>
    <row r="875" spans="1:9" ht="15.75" x14ac:dyDescent="0.2">
      <c r="A875" s="172"/>
      <c r="B875" s="173"/>
      <c r="C875" s="174"/>
      <c r="D875" s="174"/>
      <c r="E875" s="174"/>
      <c r="F875" s="174"/>
      <c r="G875" s="174"/>
      <c r="H875" s="174"/>
      <c r="I875" s="174"/>
    </row>
    <row r="876" spans="1:9" ht="15.75" x14ac:dyDescent="0.2">
      <c r="A876" s="172"/>
      <c r="B876" s="173"/>
      <c r="C876" s="174"/>
      <c r="D876" s="174"/>
      <c r="E876" s="174"/>
      <c r="F876" s="174"/>
      <c r="G876" s="174"/>
      <c r="H876" s="174"/>
      <c r="I876" s="174"/>
    </row>
    <row r="877" spans="1:9" ht="15.75" x14ac:dyDescent="0.2">
      <c r="A877" s="172"/>
      <c r="B877" s="173"/>
      <c r="C877" s="174"/>
      <c r="D877" s="174"/>
      <c r="E877" s="174"/>
      <c r="F877" s="174"/>
      <c r="G877" s="174"/>
      <c r="H877" s="174"/>
      <c r="I877" s="174"/>
    </row>
    <row r="878" spans="1:9" ht="15.75" x14ac:dyDescent="0.2">
      <c r="A878" s="172"/>
      <c r="B878" s="173"/>
      <c r="C878" s="174"/>
      <c r="D878" s="174"/>
      <c r="E878" s="174"/>
      <c r="F878" s="174"/>
      <c r="G878" s="174"/>
      <c r="H878" s="174"/>
      <c r="I878" s="174"/>
    </row>
    <row r="879" spans="1:9" ht="15.75" x14ac:dyDescent="0.2">
      <c r="A879" s="172"/>
      <c r="B879" s="173"/>
      <c r="C879" s="174"/>
      <c r="D879" s="174"/>
      <c r="E879" s="174"/>
      <c r="F879" s="174"/>
      <c r="G879" s="174"/>
      <c r="H879" s="174"/>
      <c r="I879" s="174"/>
    </row>
    <row r="880" spans="1:9" ht="15.75" x14ac:dyDescent="0.2">
      <c r="A880" s="172"/>
      <c r="B880" s="173"/>
      <c r="C880" s="174"/>
      <c r="D880" s="174"/>
      <c r="E880" s="174"/>
      <c r="F880" s="174"/>
      <c r="G880" s="174"/>
      <c r="H880" s="174"/>
      <c r="I880" s="174"/>
    </row>
    <row r="881" spans="1:9" ht="15.75" x14ac:dyDescent="0.2">
      <c r="A881" s="172"/>
      <c r="B881" s="173"/>
      <c r="C881" s="174"/>
      <c r="D881" s="174"/>
      <c r="E881" s="174"/>
      <c r="F881" s="174"/>
      <c r="G881" s="174"/>
      <c r="H881" s="174"/>
      <c r="I881" s="174"/>
    </row>
    <row r="882" spans="1:9" ht="15.75" x14ac:dyDescent="0.2">
      <c r="A882" s="172"/>
      <c r="B882" s="173"/>
      <c r="C882" s="174"/>
      <c r="D882" s="174"/>
      <c r="E882" s="174"/>
      <c r="F882" s="174"/>
      <c r="G882" s="174"/>
      <c r="H882" s="174"/>
      <c r="I882" s="174"/>
    </row>
    <row r="883" spans="1:9" ht="15.75" x14ac:dyDescent="0.2">
      <c r="A883" s="172"/>
      <c r="B883" s="173"/>
      <c r="C883" s="174"/>
      <c r="D883" s="174"/>
      <c r="E883" s="174"/>
      <c r="F883" s="174"/>
      <c r="G883" s="174"/>
      <c r="H883" s="174"/>
      <c r="I883" s="174"/>
    </row>
    <row r="884" spans="1:9" ht="15.75" x14ac:dyDescent="0.2">
      <c r="A884" s="172"/>
      <c r="B884" s="173"/>
      <c r="C884" s="174"/>
      <c r="D884" s="174"/>
      <c r="E884" s="174"/>
      <c r="F884" s="174"/>
      <c r="G884" s="174"/>
      <c r="H884" s="174"/>
      <c r="I884" s="174"/>
    </row>
    <row r="885" spans="1:9" ht="15.75" x14ac:dyDescent="0.2">
      <c r="A885" s="172"/>
      <c r="B885" s="173"/>
      <c r="C885" s="174"/>
      <c r="D885" s="174"/>
      <c r="E885" s="174"/>
      <c r="F885" s="174"/>
      <c r="G885" s="174"/>
      <c r="H885" s="174"/>
      <c r="I885" s="174"/>
    </row>
    <row r="886" spans="1:9" ht="15.75" x14ac:dyDescent="0.2">
      <c r="A886" s="172"/>
      <c r="B886" s="173"/>
      <c r="C886" s="174"/>
      <c r="D886" s="174"/>
      <c r="E886" s="174"/>
      <c r="F886" s="174"/>
      <c r="G886" s="174"/>
      <c r="H886" s="174"/>
      <c r="I886" s="174"/>
    </row>
    <row r="887" spans="1:9" ht="15.75" x14ac:dyDescent="0.2">
      <c r="A887" s="172"/>
      <c r="B887" s="173"/>
      <c r="C887" s="174"/>
      <c r="D887" s="174"/>
      <c r="E887" s="174"/>
      <c r="F887" s="174"/>
      <c r="G887" s="174"/>
      <c r="H887" s="174"/>
      <c r="I887" s="174"/>
    </row>
    <row r="888" spans="1:9" ht="15.75" x14ac:dyDescent="0.2">
      <c r="A888" s="172"/>
      <c r="B888" s="173"/>
      <c r="C888" s="174"/>
      <c r="D888" s="174"/>
      <c r="E888" s="174"/>
      <c r="F888" s="174"/>
      <c r="G888" s="174"/>
      <c r="H888" s="174"/>
      <c r="I888" s="174"/>
    </row>
    <row r="889" spans="1:9" ht="15.75" x14ac:dyDescent="0.2">
      <c r="A889" s="172"/>
      <c r="B889" s="173"/>
      <c r="C889" s="174"/>
      <c r="D889" s="174"/>
      <c r="E889" s="174"/>
      <c r="F889" s="174"/>
      <c r="G889" s="174"/>
      <c r="H889" s="174"/>
      <c r="I889" s="174"/>
    </row>
    <row r="890" spans="1:9" ht="15.75" x14ac:dyDescent="0.2">
      <c r="A890" s="172"/>
      <c r="B890" s="173"/>
      <c r="C890" s="174"/>
      <c r="D890" s="174"/>
      <c r="E890" s="174"/>
      <c r="F890" s="174"/>
      <c r="G890" s="174"/>
      <c r="H890" s="174"/>
      <c r="I890" s="174"/>
    </row>
    <row r="891" spans="1:9" ht="15.75" x14ac:dyDescent="0.2">
      <c r="A891" s="172"/>
      <c r="B891" s="173"/>
      <c r="C891" s="174"/>
      <c r="D891" s="174"/>
      <c r="E891" s="174"/>
      <c r="F891" s="174"/>
      <c r="G891" s="174"/>
      <c r="H891" s="174"/>
      <c r="I891" s="174"/>
    </row>
    <row r="892" spans="1:9" ht="15.75" x14ac:dyDescent="0.2">
      <c r="A892" s="172"/>
      <c r="B892" s="173"/>
      <c r="C892" s="174"/>
      <c r="D892" s="174"/>
      <c r="E892" s="174"/>
      <c r="F892" s="174"/>
      <c r="G892" s="174"/>
      <c r="H892" s="174"/>
      <c r="I892" s="174"/>
    </row>
    <row r="893" spans="1:9" ht="15.75" x14ac:dyDescent="0.2">
      <c r="A893" s="172"/>
      <c r="B893" s="173"/>
      <c r="C893" s="174"/>
      <c r="D893" s="174"/>
      <c r="E893" s="174"/>
      <c r="F893" s="174"/>
      <c r="G893" s="174"/>
      <c r="H893" s="174"/>
      <c r="I893" s="174"/>
    </row>
    <row r="894" spans="1:9" ht="15.75" x14ac:dyDescent="0.2">
      <c r="A894" s="172"/>
      <c r="B894" s="173"/>
      <c r="C894" s="174"/>
      <c r="D894" s="174"/>
      <c r="E894" s="174"/>
      <c r="F894" s="174"/>
      <c r="G894" s="174"/>
      <c r="H894" s="174"/>
      <c r="I894" s="174"/>
    </row>
    <row r="895" spans="1:9" ht="15.75" x14ac:dyDescent="0.2">
      <c r="A895" s="172"/>
      <c r="B895" s="173"/>
      <c r="C895" s="174"/>
      <c r="D895" s="174"/>
      <c r="E895" s="174"/>
      <c r="F895" s="174"/>
      <c r="G895" s="174"/>
      <c r="H895" s="174"/>
      <c r="I895" s="174"/>
    </row>
    <row r="896" spans="1:9" ht="15.75" x14ac:dyDescent="0.2">
      <c r="A896" s="172"/>
      <c r="B896" s="173"/>
      <c r="C896" s="174"/>
      <c r="D896" s="174"/>
      <c r="E896" s="174"/>
      <c r="F896" s="174"/>
      <c r="G896" s="174"/>
      <c r="H896" s="174"/>
      <c r="I896" s="174"/>
    </row>
    <row r="897" spans="1:9" ht="15.75" x14ac:dyDescent="0.2">
      <c r="A897" s="172"/>
      <c r="B897" s="173"/>
      <c r="C897" s="174"/>
      <c r="D897" s="174"/>
      <c r="E897" s="174"/>
      <c r="F897" s="174"/>
      <c r="G897" s="174"/>
      <c r="H897" s="174"/>
      <c r="I897" s="174"/>
    </row>
    <row r="898" spans="1:9" ht="15.75" x14ac:dyDescent="0.2">
      <c r="A898" s="172"/>
      <c r="B898" s="173"/>
      <c r="C898" s="174"/>
      <c r="D898" s="174"/>
      <c r="E898" s="174"/>
      <c r="F898" s="174"/>
      <c r="G898" s="174"/>
      <c r="H898" s="174"/>
      <c r="I898" s="174"/>
    </row>
    <row r="899" spans="1:9" ht="15.75" x14ac:dyDescent="0.2">
      <c r="A899" s="172"/>
      <c r="B899" s="173"/>
      <c r="C899" s="174"/>
      <c r="D899" s="174"/>
      <c r="E899" s="174"/>
      <c r="F899" s="174"/>
      <c r="G899" s="174"/>
      <c r="H899" s="174"/>
      <c r="I899" s="174"/>
    </row>
    <row r="900" spans="1:9" ht="15.75" x14ac:dyDescent="0.2">
      <c r="A900" s="172"/>
      <c r="B900" s="173"/>
      <c r="C900" s="174"/>
      <c r="D900" s="174"/>
      <c r="E900" s="174"/>
      <c r="F900" s="174"/>
      <c r="G900" s="174"/>
      <c r="H900" s="174"/>
      <c r="I900" s="174"/>
    </row>
    <row r="901" spans="1:9" ht="15.75" x14ac:dyDescent="0.2">
      <c r="A901" s="172"/>
      <c r="B901" s="173"/>
      <c r="C901" s="174"/>
      <c r="D901" s="174"/>
      <c r="E901" s="174"/>
      <c r="F901" s="174"/>
      <c r="G901" s="174"/>
      <c r="H901" s="174"/>
      <c r="I901" s="174"/>
    </row>
    <row r="902" spans="1:9" ht="15.75" x14ac:dyDescent="0.2">
      <c r="A902" s="172"/>
      <c r="B902" s="173"/>
      <c r="C902" s="174"/>
      <c r="D902" s="174"/>
      <c r="E902" s="174"/>
      <c r="F902" s="174"/>
      <c r="G902" s="174"/>
      <c r="H902" s="174"/>
      <c r="I902" s="174"/>
    </row>
    <row r="903" spans="1:9" ht="15.75" x14ac:dyDescent="0.2">
      <c r="A903" s="172"/>
      <c r="B903" s="173"/>
      <c r="C903" s="174"/>
      <c r="D903" s="174"/>
      <c r="E903" s="174"/>
      <c r="F903" s="174"/>
      <c r="G903" s="174"/>
      <c r="H903" s="174"/>
      <c r="I903" s="174"/>
    </row>
    <row r="904" spans="1:9" ht="15.75" x14ac:dyDescent="0.2">
      <c r="A904" s="172"/>
      <c r="B904" s="173"/>
      <c r="C904" s="174"/>
      <c r="D904" s="174"/>
      <c r="E904" s="174"/>
      <c r="F904" s="174"/>
      <c r="G904" s="174"/>
      <c r="H904" s="174"/>
      <c r="I904" s="174"/>
    </row>
    <row r="905" spans="1:9" ht="15.75" x14ac:dyDescent="0.2">
      <c r="A905" s="172"/>
      <c r="B905" s="173"/>
      <c r="C905" s="174"/>
      <c r="D905" s="174"/>
      <c r="E905" s="174"/>
      <c r="F905" s="174"/>
      <c r="G905" s="174"/>
      <c r="H905" s="174"/>
      <c r="I905" s="174"/>
    </row>
    <row r="906" spans="1:9" ht="15.75" x14ac:dyDescent="0.2">
      <c r="A906" s="172"/>
      <c r="B906" s="173"/>
      <c r="C906" s="174"/>
      <c r="D906" s="174"/>
      <c r="E906" s="174"/>
      <c r="F906" s="174"/>
      <c r="G906" s="174"/>
      <c r="H906" s="174"/>
      <c r="I906" s="174"/>
    </row>
    <row r="907" spans="1:9" ht="15.75" x14ac:dyDescent="0.2">
      <c r="A907" s="172"/>
      <c r="B907" s="173"/>
      <c r="C907" s="174"/>
      <c r="D907" s="174"/>
      <c r="E907" s="174"/>
      <c r="F907" s="174"/>
      <c r="G907" s="174"/>
      <c r="H907" s="174"/>
      <c r="I907" s="174"/>
    </row>
    <row r="908" spans="1:9" ht="15.75" x14ac:dyDescent="0.2">
      <c r="A908" s="172"/>
      <c r="B908" s="173"/>
      <c r="C908" s="174"/>
      <c r="D908" s="174"/>
      <c r="E908" s="174"/>
      <c r="F908" s="174"/>
      <c r="G908" s="174"/>
      <c r="H908" s="174"/>
      <c r="I908" s="174"/>
    </row>
    <row r="909" spans="1:9" ht="15.75" x14ac:dyDescent="0.2">
      <c r="A909" s="172"/>
      <c r="B909" s="173"/>
      <c r="C909" s="174"/>
      <c r="D909" s="174"/>
      <c r="E909" s="174"/>
      <c r="F909" s="174"/>
      <c r="G909" s="174"/>
      <c r="H909" s="174"/>
      <c r="I909" s="174"/>
    </row>
    <row r="910" spans="1:9" ht="15.75" x14ac:dyDescent="0.2">
      <c r="A910" s="172"/>
      <c r="B910" s="173"/>
      <c r="C910" s="174"/>
      <c r="D910" s="174"/>
      <c r="E910" s="174"/>
      <c r="F910" s="174"/>
      <c r="G910" s="174"/>
      <c r="H910" s="174"/>
      <c r="I910" s="174"/>
    </row>
    <row r="911" spans="1:9" ht="15.75" x14ac:dyDescent="0.2">
      <c r="A911" s="172"/>
      <c r="B911" s="173"/>
      <c r="C911" s="174"/>
      <c r="D911" s="174"/>
      <c r="E911" s="174"/>
      <c r="F911" s="174"/>
      <c r="G911" s="174"/>
      <c r="H911" s="174"/>
      <c r="I911" s="174"/>
    </row>
    <row r="912" spans="1:9" ht="15.75" x14ac:dyDescent="0.2">
      <c r="A912" s="172"/>
      <c r="B912" s="173"/>
      <c r="C912" s="174"/>
      <c r="D912" s="174"/>
      <c r="E912" s="174"/>
      <c r="F912" s="174"/>
      <c r="G912" s="174"/>
      <c r="H912" s="174"/>
      <c r="I912" s="174"/>
    </row>
    <row r="913" spans="2:2" ht="15.75" x14ac:dyDescent="0.2">
      <c r="B913" s="173"/>
    </row>
    <row r="914" spans="2:2" ht="15.75" x14ac:dyDescent="0.2">
      <c r="B914" s="173"/>
    </row>
  </sheetData>
  <mergeCells count="6">
    <mergeCell ref="H307:I307"/>
    <mergeCell ref="A1:I1"/>
    <mergeCell ref="A2:I2"/>
    <mergeCell ref="A3:I3"/>
    <mergeCell ref="C4:E4"/>
    <mergeCell ref="H306:I306"/>
  </mergeCells>
  <pageMargins left="0.70866141732283472" right="0.51181102362204722" top="0.74803149606299213" bottom="0.74803149606299213" header="0.31496062992125984" footer="0.31496062992125984"/>
  <pageSetup paperSize="9" scale="95"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42"/>
  <sheetViews>
    <sheetView topLeftCell="A33" workbookViewId="0">
      <selection activeCell="C45" sqref="C45"/>
    </sheetView>
  </sheetViews>
  <sheetFormatPr defaultColWidth="11.97265625" defaultRowHeight="16.5" x14ac:dyDescent="0.2"/>
  <cols>
    <col min="1" max="1" width="4.83984375" style="67" customWidth="1"/>
    <col min="2" max="2" width="9.01171875" style="67" customWidth="1"/>
    <col min="3" max="3" width="40.625" style="66" customWidth="1"/>
    <col min="4" max="4" width="11.97265625" style="63"/>
    <col min="5" max="5" width="9.55078125" style="63" customWidth="1"/>
    <col min="6" max="6" width="14.66015625" style="63" customWidth="1"/>
    <col min="7" max="7" width="24.078125" style="63" hidden="1" customWidth="1"/>
    <col min="8" max="9" width="11.97265625" style="63" hidden="1" customWidth="1"/>
    <col min="10" max="10" width="11.97265625" style="63"/>
    <col min="11" max="11" width="14.52734375" style="63" bestFit="1" customWidth="1"/>
    <col min="12" max="12" width="14.2578125" style="63" bestFit="1" customWidth="1"/>
    <col min="13" max="16384" width="11.97265625" style="63"/>
  </cols>
  <sheetData>
    <row r="1" spans="1:9" ht="34.5" customHeight="1" x14ac:dyDescent="0.2">
      <c r="A1" s="375" t="s">
        <v>937</v>
      </c>
      <c r="B1" s="375"/>
      <c r="C1" s="375"/>
      <c r="D1" s="375"/>
      <c r="E1" s="375"/>
      <c r="F1" s="375"/>
      <c r="G1" s="183"/>
      <c r="H1" s="183"/>
      <c r="I1" s="183"/>
    </row>
    <row r="2" spans="1:9" s="64" customFormat="1" ht="51" customHeight="1" x14ac:dyDescent="0.2">
      <c r="A2" s="377" t="str">
        <f>Det!A2</f>
        <v>Name of Work : Special Repair works for Q Branch CID at Thoothukudi in Thoothukudi District .</v>
      </c>
      <c r="B2" s="378"/>
      <c r="C2" s="378"/>
      <c r="D2" s="378"/>
      <c r="E2" s="378"/>
      <c r="F2" s="378"/>
      <c r="G2" s="378"/>
      <c r="H2" s="378"/>
      <c r="I2" s="379"/>
    </row>
    <row r="3" spans="1:9" s="64" customFormat="1" ht="26.25" customHeight="1" x14ac:dyDescent="0.2">
      <c r="A3" s="376" t="s">
        <v>938</v>
      </c>
      <c r="B3" s="376"/>
      <c r="C3" s="376"/>
      <c r="D3" s="376"/>
      <c r="E3" s="376"/>
      <c r="F3" s="376"/>
      <c r="G3" s="184"/>
      <c r="H3" s="184"/>
      <c r="I3" s="184"/>
    </row>
    <row r="4" spans="1:9" s="65" customFormat="1" ht="32.25" customHeight="1" x14ac:dyDescent="0.2">
      <c r="A4" s="207" t="s">
        <v>0</v>
      </c>
      <c r="B4" s="185" t="s">
        <v>14</v>
      </c>
      <c r="C4" s="185" t="s">
        <v>939</v>
      </c>
      <c r="D4" s="185" t="s">
        <v>15</v>
      </c>
      <c r="E4" s="185" t="s">
        <v>16</v>
      </c>
      <c r="F4" s="185" t="s">
        <v>940</v>
      </c>
      <c r="G4" s="186"/>
      <c r="H4" s="186"/>
      <c r="I4" s="186"/>
    </row>
    <row r="5" spans="1:9" s="65" customFormat="1" ht="57.75" customHeight="1" x14ac:dyDescent="0.2">
      <c r="A5" s="187">
        <v>1</v>
      </c>
      <c r="B5" s="188">
        <f>Det!H9</f>
        <v>10</v>
      </c>
      <c r="C5" s="189" t="str">
        <f>Det!B5</f>
        <v>Plastering with CM 1:3,12mm thick with Water proofing compound.</v>
      </c>
      <c r="D5" s="188">
        <v>279.54000000000002</v>
      </c>
      <c r="E5" s="187" t="s">
        <v>10</v>
      </c>
      <c r="F5" s="188">
        <f>B5*D5</f>
        <v>2795.4</v>
      </c>
      <c r="G5" s="186"/>
      <c r="H5" s="186"/>
      <c r="I5" s="186"/>
    </row>
    <row r="6" spans="1:9" s="65" customFormat="1" ht="24" customHeight="1" x14ac:dyDescent="0.2">
      <c r="A6" s="187"/>
      <c r="B6" s="188"/>
      <c r="C6" s="189"/>
      <c r="D6" s="380" t="s">
        <v>1678</v>
      </c>
      <c r="E6" s="381"/>
      <c r="F6" s="188"/>
      <c r="G6" s="186"/>
      <c r="H6" s="186"/>
      <c r="I6" s="186"/>
    </row>
    <row r="7" spans="1:9" ht="51.75" customHeight="1" x14ac:dyDescent="0.2">
      <c r="A7" s="190">
        <v>2</v>
      </c>
      <c r="B7" s="191">
        <f>Det!H24</f>
        <v>88.6</v>
      </c>
      <c r="C7" s="192" t="str">
        <f>Det!B10</f>
        <v>Plastering in CM 1:5,12mm thick.</v>
      </c>
      <c r="D7" s="191">
        <v>254.76</v>
      </c>
      <c r="E7" s="190" t="s">
        <v>10</v>
      </c>
      <c r="F7" s="188">
        <f t="shared" ref="F7:F31" si="0">B7*D7</f>
        <v>22571.735999999997</v>
      </c>
      <c r="G7" s="193"/>
      <c r="H7" s="193"/>
      <c r="I7" s="193"/>
    </row>
    <row r="8" spans="1:9" ht="23.25" customHeight="1" x14ac:dyDescent="0.2">
      <c r="A8" s="190"/>
      <c r="B8" s="191"/>
      <c r="C8" s="192"/>
      <c r="D8" s="380" t="s">
        <v>1678</v>
      </c>
      <c r="E8" s="381"/>
      <c r="F8" s="188"/>
      <c r="G8" s="193"/>
      <c r="H8" s="193"/>
      <c r="I8" s="193"/>
    </row>
    <row r="9" spans="1:9" ht="45" customHeight="1" x14ac:dyDescent="0.2">
      <c r="A9" s="190">
        <v>3</v>
      </c>
      <c r="B9" s="191">
        <f>Det!H41</f>
        <v>98.6</v>
      </c>
      <c r="C9" s="194" t="str">
        <f>Det!B25</f>
        <v>Clean removal of cement plaster from walls.</v>
      </c>
      <c r="D9" s="191">
        <v>7.3</v>
      </c>
      <c r="E9" s="190" t="s">
        <v>10</v>
      </c>
      <c r="F9" s="188">
        <f t="shared" si="0"/>
        <v>719.78</v>
      </c>
      <c r="G9" s="193"/>
      <c r="H9" s="193"/>
      <c r="I9" s="193"/>
    </row>
    <row r="10" spans="1:9" ht="30" customHeight="1" x14ac:dyDescent="0.2">
      <c r="A10" s="190"/>
      <c r="B10" s="191"/>
      <c r="C10" s="194"/>
      <c r="D10" s="380" t="s">
        <v>1699</v>
      </c>
      <c r="E10" s="381"/>
      <c r="F10" s="188"/>
      <c r="G10" s="193"/>
      <c r="H10" s="193"/>
      <c r="I10" s="193"/>
    </row>
    <row r="11" spans="1:9" ht="39" customHeight="1" x14ac:dyDescent="0.2">
      <c r="A11" s="190">
        <v>4</v>
      </c>
      <c r="B11" s="191"/>
      <c r="C11" s="192" t="str">
        <f>Det!B42</f>
        <v>Supplying and laying and Jointing  the following PVC Pipes.</v>
      </c>
      <c r="D11" s="191"/>
      <c r="E11" s="190"/>
      <c r="F11" s="188">
        <f t="shared" si="0"/>
        <v>0</v>
      </c>
      <c r="G11" s="193"/>
      <c r="H11" s="193"/>
      <c r="I11" s="193"/>
    </row>
    <row r="12" spans="1:9" ht="39" customHeight="1" x14ac:dyDescent="0.2">
      <c r="A12" s="190"/>
      <c r="B12" s="191">
        <f>Det!H45</f>
        <v>30</v>
      </c>
      <c r="C12" s="192" t="str">
        <f>Det!B43</f>
        <v>a. 32mm dia ASTM Pipe</v>
      </c>
      <c r="D12" s="191">
        <v>249.72</v>
      </c>
      <c r="E12" s="190" t="s">
        <v>1596</v>
      </c>
      <c r="F12" s="188">
        <f t="shared" si="0"/>
        <v>7491.6</v>
      </c>
      <c r="G12" s="193"/>
      <c r="H12" s="193"/>
      <c r="I12" s="193"/>
    </row>
    <row r="13" spans="1:9" ht="39" customHeight="1" x14ac:dyDescent="0.2">
      <c r="A13" s="190"/>
      <c r="B13" s="191">
        <f>Det!H50</f>
        <v>30</v>
      </c>
      <c r="C13" s="194" t="str">
        <f>Det!B46</f>
        <v>b. 25mm dia ASTM Pipe</v>
      </c>
      <c r="D13" s="191">
        <v>236.42</v>
      </c>
      <c r="E13" s="190" t="s">
        <v>1596</v>
      </c>
      <c r="F13" s="188">
        <f t="shared" si="0"/>
        <v>7092.5999999999995</v>
      </c>
      <c r="G13" s="193"/>
      <c r="H13" s="193"/>
      <c r="I13" s="193"/>
    </row>
    <row r="14" spans="1:9" ht="45.75" customHeight="1" x14ac:dyDescent="0.2">
      <c r="A14" s="190">
        <v>5</v>
      </c>
      <c r="B14" s="191">
        <f>Det!H54</f>
        <v>1</v>
      </c>
      <c r="C14" s="192" t="str">
        <f>Det!B52</f>
        <v>Supplying and fixing of 1000 litre PVC Syntex tank</v>
      </c>
      <c r="D14" s="191">
        <v>10500</v>
      </c>
      <c r="E14" s="190" t="s">
        <v>11</v>
      </c>
      <c r="F14" s="188">
        <f t="shared" si="0"/>
        <v>10500</v>
      </c>
      <c r="G14" s="193"/>
      <c r="H14" s="193"/>
      <c r="I14" s="193"/>
    </row>
    <row r="15" spans="1:9" ht="27" customHeight="1" x14ac:dyDescent="0.2">
      <c r="A15" s="190"/>
      <c r="B15" s="191"/>
      <c r="C15" s="192"/>
      <c r="D15" s="380" t="s">
        <v>1678</v>
      </c>
      <c r="E15" s="381"/>
      <c r="F15" s="188"/>
      <c r="G15" s="193"/>
      <c r="H15" s="193"/>
      <c r="I15" s="193"/>
    </row>
    <row r="16" spans="1:9" ht="42.75" customHeight="1" x14ac:dyDescent="0.2">
      <c r="A16" s="190">
        <v>6</v>
      </c>
      <c r="B16" s="191">
        <f>Det!H106</f>
        <v>241.09702499999995</v>
      </c>
      <c r="C16" s="192" t="str">
        <f>Det!B55</f>
        <v>White washing One coat for Old ceiling.</v>
      </c>
      <c r="D16" s="191">
        <v>22.96</v>
      </c>
      <c r="E16" s="190" t="s">
        <v>10</v>
      </c>
      <c r="F16" s="188">
        <f t="shared" si="0"/>
        <v>5535.5876939999989</v>
      </c>
      <c r="G16" s="193"/>
      <c r="H16" s="193"/>
      <c r="I16" s="193"/>
    </row>
    <row r="17" spans="1:11" ht="42.75" customHeight="1" x14ac:dyDescent="0.2">
      <c r="A17" s="190">
        <f t="shared" ref="A17:A28" si="1">A16+1</f>
        <v>7</v>
      </c>
      <c r="B17" s="191">
        <f>Det!H229</f>
        <v>871.4</v>
      </c>
      <c r="C17" s="192" t="str">
        <f>Det!B107</f>
        <v>Painting two Coats for OBD inner Old walls.</v>
      </c>
      <c r="D17" s="191">
        <v>124.87</v>
      </c>
      <c r="E17" s="190" t="s">
        <v>10</v>
      </c>
      <c r="F17" s="188">
        <f t="shared" si="0"/>
        <v>108811.71800000001</v>
      </c>
      <c r="G17" s="193"/>
      <c r="H17" s="193"/>
      <c r="I17" s="193"/>
      <c r="K17" s="343"/>
    </row>
    <row r="18" spans="1:11" ht="42.75" customHeight="1" x14ac:dyDescent="0.2">
      <c r="A18" s="190">
        <f t="shared" si="1"/>
        <v>8</v>
      </c>
      <c r="B18" s="191">
        <f>Det!H245</f>
        <v>412.20000000000005</v>
      </c>
      <c r="C18" s="192" t="str">
        <f>Det!B230</f>
        <v>Painting two Coats for Emulsion paint  outer Old walls.</v>
      </c>
      <c r="D18" s="191">
        <v>161.66999999999999</v>
      </c>
      <c r="E18" s="190" t="s">
        <v>10</v>
      </c>
      <c r="F18" s="188">
        <f t="shared" si="0"/>
        <v>66640.373999999996</v>
      </c>
      <c r="G18" s="193"/>
      <c r="H18" s="195"/>
      <c r="I18" s="193"/>
    </row>
    <row r="19" spans="1:11" ht="42.75" customHeight="1" x14ac:dyDescent="0.2">
      <c r="A19" s="190">
        <f t="shared" si="1"/>
        <v>9</v>
      </c>
      <c r="B19" s="191">
        <f>Det!H249</f>
        <v>43.7</v>
      </c>
      <c r="C19" s="192" t="str">
        <f>Det!B246</f>
        <v>Painting one coat for Old wood work.</v>
      </c>
      <c r="D19" s="191">
        <v>97.31</v>
      </c>
      <c r="E19" s="190" t="s">
        <v>10</v>
      </c>
      <c r="F19" s="188">
        <f t="shared" si="0"/>
        <v>4252.4470000000001</v>
      </c>
      <c r="G19" s="193"/>
      <c r="H19" s="193"/>
      <c r="I19" s="193"/>
    </row>
    <row r="20" spans="1:11" ht="40.5" customHeight="1" x14ac:dyDescent="0.2">
      <c r="A20" s="190">
        <f t="shared" si="1"/>
        <v>10</v>
      </c>
      <c r="B20" s="191">
        <f>Det!H268</f>
        <v>116.19999999999999</v>
      </c>
      <c r="C20" s="192" t="str">
        <f>Det!B250</f>
        <v>Painting one coat for Old Iron works.</v>
      </c>
      <c r="D20" s="191">
        <v>89.53</v>
      </c>
      <c r="E20" s="190" t="s">
        <v>10</v>
      </c>
      <c r="F20" s="188">
        <f t="shared" si="0"/>
        <v>10403.385999999999</v>
      </c>
      <c r="G20" s="193"/>
      <c r="H20" s="193"/>
      <c r="I20" s="193"/>
    </row>
    <row r="21" spans="1:11" ht="40.5" customHeight="1" x14ac:dyDescent="0.2">
      <c r="A21" s="190">
        <f t="shared" si="1"/>
        <v>11</v>
      </c>
      <c r="B21" s="191">
        <f>Det!H272</f>
        <v>2.2000000000000002</v>
      </c>
      <c r="C21" s="192" t="str">
        <f>Det!B269</f>
        <v>Supplying and fixing of 4mm thick pin headed glass.</v>
      </c>
      <c r="D21" s="191">
        <v>736.8</v>
      </c>
      <c r="E21" s="190" t="s">
        <v>10</v>
      </c>
      <c r="F21" s="188">
        <f t="shared" si="0"/>
        <v>1620.96</v>
      </c>
      <c r="G21" s="193"/>
      <c r="H21" s="193"/>
      <c r="I21" s="193"/>
    </row>
    <row r="22" spans="1:11" ht="40.5" customHeight="1" x14ac:dyDescent="0.2">
      <c r="A22" s="190">
        <v>12</v>
      </c>
      <c r="B22" s="191">
        <f>Det!H277</f>
        <v>2</v>
      </c>
      <c r="C22" s="197" t="str">
        <f>Det!B274</f>
        <v>Supplying and fixing of short body tap Engineering polymer tap</v>
      </c>
      <c r="D22" s="191">
        <v>241</v>
      </c>
      <c r="E22" s="190" t="s">
        <v>11</v>
      </c>
      <c r="F22" s="188">
        <f t="shared" si="0"/>
        <v>482</v>
      </c>
      <c r="G22" s="193"/>
      <c r="H22" s="193"/>
      <c r="I22" s="193"/>
    </row>
    <row r="23" spans="1:11" ht="40.5" customHeight="1" x14ac:dyDescent="0.2">
      <c r="A23" s="190">
        <v>13</v>
      </c>
      <c r="B23" s="191">
        <f>Det!H281</f>
        <v>4.0999999999999996</v>
      </c>
      <c r="C23" s="192" t="str">
        <f>Det!B278</f>
        <v>Supplying and fixing of Vitrified tiles</v>
      </c>
      <c r="D23" s="198">
        <v>1535.36</v>
      </c>
      <c r="E23" s="190" t="s">
        <v>10</v>
      </c>
      <c r="F23" s="188">
        <f t="shared" si="0"/>
        <v>6294.9759999999987</v>
      </c>
      <c r="G23" s="193"/>
      <c r="H23" s="193"/>
      <c r="I23" s="193"/>
    </row>
    <row r="24" spans="1:11" ht="22.5" customHeight="1" x14ac:dyDescent="0.2">
      <c r="A24" s="190"/>
      <c r="B24" s="191"/>
      <c r="C24" s="192"/>
      <c r="D24" s="380" t="s">
        <v>1678</v>
      </c>
      <c r="E24" s="381"/>
      <c r="F24" s="188"/>
      <c r="G24" s="193"/>
      <c r="H24" s="193"/>
      <c r="I24" s="193"/>
    </row>
    <row r="25" spans="1:11" ht="47.25" customHeight="1" x14ac:dyDescent="0.2">
      <c r="A25" s="190">
        <f>A23+1</f>
        <v>14</v>
      </c>
      <c r="B25" s="191">
        <f>Det!H285</f>
        <v>4.0999999999999996</v>
      </c>
      <c r="C25" s="192" t="str">
        <f>Det!B282</f>
        <v>Floor finish and dadooing walls in cement mortar with tiles.</v>
      </c>
      <c r="D25" s="191">
        <v>52.5</v>
      </c>
      <c r="E25" s="190" t="s">
        <v>10</v>
      </c>
      <c r="F25" s="188">
        <f t="shared" si="0"/>
        <v>215.24999999999997</v>
      </c>
      <c r="G25" s="193"/>
      <c r="H25" s="193"/>
      <c r="I25" s="193"/>
    </row>
    <row r="26" spans="1:11" ht="24.75" customHeight="1" x14ac:dyDescent="0.2">
      <c r="A26" s="190"/>
      <c r="B26" s="191"/>
      <c r="C26" s="196"/>
      <c r="D26" s="380" t="s">
        <v>1688</v>
      </c>
      <c r="E26" s="381"/>
      <c r="F26" s="188"/>
      <c r="G26" s="193"/>
      <c r="H26" s="193"/>
      <c r="I26" s="193"/>
    </row>
    <row r="27" spans="1:11" ht="45" customHeight="1" x14ac:dyDescent="0.2">
      <c r="A27" s="190">
        <f>A25+1</f>
        <v>15</v>
      </c>
      <c r="B27" s="191">
        <f>Det!H289</f>
        <v>4</v>
      </c>
      <c r="C27" s="192" t="str">
        <f>Det!B286</f>
        <v>Supplying and fixing of Street light.</v>
      </c>
      <c r="D27" s="198">
        <v>2946.93</v>
      </c>
      <c r="E27" s="190" t="s">
        <v>11</v>
      </c>
      <c r="F27" s="188">
        <f t="shared" si="0"/>
        <v>11787.72</v>
      </c>
      <c r="G27" s="193"/>
      <c r="H27" s="193"/>
      <c r="I27" s="193"/>
    </row>
    <row r="28" spans="1:11" ht="45" customHeight="1" x14ac:dyDescent="0.2">
      <c r="A28" s="190">
        <f t="shared" si="1"/>
        <v>16</v>
      </c>
      <c r="B28" s="199">
        <f>Det!H293</f>
        <v>0.2</v>
      </c>
      <c r="C28" s="192" t="str">
        <f>Det!B290</f>
        <v>Cement concrete 1:3:16 using 20mm HBGS Dummy column.</v>
      </c>
      <c r="D28" s="191">
        <v>5813.81</v>
      </c>
      <c r="E28" s="190" t="s">
        <v>271</v>
      </c>
      <c r="F28" s="188">
        <f t="shared" si="0"/>
        <v>1162.7620000000002</v>
      </c>
      <c r="G28" s="193"/>
      <c r="H28" s="193"/>
      <c r="I28" s="193"/>
    </row>
    <row r="29" spans="1:11" ht="45" customHeight="1" x14ac:dyDescent="0.2">
      <c r="A29" s="190">
        <v>17</v>
      </c>
      <c r="B29" s="199">
        <f>Det!H296</f>
        <v>2.2000000000000002</v>
      </c>
      <c r="C29" s="192" t="str">
        <f>Det!B294</f>
        <v>Form work for Small quantity and column using M.S. sheet</v>
      </c>
      <c r="D29" s="191">
        <v>1132.49</v>
      </c>
      <c r="E29" s="190" t="s">
        <v>10</v>
      </c>
      <c r="F29" s="188">
        <f t="shared" si="0"/>
        <v>2491.4780000000001</v>
      </c>
      <c r="G29" s="193"/>
      <c r="H29" s="193"/>
      <c r="I29" s="193"/>
    </row>
    <row r="30" spans="1:11" ht="24.75" customHeight="1" x14ac:dyDescent="0.2">
      <c r="A30" s="190"/>
      <c r="B30" s="199"/>
      <c r="C30" s="192"/>
      <c r="D30" s="380" t="s">
        <v>1688</v>
      </c>
      <c r="E30" s="381"/>
      <c r="F30" s="188"/>
      <c r="G30" s="193"/>
      <c r="H30" s="193"/>
      <c r="I30" s="193"/>
    </row>
    <row r="31" spans="1:11" ht="41.25" customHeight="1" x14ac:dyDescent="0.2">
      <c r="A31" s="190">
        <v>18</v>
      </c>
      <c r="B31" s="191">
        <f>Det!H301</f>
        <v>0.2</v>
      </c>
      <c r="C31" s="192" t="str">
        <f>Det!B298</f>
        <v>Dismantling the  RCC concrete.</v>
      </c>
      <c r="D31" s="191">
        <v>6380</v>
      </c>
      <c r="E31" s="190" t="s">
        <v>271</v>
      </c>
      <c r="F31" s="188">
        <f t="shared" si="0"/>
        <v>1276</v>
      </c>
      <c r="G31" s="193"/>
      <c r="H31" s="193"/>
      <c r="I31" s="193"/>
      <c r="J31" s="171"/>
    </row>
    <row r="32" spans="1:11" ht="27.75" customHeight="1" x14ac:dyDescent="0.2">
      <c r="A32" s="190"/>
      <c r="B32" s="191"/>
      <c r="C32" s="192"/>
      <c r="D32" s="380" t="s">
        <v>1688</v>
      </c>
      <c r="E32" s="381"/>
      <c r="F32" s="188"/>
      <c r="G32" s="193"/>
      <c r="H32" s="193"/>
      <c r="I32" s="193"/>
      <c r="J32" s="171"/>
    </row>
    <row r="33" spans="1:11" ht="36" customHeight="1" x14ac:dyDescent="0.2">
      <c r="A33" s="190">
        <v>18</v>
      </c>
      <c r="B33" s="191">
        <f>Det!H305</f>
        <v>1</v>
      </c>
      <c r="C33" s="192" t="str">
        <f>Det!B302</f>
        <v>Supplying and fixing of stainless steel health faucet.</v>
      </c>
      <c r="D33" s="191">
        <v>1013</v>
      </c>
      <c r="E33" s="190" t="s">
        <v>11</v>
      </c>
      <c r="F33" s="188">
        <f t="shared" ref="F33" si="2">B33*D33</f>
        <v>1013</v>
      </c>
      <c r="G33" s="193"/>
      <c r="H33" s="193"/>
      <c r="I33" s="193"/>
      <c r="K33" s="343"/>
    </row>
    <row r="34" spans="1:11" ht="27" customHeight="1" x14ac:dyDescent="0.2">
      <c r="A34" s="190"/>
      <c r="B34" s="191"/>
      <c r="C34" s="192"/>
      <c r="D34" s="380" t="s">
        <v>1697</v>
      </c>
      <c r="E34" s="381"/>
      <c r="F34" s="188"/>
      <c r="G34" s="193"/>
      <c r="H34" s="193"/>
      <c r="I34" s="193"/>
    </row>
    <row r="35" spans="1:11" ht="30.75" customHeight="1" x14ac:dyDescent="0.2">
      <c r="A35" s="202"/>
      <c r="B35" s="202"/>
      <c r="C35" s="202" t="s">
        <v>1026</v>
      </c>
      <c r="D35" s="203"/>
      <c r="E35" s="203"/>
      <c r="F35" s="204">
        <f>SUM(F5:F34)</f>
        <v>273158.77469399996</v>
      </c>
      <c r="G35" s="193"/>
      <c r="H35" s="193"/>
      <c r="I35" s="193"/>
    </row>
    <row r="36" spans="1:11" ht="26.25" customHeight="1" x14ac:dyDescent="0.2">
      <c r="A36" s="202"/>
      <c r="B36" s="202"/>
      <c r="C36" s="182" t="s">
        <v>1676</v>
      </c>
      <c r="D36" s="203"/>
      <c r="E36" s="203"/>
      <c r="F36" s="208">
        <f>F35*9/100</f>
        <v>24584.289722459995</v>
      </c>
      <c r="G36" s="193"/>
      <c r="H36" s="193"/>
      <c r="I36" s="193"/>
    </row>
    <row r="37" spans="1:11" ht="28.5" customHeight="1" x14ac:dyDescent="0.2">
      <c r="A37" s="202"/>
      <c r="B37" s="202"/>
      <c r="C37" s="182" t="s">
        <v>1677</v>
      </c>
      <c r="D37" s="203"/>
      <c r="E37" s="203"/>
      <c r="F37" s="208">
        <f>F36</f>
        <v>24584.289722459995</v>
      </c>
      <c r="G37" s="193"/>
      <c r="H37" s="193"/>
      <c r="I37" s="193"/>
    </row>
    <row r="38" spans="1:11" ht="30" customHeight="1" x14ac:dyDescent="0.2">
      <c r="A38" s="202"/>
      <c r="B38" s="202"/>
      <c r="C38" s="202" t="s">
        <v>1027</v>
      </c>
      <c r="D38" s="203"/>
      <c r="E38" s="203"/>
      <c r="F38" s="209">
        <f>SUM(F35:F37)</f>
        <v>322327.35413891991</v>
      </c>
      <c r="G38" s="193"/>
      <c r="H38" s="193"/>
      <c r="I38" s="193"/>
    </row>
    <row r="39" spans="1:11" ht="27.75" customHeight="1" x14ac:dyDescent="0.2">
      <c r="A39" s="202"/>
      <c r="B39" s="202"/>
      <c r="C39" s="181" t="s">
        <v>1140</v>
      </c>
      <c r="D39" s="203"/>
      <c r="E39" s="203"/>
      <c r="F39" s="208">
        <f>F38*1/100</f>
        <v>3223.2735413891992</v>
      </c>
      <c r="G39" s="193"/>
      <c r="H39" s="193"/>
      <c r="I39" s="193"/>
    </row>
    <row r="40" spans="1:11" ht="28.5" customHeight="1" x14ac:dyDescent="0.2">
      <c r="A40" s="202"/>
      <c r="B40" s="202"/>
      <c r="C40" s="182" t="s">
        <v>1028</v>
      </c>
      <c r="D40" s="203"/>
      <c r="E40" s="203"/>
      <c r="F40" s="208">
        <f>F38*7.5/100</f>
        <v>24174.551560418993</v>
      </c>
    </row>
    <row r="41" spans="1:11" ht="25.5" customHeight="1" x14ac:dyDescent="0.2">
      <c r="A41" s="202"/>
      <c r="B41" s="202"/>
      <c r="C41" s="202" t="s">
        <v>1029</v>
      </c>
      <c r="D41" s="203"/>
      <c r="E41" s="203"/>
      <c r="F41" s="204">
        <f>SUM(F38:F40)</f>
        <v>349725.17924072809</v>
      </c>
    </row>
    <row r="42" spans="1:11" ht="25.5" customHeight="1" x14ac:dyDescent="0.2">
      <c r="A42" s="94"/>
      <c r="B42" s="94"/>
      <c r="C42" s="95"/>
      <c r="D42" s="96"/>
      <c r="E42" s="205" t="s">
        <v>9</v>
      </c>
      <c r="F42" s="206" t="s">
        <v>1698</v>
      </c>
    </row>
  </sheetData>
  <mergeCells count="12">
    <mergeCell ref="A1:F1"/>
    <mergeCell ref="A2:I2"/>
    <mergeCell ref="A3:F3"/>
    <mergeCell ref="D6:E6"/>
    <mergeCell ref="D34:E34"/>
    <mergeCell ref="D30:E30"/>
    <mergeCell ref="D32:E32"/>
    <mergeCell ref="D8:E8"/>
    <mergeCell ref="D10:E10"/>
    <mergeCell ref="D15:E15"/>
    <mergeCell ref="D24:E24"/>
    <mergeCell ref="D26:E26"/>
  </mergeCells>
  <pageMargins left="0.70866141732283472" right="0.51181102362204722" top="0.55118110236220474" bottom="0.74803149606299213" header="0.31496062992125984" footer="0.31496062992125984"/>
  <pageSetup paperSize="9" scale="95"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3"/>
  <sheetViews>
    <sheetView workbookViewId="0">
      <selection activeCell="E16" sqref="E16"/>
    </sheetView>
  </sheetViews>
  <sheetFormatPr defaultRowHeight="15" x14ac:dyDescent="0.2"/>
  <cols>
    <col min="1" max="1" width="7.80078125" style="333" customWidth="1"/>
    <col min="2" max="2" width="37.80078125" customWidth="1"/>
    <col min="4" max="4" width="20.71484375" customWidth="1"/>
    <col min="6" max="6" width="10.35546875" customWidth="1"/>
    <col min="8" max="8" width="10.625" customWidth="1"/>
    <col min="9" max="9" width="26.90234375" customWidth="1"/>
  </cols>
  <sheetData>
    <row r="1" spans="1:10" x14ac:dyDescent="0.2">
      <c r="A1" s="331"/>
      <c r="B1" s="36" t="s">
        <v>284</v>
      </c>
      <c r="C1" s="36"/>
      <c r="D1" s="36" t="s">
        <v>8</v>
      </c>
      <c r="E1" s="36"/>
      <c r="F1" s="36"/>
      <c r="G1" s="36"/>
      <c r="H1" s="36"/>
      <c r="I1" s="36"/>
      <c r="J1" s="36"/>
    </row>
    <row r="2" spans="1:10" x14ac:dyDescent="0.2">
      <c r="A2" s="331"/>
      <c r="B2" s="36" t="s">
        <v>285</v>
      </c>
      <c r="C2" s="36"/>
      <c r="D2" s="36"/>
      <c r="E2" s="36"/>
      <c r="F2" s="36"/>
      <c r="G2" s="36"/>
      <c r="H2" s="36"/>
      <c r="I2" s="36"/>
      <c r="J2" s="36"/>
    </row>
    <row r="3" spans="1:10" x14ac:dyDescent="0.2">
      <c r="A3" s="331" t="s">
        <v>286</v>
      </c>
      <c r="B3" s="36" t="s">
        <v>1619</v>
      </c>
      <c r="C3" s="36"/>
      <c r="D3" s="36" t="s">
        <v>1620</v>
      </c>
      <c r="E3" s="36"/>
      <c r="F3" s="36"/>
      <c r="G3" s="36"/>
      <c r="H3" s="36"/>
      <c r="I3" s="36"/>
      <c r="J3" s="36"/>
    </row>
    <row r="4" spans="1:10" x14ac:dyDescent="0.2">
      <c r="A4" s="331"/>
      <c r="B4" s="36" t="s">
        <v>8</v>
      </c>
      <c r="C4" s="36"/>
      <c r="D4" s="36" t="s">
        <v>8</v>
      </c>
      <c r="E4" s="36" t="s">
        <v>287</v>
      </c>
      <c r="F4" s="36"/>
      <c r="G4" s="36"/>
      <c r="H4" s="36" t="s">
        <v>8</v>
      </c>
      <c r="I4" s="36"/>
      <c r="J4" s="36"/>
    </row>
    <row r="5" spans="1:10" x14ac:dyDescent="0.2">
      <c r="A5" s="331"/>
      <c r="B5" s="36" t="s">
        <v>24</v>
      </c>
      <c r="C5" s="36" t="s">
        <v>24</v>
      </c>
      <c r="D5" s="36" t="s">
        <v>24</v>
      </c>
      <c r="E5" s="36" t="s">
        <v>24</v>
      </c>
      <c r="F5" s="36" t="s">
        <v>24</v>
      </c>
      <c r="G5" s="36" t="s">
        <v>24</v>
      </c>
      <c r="H5" s="36" t="s">
        <v>24</v>
      </c>
      <c r="I5" s="36" t="s">
        <v>24</v>
      </c>
      <c r="J5" s="36" t="s">
        <v>24</v>
      </c>
    </row>
    <row r="6" spans="1:10" x14ac:dyDescent="0.2">
      <c r="A6" s="331" t="s">
        <v>288</v>
      </c>
      <c r="B6" s="36" t="s">
        <v>289</v>
      </c>
      <c r="C6" s="36" t="s">
        <v>290</v>
      </c>
      <c r="D6" s="36" t="s">
        <v>291</v>
      </c>
      <c r="E6" s="36" t="s">
        <v>17</v>
      </c>
      <c r="F6" s="36" t="s">
        <v>292</v>
      </c>
      <c r="G6" s="36" t="s">
        <v>293</v>
      </c>
      <c r="H6" s="36" t="s">
        <v>296</v>
      </c>
      <c r="I6" s="36" t="s">
        <v>297</v>
      </c>
      <c r="J6" s="36"/>
    </row>
    <row r="7" spans="1:10" x14ac:dyDescent="0.2">
      <c r="A7" s="331"/>
      <c r="B7" s="36"/>
      <c r="C7" s="36"/>
      <c r="D7" s="36"/>
      <c r="E7" s="36" t="s">
        <v>298</v>
      </c>
      <c r="F7" s="36" t="s">
        <v>296</v>
      </c>
      <c r="G7" s="36" t="s">
        <v>299</v>
      </c>
      <c r="H7" s="36" t="s">
        <v>302</v>
      </c>
      <c r="I7" s="36"/>
      <c r="J7" s="36"/>
    </row>
    <row r="8" spans="1:10" x14ac:dyDescent="0.2">
      <c r="A8" s="331" t="s">
        <v>24</v>
      </c>
      <c r="B8" s="36" t="s">
        <v>24</v>
      </c>
      <c r="C8" s="36" t="s">
        <v>24</v>
      </c>
      <c r="D8" s="36" t="s">
        <v>24</v>
      </c>
      <c r="E8" s="36" t="s">
        <v>24</v>
      </c>
      <c r="F8" s="36" t="s">
        <v>24</v>
      </c>
      <c r="G8" s="36" t="s">
        <v>24</v>
      </c>
      <c r="H8" s="36" t="s">
        <v>24</v>
      </c>
      <c r="I8" s="36" t="s">
        <v>24</v>
      </c>
      <c r="J8" s="36" t="s">
        <v>24</v>
      </c>
    </row>
    <row r="9" spans="1:10" x14ac:dyDescent="0.2">
      <c r="A9" s="331" t="s">
        <v>304</v>
      </c>
      <c r="B9" s="36" t="s">
        <v>432</v>
      </c>
      <c r="C9" s="36" t="s">
        <v>305</v>
      </c>
      <c r="D9" s="36" t="s">
        <v>306</v>
      </c>
      <c r="E9" s="36">
        <v>18</v>
      </c>
      <c r="F9" s="36">
        <v>449.4</v>
      </c>
      <c r="G9" s="36">
        <v>192.82</v>
      </c>
      <c r="H9" s="36">
        <v>642.22</v>
      </c>
      <c r="I9" s="36" t="s">
        <v>1621</v>
      </c>
      <c r="J9" s="36">
        <v>994.35</v>
      </c>
    </row>
    <row r="10" spans="1:10" x14ac:dyDescent="0.2">
      <c r="A10" s="331" t="s">
        <v>308</v>
      </c>
      <c r="B10" s="36" t="s">
        <v>433</v>
      </c>
      <c r="C10" s="36" t="s">
        <v>305</v>
      </c>
      <c r="D10" s="36" t="s">
        <v>306</v>
      </c>
      <c r="E10" s="36">
        <v>18</v>
      </c>
      <c r="F10" s="36">
        <v>648.4</v>
      </c>
      <c r="G10" s="36">
        <v>192.82</v>
      </c>
      <c r="H10" s="36">
        <v>841.22</v>
      </c>
      <c r="I10" s="36" t="s">
        <v>1622</v>
      </c>
      <c r="J10" s="36">
        <v>928.2</v>
      </c>
    </row>
    <row r="11" spans="1:10" x14ac:dyDescent="0.2">
      <c r="A11" s="331" t="s">
        <v>310</v>
      </c>
      <c r="B11" s="36" t="s">
        <v>311</v>
      </c>
      <c r="C11" s="36" t="s">
        <v>305</v>
      </c>
      <c r="D11" s="36" t="s">
        <v>306</v>
      </c>
      <c r="E11" s="36">
        <v>18</v>
      </c>
      <c r="F11" s="36">
        <v>762.33</v>
      </c>
      <c r="G11" s="36">
        <v>192.82</v>
      </c>
      <c r="H11" s="36">
        <v>955.15000000000009</v>
      </c>
      <c r="I11" s="36" t="s">
        <v>1623</v>
      </c>
      <c r="J11" s="36">
        <v>648.9</v>
      </c>
    </row>
    <row r="12" spans="1:10" x14ac:dyDescent="0.2">
      <c r="A12" s="331" t="s">
        <v>313</v>
      </c>
      <c r="B12" s="36" t="s">
        <v>314</v>
      </c>
      <c r="C12" s="36" t="s">
        <v>305</v>
      </c>
      <c r="D12" s="36" t="s">
        <v>306</v>
      </c>
      <c r="E12" s="36">
        <v>18</v>
      </c>
      <c r="F12" s="36">
        <v>1001</v>
      </c>
      <c r="G12" s="36">
        <v>192.82</v>
      </c>
      <c r="H12" s="36">
        <v>1193.82</v>
      </c>
      <c r="I12" s="36" t="s">
        <v>1624</v>
      </c>
      <c r="J12" s="36">
        <v>532.35</v>
      </c>
    </row>
    <row r="13" spans="1:10" x14ac:dyDescent="0.2">
      <c r="A13" s="331" t="s">
        <v>316</v>
      </c>
      <c r="B13" s="36" t="s">
        <v>317</v>
      </c>
      <c r="C13" s="36" t="s">
        <v>305</v>
      </c>
      <c r="D13" s="36" t="s">
        <v>306</v>
      </c>
      <c r="E13" s="36">
        <v>18</v>
      </c>
      <c r="F13" s="36">
        <v>1362</v>
      </c>
      <c r="G13" s="36">
        <v>192.82</v>
      </c>
      <c r="H13" s="36">
        <v>1554.82</v>
      </c>
      <c r="I13" s="36" t="s">
        <v>1625</v>
      </c>
      <c r="J13" s="36">
        <v>793.80000000000007</v>
      </c>
    </row>
    <row r="14" spans="1:10" x14ac:dyDescent="0.2">
      <c r="A14" s="331" t="s">
        <v>319</v>
      </c>
      <c r="B14" s="36" t="s">
        <v>320</v>
      </c>
      <c r="C14" s="36" t="s">
        <v>305</v>
      </c>
      <c r="D14" s="36" t="s">
        <v>306</v>
      </c>
      <c r="E14" s="36">
        <v>18</v>
      </c>
      <c r="F14" s="36">
        <v>1467</v>
      </c>
      <c r="G14" s="36">
        <v>192.82</v>
      </c>
      <c r="H14" s="36">
        <v>1659.82</v>
      </c>
      <c r="I14" s="36" t="s">
        <v>1626</v>
      </c>
      <c r="J14" s="36">
        <v>768.6</v>
      </c>
    </row>
    <row r="15" spans="1:10" x14ac:dyDescent="0.2">
      <c r="A15" s="331" t="s">
        <v>322</v>
      </c>
      <c r="B15" s="36" t="s">
        <v>323</v>
      </c>
      <c r="C15" s="36" t="s">
        <v>305</v>
      </c>
      <c r="D15" s="36" t="s">
        <v>306</v>
      </c>
      <c r="E15" s="36">
        <v>18</v>
      </c>
      <c r="F15" s="36">
        <v>1054</v>
      </c>
      <c r="G15" s="36">
        <v>192.82</v>
      </c>
      <c r="H15" s="36">
        <v>1246.82</v>
      </c>
      <c r="I15" s="36" t="s">
        <v>1627</v>
      </c>
      <c r="J15" s="36">
        <v>862.05000000000007</v>
      </c>
    </row>
    <row r="16" spans="1:10" x14ac:dyDescent="0.2">
      <c r="A16" s="331" t="s">
        <v>325</v>
      </c>
      <c r="B16" s="36" t="s">
        <v>490</v>
      </c>
      <c r="C16" s="36" t="s">
        <v>305</v>
      </c>
      <c r="D16" s="36" t="s">
        <v>1628</v>
      </c>
      <c r="E16" s="36">
        <v>78</v>
      </c>
      <c r="F16" s="36">
        <v>1312</v>
      </c>
      <c r="G16" s="36">
        <v>681.58</v>
      </c>
      <c r="H16" s="36">
        <v>1993.58</v>
      </c>
      <c r="I16" s="36" t="s">
        <v>1629</v>
      </c>
      <c r="J16" s="36">
        <v>835.80000000000007</v>
      </c>
    </row>
    <row r="17" spans="1:10" x14ac:dyDescent="0.2">
      <c r="A17" s="331" t="s">
        <v>327</v>
      </c>
      <c r="B17" s="36" t="s">
        <v>492</v>
      </c>
      <c r="C17" s="36" t="s">
        <v>305</v>
      </c>
      <c r="D17" s="36" t="s">
        <v>1628</v>
      </c>
      <c r="E17" s="36">
        <v>78</v>
      </c>
      <c r="F17" s="36">
        <v>1312</v>
      </c>
      <c r="G17" s="36">
        <v>681.58</v>
      </c>
      <c r="H17" s="36">
        <v>1993.58</v>
      </c>
      <c r="I17" s="36" t="s">
        <v>1630</v>
      </c>
      <c r="J17" s="36">
        <v>877.80000000000007</v>
      </c>
    </row>
    <row r="18" spans="1:10" x14ac:dyDescent="0.2">
      <c r="A18" s="331" t="s">
        <v>329</v>
      </c>
      <c r="B18" s="36" t="s">
        <v>437</v>
      </c>
      <c r="C18" s="36" t="s">
        <v>330</v>
      </c>
      <c r="D18" s="36" t="s">
        <v>331</v>
      </c>
      <c r="E18" s="36">
        <v>21</v>
      </c>
      <c r="F18" s="36">
        <v>5709</v>
      </c>
      <c r="G18" s="36">
        <v>186.4</v>
      </c>
      <c r="H18" s="36">
        <v>5895.4</v>
      </c>
      <c r="I18" s="36" t="s">
        <v>1631</v>
      </c>
      <c r="J18" s="36">
        <v>852.6</v>
      </c>
    </row>
    <row r="19" spans="1:10" x14ac:dyDescent="0.2">
      <c r="A19" s="331" t="s">
        <v>333</v>
      </c>
      <c r="B19" s="36" t="s">
        <v>438</v>
      </c>
      <c r="C19" s="36" t="s">
        <v>19</v>
      </c>
      <c r="D19" s="36" t="s">
        <v>331</v>
      </c>
      <c r="E19" s="36">
        <v>21</v>
      </c>
      <c r="F19" s="36">
        <v>705</v>
      </c>
      <c r="G19" s="36">
        <v>151.69999999999999</v>
      </c>
      <c r="H19" s="36">
        <v>856.7</v>
      </c>
      <c r="I19" s="36" t="s">
        <v>1632</v>
      </c>
      <c r="J19" s="36">
        <v>972.30000000000007</v>
      </c>
    </row>
    <row r="20" spans="1:10" x14ac:dyDescent="0.2">
      <c r="A20" s="331" t="s">
        <v>335</v>
      </c>
      <c r="B20" s="36" t="s">
        <v>336</v>
      </c>
      <c r="C20" s="36" t="s">
        <v>19</v>
      </c>
      <c r="D20" s="36" t="s">
        <v>331</v>
      </c>
      <c r="E20" s="36">
        <v>21</v>
      </c>
      <c r="F20" s="36">
        <v>786</v>
      </c>
      <c r="G20" s="36">
        <v>151.69999999999999</v>
      </c>
      <c r="H20" s="36">
        <v>937.7</v>
      </c>
      <c r="I20" s="36" t="s">
        <v>1633</v>
      </c>
      <c r="J20" s="36">
        <v>928.2</v>
      </c>
    </row>
    <row r="21" spans="1:10" x14ac:dyDescent="0.2">
      <c r="A21" s="331" t="s">
        <v>338</v>
      </c>
      <c r="B21" s="36" t="s">
        <v>439</v>
      </c>
      <c r="C21" s="36" t="s">
        <v>330</v>
      </c>
      <c r="D21" s="36" t="s">
        <v>339</v>
      </c>
      <c r="E21" s="36">
        <v>17</v>
      </c>
      <c r="F21" s="36">
        <v>16106</v>
      </c>
      <c r="G21" s="36">
        <v>103.005</v>
      </c>
      <c r="H21" s="36">
        <v>16209.004999999999</v>
      </c>
      <c r="I21" s="36" t="s">
        <v>1634</v>
      </c>
      <c r="J21" s="36">
        <v>763.35</v>
      </c>
    </row>
    <row r="22" spans="1:10" x14ac:dyDescent="0.2">
      <c r="A22" s="331" t="s">
        <v>341</v>
      </c>
      <c r="B22" s="36" t="s">
        <v>440</v>
      </c>
      <c r="C22" s="36" t="s">
        <v>305</v>
      </c>
      <c r="D22" s="36" t="s">
        <v>339</v>
      </c>
      <c r="E22" s="36"/>
      <c r="F22" s="36">
        <v>1348</v>
      </c>
      <c r="G22" s="36"/>
      <c r="H22" s="36">
        <v>1348</v>
      </c>
      <c r="I22" s="36" t="s">
        <v>1635</v>
      </c>
      <c r="J22" s="36">
        <v>735</v>
      </c>
    </row>
    <row r="23" spans="1:10" x14ac:dyDescent="0.2">
      <c r="A23" s="331" t="s">
        <v>343</v>
      </c>
      <c r="B23" s="36" t="s">
        <v>441</v>
      </c>
      <c r="C23" s="36" t="s">
        <v>305</v>
      </c>
      <c r="D23" s="36" t="s">
        <v>339</v>
      </c>
      <c r="E23" s="36">
        <v>0</v>
      </c>
      <c r="F23" s="36">
        <v>993</v>
      </c>
      <c r="G23" s="36">
        <v>0</v>
      </c>
      <c r="H23" s="36">
        <v>993</v>
      </c>
      <c r="I23" s="36" t="s">
        <v>1636</v>
      </c>
      <c r="J23" s="36">
        <v>765.45</v>
      </c>
    </row>
    <row r="24" spans="1:10" x14ac:dyDescent="0.2">
      <c r="A24" s="331" t="s">
        <v>345</v>
      </c>
      <c r="B24" s="36" t="s">
        <v>442</v>
      </c>
      <c r="C24" s="36" t="s">
        <v>305</v>
      </c>
      <c r="D24" s="36" t="s">
        <v>339</v>
      </c>
      <c r="E24" s="36">
        <v>0</v>
      </c>
      <c r="F24" s="36">
        <v>34300</v>
      </c>
      <c r="G24" s="36">
        <v>0</v>
      </c>
      <c r="H24" s="36">
        <v>34300</v>
      </c>
      <c r="I24" s="36" t="s">
        <v>1637</v>
      </c>
      <c r="J24" s="36">
        <v>115.5</v>
      </c>
    </row>
    <row r="25" spans="1:10" x14ac:dyDescent="0.2">
      <c r="A25" s="331" t="s">
        <v>347</v>
      </c>
      <c r="B25" s="36" t="s">
        <v>348</v>
      </c>
      <c r="C25" s="36" t="s">
        <v>305</v>
      </c>
      <c r="D25" s="36" t="s">
        <v>339</v>
      </c>
      <c r="E25" s="36">
        <v>0</v>
      </c>
      <c r="F25" s="36">
        <v>39400</v>
      </c>
      <c r="G25" s="36">
        <v>0</v>
      </c>
      <c r="H25" s="36">
        <v>39400</v>
      </c>
      <c r="I25" s="36" t="s">
        <v>1638</v>
      </c>
      <c r="J25" s="36">
        <v>93.87</v>
      </c>
    </row>
    <row r="26" spans="1:10" x14ac:dyDescent="0.2">
      <c r="A26" s="331" t="s">
        <v>349</v>
      </c>
      <c r="B26" s="36" t="s">
        <v>445</v>
      </c>
      <c r="C26" s="36" t="s">
        <v>305</v>
      </c>
      <c r="D26" s="36" t="s">
        <v>339</v>
      </c>
      <c r="E26" s="36">
        <v>0</v>
      </c>
      <c r="F26" s="36">
        <v>111600</v>
      </c>
      <c r="G26" s="36">
        <v>0</v>
      </c>
      <c r="H26" s="36">
        <v>111600</v>
      </c>
      <c r="I26" s="36" t="s">
        <v>1639</v>
      </c>
      <c r="J26" s="36">
        <v>69.510000000000005</v>
      </c>
    </row>
    <row r="27" spans="1:10" x14ac:dyDescent="0.2">
      <c r="A27" s="331" t="s">
        <v>351</v>
      </c>
      <c r="B27" s="36" t="s">
        <v>446</v>
      </c>
      <c r="C27" s="36" t="s">
        <v>305</v>
      </c>
      <c r="D27" s="36" t="s">
        <v>339</v>
      </c>
      <c r="E27" s="36">
        <v>0</v>
      </c>
      <c r="F27" s="36">
        <v>99400</v>
      </c>
      <c r="G27" s="36">
        <v>0</v>
      </c>
      <c r="H27" s="36">
        <v>99400</v>
      </c>
      <c r="I27" s="36" t="s">
        <v>1640</v>
      </c>
      <c r="J27" s="36">
        <v>34.072500000000005</v>
      </c>
    </row>
    <row r="28" spans="1:10" x14ac:dyDescent="0.2">
      <c r="A28" s="331" t="s">
        <v>352</v>
      </c>
      <c r="B28" s="36" t="s">
        <v>448</v>
      </c>
      <c r="C28" s="36" t="s">
        <v>305</v>
      </c>
      <c r="D28" s="36" t="s">
        <v>339</v>
      </c>
      <c r="E28" s="36">
        <v>0</v>
      </c>
      <c r="F28" s="36">
        <v>95000</v>
      </c>
      <c r="G28" s="36">
        <v>0</v>
      </c>
      <c r="H28" s="36">
        <v>95000</v>
      </c>
      <c r="I28" s="36" t="s">
        <v>1641</v>
      </c>
      <c r="J28" s="36">
        <v>38.797500000000007</v>
      </c>
    </row>
    <row r="29" spans="1:10" x14ac:dyDescent="0.2">
      <c r="A29" s="331" t="s">
        <v>353</v>
      </c>
      <c r="B29" s="36" t="s">
        <v>450</v>
      </c>
      <c r="C29" s="36" t="s">
        <v>330</v>
      </c>
      <c r="D29" s="36" t="s">
        <v>331</v>
      </c>
      <c r="E29" s="36">
        <v>21</v>
      </c>
      <c r="F29" s="36">
        <v>4299</v>
      </c>
      <c r="G29" s="36">
        <v>186.4</v>
      </c>
      <c r="H29" s="36">
        <v>4485.3999999999996</v>
      </c>
      <c r="I29" s="36" t="s">
        <v>1642</v>
      </c>
      <c r="J29" s="36">
        <v>111.5625</v>
      </c>
    </row>
    <row r="30" spans="1:10" x14ac:dyDescent="0.2">
      <c r="A30" s="331" t="s">
        <v>354</v>
      </c>
      <c r="B30" s="36" t="s">
        <v>452</v>
      </c>
      <c r="C30" s="36" t="s">
        <v>330</v>
      </c>
      <c r="D30" s="36" t="s">
        <v>339</v>
      </c>
      <c r="E30" s="36"/>
      <c r="F30" s="36">
        <v>11907</v>
      </c>
      <c r="G30" s="36"/>
      <c r="H30" s="36">
        <v>11907</v>
      </c>
      <c r="I30" s="36" t="s">
        <v>1643</v>
      </c>
      <c r="J30" s="36">
        <v>1529.8500000000001</v>
      </c>
    </row>
    <row r="31" spans="1:10" x14ac:dyDescent="0.2">
      <c r="A31" s="331" t="s">
        <v>355</v>
      </c>
      <c r="B31" s="36" t="s">
        <v>356</v>
      </c>
      <c r="C31" s="36" t="s">
        <v>198</v>
      </c>
      <c r="D31" s="36" t="s">
        <v>339</v>
      </c>
      <c r="E31" s="36">
        <v>0</v>
      </c>
      <c r="F31" s="36">
        <v>6040</v>
      </c>
      <c r="G31" s="36">
        <v>0</v>
      </c>
      <c r="H31" s="36">
        <v>6040</v>
      </c>
      <c r="I31" s="36" t="s">
        <v>1644</v>
      </c>
      <c r="J31" s="36">
        <v>1275.75</v>
      </c>
    </row>
    <row r="32" spans="1:10" x14ac:dyDescent="0.2">
      <c r="A32" s="331" t="s">
        <v>357</v>
      </c>
      <c r="B32" s="36" t="s">
        <v>358</v>
      </c>
      <c r="C32" s="36" t="s">
        <v>198</v>
      </c>
      <c r="D32" s="36" t="s">
        <v>339</v>
      </c>
      <c r="E32" s="36">
        <v>0</v>
      </c>
      <c r="F32" s="36">
        <v>58000</v>
      </c>
      <c r="G32" s="36">
        <v>0</v>
      </c>
      <c r="H32" s="36">
        <v>58000</v>
      </c>
      <c r="I32" s="36" t="s">
        <v>1645</v>
      </c>
      <c r="J32" s="36">
        <v>1430.1000000000001</v>
      </c>
    </row>
    <row r="33" spans="1:10" x14ac:dyDescent="0.2">
      <c r="A33" s="332" t="s">
        <v>359</v>
      </c>
      <c r="B33" s="36" t="s">
        <v>360</v>
      </c>
      <c r="C33" s="36" t="s">
        <v>198</v>
      </c>
      <c r="D33" s="36" t="s">
        <v>339</v>
      </c>
      <c r="E33" s="36">
        <v>0</v>
      </c>
      <c r="F33" s="36">
        <v>58000</v>
      </c>
      <c r="G33" s="36">
        <v>0</v>
      </c>
      <c r="H33" s="36">
        <v>58000</v>
      </c>
      <c r="I33" s="36" t="s">
        <v>1646</v>
      </c>
      <c r="J33" s="36">
        <v>13629</v>
      </c>
    </row>
    <row r="34" spans="1:10" x14ac:dyDescent="0.2">
      <c r="A34" s="332" t="s">
        <v>361</v>
      </c>
      <c r="B34" s="36" t="s">
        <v>362</v>
      </c>
      <c r="C34" s="36" t="s">
        <v>330</v>
      </c>
      <c r="D34" s="36" t="s">
        <v>331</v>
      </c>
      <c r="E34" s="36">
        <v>21</v>
      </c>
      <c r="F34" s="36">
        <v>4299</v>
      </c>
      <c r="G34" s="36">
        <v>186.4</v>
      </c>
      <c r="H34" s="36">
        <v>4485.3999999999996</v>
      </c>
      <c r="I34" s="36" t="s">
        <v>1647</v>
      </c>
      <c r="J34" s="36">
        <v>1194.9000000000001</v>
      </c>
    </row>
    <row r="35" spans="1:10" x14ac:dyDescent="0.2">
      <c r="A35" s="331" t="s">
        <v>363</v>
      </c>
      <c r="B35" s="36" t="s">
        <v>364</v>
      </c>
      <c r="C35" s="36" t="s">
        <v>305</v>
      </c>
      <c r="D35" s="36" t="s">
        <v>306</v>
      </c>
      <c r="E35" s="36">
        <v>18</v>
      </c>
      <c r="F35" s="36">
        <v>947</v>
      </c>
      <c r="G35" s="36">
        <v>192.82</v>
      </c>
      <c r="H35" s="36">
        <v>1139.82</v>
      </c>
      <c r="I35" s="36" t="s">
        <v>1648</v>
      </c>
      <c r="J35" s="36">
        <v>1067.8500000000001</v>
      </c>
    </row>
    <row r="36" spans="1:10" x14ac:dyDescent="0.2">
      <c r="A36" s="331" t="s">
        <v>365</v>
      </c>
      <c r="B36" s="36" t="s">
        <v>366</v>
      </c>
      <c r="C36" s="36" t="s">
        <v>305</v>
      </c>
      <c r="D36" s="36" t="s">
        <v>306</v>
      </c>
      <c r="E36" s="36">
        <v>18</v>
      </c>
      <c r="F36" s="36">
        <v>1067</v>
      </c>
      <c r="G36" s="36">
        <v>192.82</v>
      </c>
      <c r="H36" s="36">
        <v>1259.82</v>
      </c>
      <c r="I36" s="36" t="s">
        <v>1649</v>
      </c>
      <c r="J36" s="36">
        <v>166.10999999999999</v>
      </c>
    </row>
    <row r="37" spans="1:10" x14ac:dyDescent="0.2">
      <c r="A37" s="331" t="s">
        <v>367</v>
      </c>
      <c r="B37" s="36" t="s">
        <v>368</v>
      </c>
      <c r="C37" s="36" t="s">
        <v>305</v>
      </c>
      <c r="D37" s="36" t="s">
        <v>306</v>
      </c>
      <c r="E37" s="36">
        <v>18</v>
      </c>
      <c r="F37" s="36">
        <v>902</v>
      </c>
      <c r="G37" s="36">
        <v>192.82</v>
      </c>
      <c r="H37" s="36">
        <v>1094.82</v>
      </c>
      <c r="I37" s="36" t="s">
        <v>1650</v>
      </c>
      <c r="J37" s="36">
        <v>835.80000000000007</v>
      </c>
    </row>
    <row r="38" spans="1:10" x14ac:dyDescent="0.2">
      <c r="A38" s="331" t="s">
        <v>369</v>
      </c>
      <c r="B38" s="36" t="s">
        <v>461</v>
      </c>
      <c r="C38" s="36" t="s">
        <v>305</v>
      </c>
      <c r="D38" s="36" t="s">
        <v>642</v>
      </c>
      <c r="E38" s="36">
        <v>40</v>
      </c>
      <c r="F38" s="36">
        <v>222.7</v>
      </c>
      <c r="G38" s="36">
        <v>381</v>
      </c>
      <c r="H38" s="36">
        <v>603.70000000000005</v>
      </c>
      <c r="I38" s="36" t="s">
        <v>1651</v>
      </c>
      <c r="J38" s="36">
        <v>862.05000000000007</v>
      </c>
    </row>
    <row r="39" spans="1:10" x14ac:dyDescent="0.2">
      <c r="A39" s="332">
        <v>31</v>
      </c>
      <c r="B39" s="36" t="s">
        <v>463</v>
      </c>
      <c r="C39" s="36" t="s">
        <v>305</v>
      </c>
      <c r="D39" s="36" t="s">
        <v>370</v>
      </c>
      <c r="E39" s="36">
        <v>20</v>
      </c>
      <c r="F39" s="36">
        <v>166.5</v>
      </c>
      <c r="G39" s="36">
        <v>212.4</v>
      </c>
      <c r="H39" s="36">
        <v>378.9</v>
      </c>
      <c r="I39" s="36" t="s">
        <v>1652</v>
      </c>
      <c r="J39" s="36">
        <v>74.497500000000002</v>
      </c>
    </row>
    <row r="40" spans="1:10" x14ac:dyDescent="0.2">
      <c r="A40" s="331"/>
      <c r="B40" s="36"/>
      <c r="C40" s="36"/>
      <c r="D40" s="36"/>
      <c r="E40" s="36"/>
      <c r="F40" s="36"/>
      <c r="G40" s="36"/>
      <c r="H40" s="36"/>
      <c r="I40" s="36"/>
      <c r="J40" s="36">
        <v>0</v>
      </c>
    </row>
    <row r="41" spans="1:10" x14ac:dyDescent="0.2">
      <c r="A41" s="332">
        <v>32</v>
      </c>
      <c r="B41" s="36" t="s">
        <v>465</v>
      </c>
      <c r="C41" s="36" t="s">
        <v>330</v>
      </c>
      <c r="D41" s="36" t="s">
        <v>371</v>
      </c>
      <c r="E41" s="36">
        <v>10</v>
      </c>
      <c r="F41" s="36">
        <v>6795</v>
      </c>
      <c r="G41" s="36">
        <v>160.9</v>
      </c>
      <c r="H41" s="36">
        <v>6955.9</v>
      </c>
      <c r="I41" s="36" t="s">
        <v>1653</v>
      </c>
      <c r="J41" s="36">
        <v>78.540000000000006</v>
      </c>
    </row>
    <row r="42" spans="1:10" x14ac:dyDescent="0.2">
      <c r="A42" s="332">
        <v>33</v>
      </c>
      <c r="B42" s="36" t="s">
        <v>466</v>
      </c>
      <c r="C42" s="36" t="s">
        <v>330</v>
      </c>
      <c r="D42" s="36" t="s">
        <v>371</v>
      </c>
      <c r="E42" s="36">
        <v>10</v>
      </c>
      <c r="F42" s="36">
        <v>6595</v>
      </c>
      <c r="G42" s="36">
        <v>160.9</v>
      </c>
      <c r="H42" s="36">
        <v>6755.9</v>
      </c>
      <c r="I42" s="36" t="s">
        <v>501</v>
      </c>
      <c r="J42" s="36">
        <v>158.44500000000002</v>
      </c>
    </row>
    <row r="43" spans="1:10" x14ac:dyDescent="0.2">
      <c r="A43" s="332">
        <v>34</v>
      </c>
      <c r="B43" s="36" t="s">
        <v>467</v>
      </c>
      <c r="C43" s="36" t="s">
        <v>271</v>
      </c>
      <c r="D43" s="36" t="s">
        <v>306</v>
      </c>
      <c r="E43" s="36">
        <v>18</v>
      </c>
      <c r="F43" s="36">
        <v>123.7</v>
      </c>
      <c r="G43" s="36">
        <v>132.44</v>
      </c>
      <c r="H43" s="36">
        <v>256.14</v>
      </c>
      <c r="I43" s="36" t="s">
        <v>502</v>
      </c>
      <c r="J43" s="36">
        <v>158.44500000000002</v>
      </c>
    </row>
    <row r="44" spans="1:10" x14ac:dyDescent="0.2">
      <c r="A44" s="332">
        <v>35</v>
      </c>
      <c r="B44" s="36" t="s">
        <v>1654</v>
      </c>
      <c r="C44" s="36" t="s">
        <v>271</v>
      </c>
      <c r="D44" s="36" t="s">
        <v>306</v>
      </c>
      <c r="E44" s="36">
        <v>18</v>
      </c>
      <c r="F44" s="36">
        <v>839</v>
      </c>
      <c r="G44" s="36">
        <v>192.82</v>
      </c>
      <c r="H44" s="36">
        <v>1031.82</v>
      </c>
      <c r="I44" s="36" t="s">
        <v>1655</v>
      </c>
      <c r="J44" s="36">
        <v>119.28</v>
      </c>
    </row>
    <row r="45" spans="1:10" x14ac:dyDescent="0.2">
      <c r="A45" s="332">
        <v>36</v>
      </c>
      <c r="B45" s="36" t="s">
        <v>469</v>
      </c>
      <c r="C45" s="36"/>
      <c r="D45" s="36" t="s">
        <v>371</v>
      </c>
      <c r="E45" s="36">
        <v>10</v>
      </c>
      <c r="F45" s="36">
        <v>6595</v>
      </c>
      <c r="G45" s="36">
        <v>160.9</v>
      </c>
      <c r="H45" s="36">
        <v>6755.9</v>
      </c>
      <c r="I45" s="36" t="s">
        <v>504</v>
      </c>
      <c r="J45" s="36">
        <v>234.99</v>
      </c>
    </row>
    <row r="46" spans="1:10" x14ac:dyDescent="0.2">
      <c r="A46" s="332">
        <v>37</v>
      </c>
      <c r="B46" s="36" t="s">
        <v>434</v>
      </c>
      <c r="C46" s="36" t="s">
        <v>305</v>
      </c>
      <c r="D46" s="36" t="s">
        <v>1628</v>
      </c>
      <c r="E46" s="36">
        <v>78</v>
      </c>
      <c r="F46" s="36">
        <v>1312</v>
      </c>
      <c r="G46" s="36">
        <v>681.58</v>
      </c>
      <c r="H46" s="36">
        <v>1993.58</v>
      </c>
      <c r="I46" s="36" t="s">
        <v>505</v>
      </c>
      <c r="J46" s="36">
        <v>234.99</v>
      </c>
    </row>
    <row r="47" spans="1:10" x14ac:dyDescent="0.2">
      <c r="A47" s="332">
        <v>38</v>
      </c>
      <c r="B47" s="36" t="s">
        <v>436</v>
      </c>
      <c r="C47" s="36" t="s">
        <v>305</v>
      </c>
      <c r="D47" s="36" t="s">
        <v>1628</v>
      </c>
      <c r="E47" s="36">
        <v>78</v>
      </c>
      <c r="F47" s="36">
        <v>1312</v>
      </c>
      <c r="G47" s="36">
        <v>681.58</v>
      </c>
      <c r="H47" s="36">
        <v>1993.58</v>
      </c>
      <c r="I47" s="36"/>
      <c r="J47" s="36">
        <v>0</v>
      </c>
    </row>
    <row r="48" spans="1:10" x14ac:dyDescent="0.2">
      <c r="A48" s="331"/>
      <c r="B48" s="36" t="s">
        <v>24</v>
      </c>
      <c r="C48" s="36" t="s">
        <v>24</v>
      </c>
      <c r="D48" s="36" t="s">
        <v>24</v>
      </c>
      <c r="E48" s="36" t="s">
        <v>24</v>
      </c>
      <c r="F48" s="36" t="s">
        <v>24</v>
      </c>
      <c r="G48" s="36" t="s">
        <v>24</v>
      </c>
      <c r="H48" s="36" t="s">
        <v>24</v>
      </c>
      <c r="I48" s="36" t="s">
        <v>24</v>
      </c>
      <c r="J48" s="36" t="s">
        <v>24</v>
      </c>
    </row>
    <row r="49" spans="1:10" x14ac:dyDescent="0.2">
      <c r="A49" s="331"/>
      <c r="B49" s="36" t="s">
        <v>372</v>
      </c>
      <c r="C49" s="36"/>
      <c r="D49" s="36"/>
      <c r="E49" s="36"/>
      <c r="F49" s="36"/>
      <c r="G49" s="36"/>
      <c r="H49" s="36"/>
      <c r="I49" s="36" t="s">
        <v>1656</v>
      </c>
      <c r="J49" s="36">
        <v>9.8175000000000008</v>
      </c>
    </row>
    <row r="50" spans="1:10" x14ac:dyDescent="0.2">
      <c r="A50" s="331"/>
      <c r="B50" s="36"/>
      <c r="C50" s="36"/>
      <c r="D50" s="36"/>
      <c r="E50" s="36"/>
      <c r="F50" s="36"/>
      <c r="G50" s="36"/>
      <c r="H50" s="36"/>
      <c r="I50" s="36" t="s">
        <v>1657</v>
      </c>
      <c r="J50" s="36">
        <v>9.0825000000000014</v>
      </c>
    </row>
    <row r="51" spans="1:10" x14ac:dyDescent="0.2">
      <c r="A51" s="331"/>
      <c r="B51" s="36"/>
      <c r="C51" s="36"/>
      <c r="D51" s="36"/>
      <c r="E51" s="36"/>
      <c r="F51" s="36"/>
      <c r="G51" s="36"/>
      <c r="H51" s="36"/>
      <c r="I51" s="36" t="s">
        <v>1658</v>
      </c>
      <c r="J51" s="36">
        <v>4.2</v>
      </c>
    </row>
    <row r="52" spans="1:10" x14ac:dyDescent="0.2">
      <c r="A52" s="331"/>
      <c r="B52" s="36"/>
      <c r="C52" s="36"/>
      <c r="D52" s="36"/>
      <c r="E52" s="36"/>
      <c r="F52" s="36"/>
      <c r="G52" s="36"/>
      <c r="H52" s="36"/>
      <c r="I52" s="36" t="s">
        <v>1659</v>
      </c>
      <c r="J52" s="36">
        <v>5.25</v>
      </c>
    </row>
    <row r="53" spans="1:10" x14ac:dyDescent="0.2">
      <c r="A53" s="331"/>
      <c r="B53" s="36" t="s">
        <v>506</v>
      </c>
      <c r="C53" s="36" t="s">
        <v>507</v>
      </c>
      <c r="D53" s="36"/>
      <c r="E53" s="36"/>
      <c r="F53" s="36"/>
      <c r="G53" s="36" t="s">
        <v>508</v>
      </c>
      <c r="H53" s="36"/>
      <c r="I53" s="36" t="s">
        <v>1660</v>
      </c>
      <c r="J53" s="36">
        <v>8.5050000000000008</v>
      </c>
    </row>
  </sheetData>
  <pageMargins left="0.51181102362204722" right="0.31496062992125984" top="0.74803149606299213" bottom="0.74803149606299213" header="0.31496062992125984" footer="0.31496062992125984"/>
  <pageSetup paperSize="9" scale="9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321"/>
  <sheetViews>
    <sheetView topLeftCell="A314" workbookViewId="0">
      <selection activeCell="C334" sqref="C334"/>
    </sheetView>
  </sheetViews>
  <sheetFormatPr defaultRowHeight="15" x14ac:dyDescent="0.2"/>
  <cols>
    <col min="3" max="3" width="33.765625" customWidth="1"/>
    <col min="5" max="5" width="9.55078125" customWidth="1"/>
    <col min="6" max="6" width="14.390625" customWidth="1"/>
    <col min="8" max="8" width="15.73828125" customWidth="1"/>
  </cols>
  <sheetData>
    <row r="1" spans="1:6" x14ac:dyDescent="0.2">
      <c r="A1" s="36"/>
      <c r="B1" s="36"/>
      <c r="C1" s="36" t="s">
        <v>509</v>
      </c>
      <c r="D1" s="36"/>
      <c r="E1" s="36"/>
      <c r="F1" s="36"/>
    </row>
    <row r="2" spans="1:6" x14ac:dyDescent="0.2">
      <c r="A2" s="36"/>
      <c r="B2" s="36"/>
      <c r="C2" s="36" t="s">
        <v>510</v>
      </c>
      <c r="D2" s="36"/>
      <c r="E2" s="36"/>
      <c r="F2" s="36"/>
    </row>
    <row r="3" spans="1:6" x14ac:dyDescent="0.2">
      <c r="A3" s="36" t="s">
        <v>286</v>
      </c>
      <c r="B3" s="36" t="s">
        <v>8</v>
      </c>
      <c r="C3" s="36" t="s">
        <v>1619</v>
      </c>
      <c r="D3" s="36"/>
      <c r="E3" s="36" t="s">
        <v>1620</v>
      </c>
      <c r="F3" s="36"/>
    </row>
    <row r="4" spans="1:6" x14ac:dyDescent="0.2">
      <c r="A4" s="36" t="s">
        <v>24</v>
      </c>
      <c r="B4" s="36" t="s">
        <v>24</v>
      </c>
      <c r="C4" s="36" t="s">
        <v>24</v>
      </c>
      <c r="D4" s="36" t="s">
        <v>24</v>
      </c>
      <c r="E4" s="36" t="s">
        <v>24</v>
      </c>
      <c r="F4" s="36" t="s">
        <v>24</v>
      </c>
    </row>
    <row r="5" spans="1:6" x14ac:dyDescent="0.2">
      <c r="A5" s="36" t="s">
        <v>511</v>
      </c>
      <c r="B5" s="36" t="s">
        <v>8</v>
      </c>
      <c r="C5" s="36" t="s">
        <v>512</v>
      </c>
      <c r="D5" s="36" t="s">
        <v>513</v>
      </c>
      <c r="E5" s="36" t="s">
        <v>514</v>
      </c>
      <c r="F5" s="36" t="s">
        <v>515</v>
      </c>
    </row>
    <row r="6" spans="1:6" x14ac:dyDescent="0.2">
      <c r="A6" s="36" t="s">
        <v>24</v>
      </c>
      <c r="B6" s="36" t="s">
        <v>24</v>
      </c>
      <c r="C6" s="36" t="s">
        <v>24</v>
      </c>
      <c r="D6" s="36" t="s">
        <v>24</v>
      </c>
      <c r="E6" s="36" t="s">
        <v>24</v>
      </c>
      <c r="F6" s="36" t="s">
        <v>24</v>
      </c>
    </row>
    <row r="7" spans="1:6" x14ac:dyDescent="0.2">
      <c r="A7" s="36"/>
      <c r="B7" s="36" t="s">
        <v>30</v>
      </c>
      <c r="C7" s="36" t="s">
        <v>516</v>
      </c>
      <c r="D7" s="36"/>
      <c r="E7" s="36"/>
      <c r="F7" s="36"/>
    </row>
    <row r="8" spans="1:6" x14ac:dyDescent="0.2">
      <c r="A8" s="36"/>
      <c r="B8" s="36"/>
      <c r="C8" s="36" t="s">
        <v>24</v>
      </c>
      <c r="D8" s="36"/>
      <c r="E8" s="36"/>
      <c r="F8" s="36"/>
    </row>
    <row r="9" spans="1:6" x14ac:dyDescent="0.2">
      <c r="A9" s="36">
        <v>0.96</v>
      </c>
      <c r="B9" s="36" t="s">
        <v>198</v>
      </c>
      <c r="C9" s="36" t="s">
        <v>197</v>
      </c>
      <c r="D9" s="36">
        <v>6040</v>
      </c>
      <c r="E9" s="36" t="s">
        <v>198</v>
      </c>
      <c r="F9" s="36">
        <v>5798.4</v>
      </c>
    </row>
    <row r="10" spans="1:6" x14ac:dyDescent="0.2">
      <c r="A10" s="36">
        <v>1</v>
      </c>
      <c r="B10" s="36" t="s">
        <v>19</v>
      </c>
      <c r="C10" s="36" t="s">
        <v>517</v>
      </c>
      <c r="D10" s="36">
        <v>1993.58</v>
      </c>
      <c r="E10" s="36" t="s">
        <v>19</v>
      </c>
      <c r="F10" s="36">
        <v>1993.58</v>
      </c>
    </row>
    <row r="11" spans="1:6" x14ac:dyDescent="0.2">
      <c r="A11" s="36">
        <v>1</v>
      </c>
      <c r="B11" s="36" t="s">
        <v>19</v>
      </c>
      <c r="C11" s="36" t="s">
        <v>518</v>
      </c>
      <c r="D11" s="36">
        <v>115.5</v>
      </c>
      <c r="E11" s="36" t="s">
        <v>19</v>
      </c>
      <c r="F11" s="36">
        <v>115.5</v>
      </c>
    </row>
    <row r="12" spans="1:6" x14ac:dyDescent="0.2">
      <c r="A12" s="36"/>
      <c r="B12" s="36" t="s">
        <v>22</v>
      </c>
      <c r="C12" s="36" t="s">
        <v>23</v>
      </c>
      <c r="D12" s="36" t="s">
        <v>8</v>
      </c>
      <c r="E12" s="36" t="s">
        <v>22</v>
      </c>
      <c r="F12" s="36">
        <v>0</v>
      </c>
    </row>
    <row r="13" spans="1:6" x14ac:dyDescent="0.2">
      <c r="A13" s="36"/>
      <c r="B13" s="36"/>
      <c r="C13" s="36"/>
      <c r="D13" s="36"/>
      <c r="E13" s="36"/>
      <c r="F13" s="36" t="s">
        <v>24</v>
      </c>
    </row>
    <row r="14" spans="1:6" x14ac:dyDescent="0.2">
      <c r="A14" s="36"/>
      <c r="B14" s="36"/>
      <c r="C14" s="36" t="s">
        <v>519</v>
      </c>
      <c r="D14" s="36"/>
      <c r="E14" s="36"/>
      <c r="F14" s="36">
        <v>7907.48</v>
      </c>
    </row>
    <row r="15" spans="1:6" x14ac:dyDescent="0.2">
      <c r="A15" s="36"/>
      <c r="B15" s="36"/>
      <c r="C15" s="36"/>
      <c r="D15" s="36"/>
      <c r="E15" s="36"/>
      <c r="F15" s="36" t="s">
        <v>24</v>
      </c>
    </row>
    <row r="16" spans="1:6" x14ac:dyDescent="0.2">
      <c r="A16" s="36"/>
      <c r="B16" s="36" t="s">
        <v>30</v>
      </c>
      <c r="C16" s="36" t="s">
        <v>51</v>
      </c>
      <c r="D16" s="36"/>
      <c r="E16" s="36"/>
      <c r="F16" s="36"/>
    </row>
    <row r="17" spans="1:6" x14ac:dyDescent="0.2">
      <c r="A17" s="36"/>
      <c r="B17" s="36"/>
      <c r="C17" s="36" t="s">
        <v>24</v>
      </c>
      <c r="D17" s="36"/>
      <c r="E17" s="36"/>
      <c r="F17" s="36"/>
    </row>
    <row r="18" spans="1:6" x14ac:dyDescent="0.2">
      <c r="A18" s="36">
        <v>0.72</v>
      </c>
      <c r="B18" s="36" t="s">
        <v>198</v>
      </c>
      <c r="C18" s="36" t="s">
        <v>197</v>
      </c>
      <c r="D18" s="36">
        <v>6040</v>
      </c>
      <c r="E18" s="36" t="s">
        <v>198</v>
      </c>
      <c r="F18" s="36">
        <v>4348.8</v>
      </c>
    </row>
    <row r="19" spans="1:6" x14ac:dyDescent="0.2">
      <c r="A19" s="36">
        <v>1</v>
      </c>
      <c r="B19" s="36" t="s">
        <v>19</v>
      </c>
      <c r="C19" s="36" t="s">
        <v>517</v>
      </c>
      <c r="D19" s="36">
        <v>1993.58</v>
      </c>
      <c r="E19" s="36" t="s">
        <v>19</v>
      </c>
      <c r="F19" s="36">
        <v>1993.58</v>
      </c>
    </row>
    <row r="20" spans="1:6" x14ac:dyDescent="0.2">
      <c r="A20" s="36">
        <v>1</v>
      </c>
      <c r="B20" s="36" t="s">
        <v>19</v>
      </c>
      <c r="C20" s="36" t="s">
        <v>518</v>
      </c>
      <c r="D20" s="36">
        <v>115.5</v>
      </c>
      <c r="E20" s="36" t="s">
        <v>19</v>
      </c>
      <c r="F20" s="36">
        <v>115.5</v>
      </c>
    </row>
    <row r="21" spans="1:6" x14ac:dyDescent="0.2">
      <c r="A21" s="36"/>
      <c r="B21" s="36" t="s">
        <v>22</v>
      </c>
      <c r="C21" s="36" t="s">
        <v>23</v>
      </c>
      <c r="D21" s="36" t="s">
        <v>8</v>
      </c>
      <c r="E21" s="36" t="s">
        <v>22</v>
      </c>
      <c r="F21" s="36">
        <v>0</v>
      </c>
    </row>
    <row r="22" spans="1:6" x14ac:dyDescent="0.2">
      <c r="A22" s="36"/>
      <c r="B22" s="36"/>
      <c r="C22" s="36"/>
      <c r="D22" s="36"/>
      <c r="E22" s="36"/>
      <c r="F22" s="36" t="s">
        <v>24</v>
      </c>
    </row>
    <row r="23" spans="1:6" x14ac:dyDescent="0.2">
      <c r="A23" s="36"/>
      <c r="B23" s="36"/>
      <c r="C23" s="36" t="s">
        <v>519</v>
      </c>
      <c r="D23" s="36"/>
      <c r="E23" s="36"/>
      <c r="F23" s="36">
        <v>6457.88</v>
      </c>
    </row>
    <row r="24" spans="1:6" x14ac:dyDescent="0.2">
      <c r="A24" s="36"/>
      <c r="B24" s="36"/>
      <c r="C24" s="36"/>
      <c r="D24" s="36"/>
      <c r="E24" s="36"/>
      <c r="F24" s="36" t="s">
        <v>24</v>
      </c>
    </row>
    <row r="25" spans="1:6" x14ac:dyDescent="0.2">
      <c r="A25" s="36"/>
      <c r="B25" s="36" t="s">
        <v>30</v>
      </c>
      <c r="C25" s="36" t="s">
        <v>520</v>
      </c>
      <c r="D25" s="36"/>
      <c r="E25" s="36"/>
      <c r="F25" s="36"/>
    </row>
    <row r="26" spans="1:6" x14ac:dyDescent="0.2">
      <c r="A26" s="36"/>
      <c r="B26" s="36"/>
      <c r="C26" s="36" t="s">
        <v>24</v>
      </c>
      <c r="D26" s="36"/>
      <c r="E26" s="36"/>
      <c r="F26" s="36"/>
    </row>
    <row r="27" spans="1:6" x14ac:dyDescent="0.2">
      <c r="A27" s="36">
        <v>0.48</v>
      </c>
      <c r="B27" s="36" t="s">
        <v>198</v>
      </c>
      <c r="C27" s="36" t="s">
        <v>197</v>
      </c>
      <c r="D27" s="36">
        <v>6040</v>
      </c>
      <c r="E27" s="36" t="s">
        <v>198</v>
      </c>
      <c r="F27" s="36">
        <v>2899.2</v>
      </c>
    </row>
    <row r="28" spans="1:6" x14ac:dyDescent="0.2">
      <c r="A28" s="36">
        <v>1</v>
      </c>
      <c r="B28" s="36" t="s">
        <v>19</v>
      </c>
      <c r="C28" s="36" t="s">
        <v>517</v>
      </c>
      <c r="D28" s="36">
        <v>1993.58</v>
      </c>
      <c r="E28" s="36" t="s">
        <v>19</v>
      </c>
      <c r="F28" s="36">
        <v>1993.58</v>
      </c>
    </row>
    <row r="29" spans="1:6" x14ac:dyDescent="0.2">
      <c r="A29" s="36">
        <v>1</v>
      </c>
      <c r="B29" s="36" t="s">
        <v>19</v>
      </c>
      <c r="C29" s="36" t="s">
        <v>518</v>
      </c>
      <c r="D29" s="36">
        <v>115.5</v>
      </c>
      <c r="E29" s="36" t="s">
        <v>19</v>
      </c>
      <c r="F29" s="36">
        <v>115.5</v>
      </c>
    </row>
    <row r="30" spans="1:6" x14ac:dyDescent="0.2">
      <c r="A30" s="36"/>
      <c r="B30" s="36" t="s">
        <v>22</v>
      </c>
      <c r="C30" s="36" t="s">
        <v>23</v>
      </c>
      <c r="D30" s="36" t="s">
        <v>8</v>
      </c>
      <c r="E30" s="36" t="s">
        <v>22</v>
      </c>
      <c r="F30" s="36">
        <v>0</v>
      </c>
    </row>
    <row r="31" spans="1:6" x14ac:dyDescent="0.2">
      <c r="A31" s="36"/>
      <c r="B31" s="36"/>
      <c r="C31" s="36"/>
      <c r="D31" s="36"/>
      <c r="E31" s="36"/>
      <c r="F31" s="36" t="s">
        <v>24</v>
      </c>
    </row>
    <row r="32" spans="1:6" x14ac:dyDescent="0.2">
      <c r="A32" s="36"/>
      <c r="B32" s="36"/>
      <c r="C32" s="36" t="s">
        <v>519</v>
      </c>
      <c r="D32" s="36"/>
      <c r="E32" s="36"/>
      <c r="F32" s="36">
        <v>5008.28</v>
      </c>
    </row>
    <row r="33" spans="1:6" x14ac:dyDescent="0.2">
      <c r="A33" s="36"/>
      <c r="B33" s="36"/>
      <c r="C33" s="36"/>
      <c r="D33" s="36"/>
      <c r="E33" s="36"/>
      <c r="F33" s="36" t="s">
        <v>24</v>
      </c>
    </row>
    <row r="34" spans="1:6" x14ac:dyDescent="0.2">
      <c r="A34" s="36"/>
      <c r="B34" s="36" t="s">
        <v>30</v>
      </c>
      <c r="C34" s="36" t="s">
        <v>521</v>
      </c>
      <c r="D34" s="36"/>
      <c r="E34" s="36"/>
      <c r="F34" s="36"/>
    </row>
    <row r="35" spans="1:6" x14ac:dyDescent="0.2">
      <c r="A35" s="36">
        <v>0.36</v>
      </c>
      <c r="B35" s="36" t="s">
        <v>198</v>
      </c>
      <c r="C35" s="36" t="s">
        <v>197</v>
      </c>
      <c r="D35" s="36">
        <v>6040</v>
      </c>
      <c r="E35" s="36" t="s">
        <v>198</v>
      </c>
      <c r="F35" s="36">
        <v>2174.4</v>
      </c>
    </row>
    <row r="36" spans="1:6" x14ac:dyDescent="0.2">
      <c r="A36" s="36">
        <v>1</v>
      </c>
      <c r="B36" s="36" t="s">
        <v>19</v>
      </c>
      <c r="C36" s="36" t="s">
        <v>517</v>
      </c>
      <c r="D36" s="36">
        <v>1993.58</v>
      </c>
      <c r="E36" s="36" t="s">
        <v>19</v>
      </c>
      <c r="F36" s="36">
        <v>1993.58</v>
      </c>
    </row>
    <row r="37" spans="1:6" x14ac:dyDescent="0.2">
      <c r="A37" s="36">
        <v>1</v>
      </c>
      <c r="B37" s="36" t="s">
        <v>19</v>
      </c>
      <c r="C37" s="36" t="s">
        <v>518</v>
      </c>
      <c r="D37" s="36">
        <v>115.5</v>
      </c>
      <c r="E37" s="36" t="s">
        <v>19</v>
      </c>
      <c r="F37" s="36">
        <v>115.5</v>
      </c>
    </row>
    <row r="38" spans="1:6" x14ac:dyDescent="0.2">
      <c r="A38" s="36"/>
      <c r="B38" s="36" t="s">
        <v>22</v>
      </c>
      <c r="C38" s="36" t="s">
        <v>23</v>
      </c>
      <c r="D38" s="36" t="s">
        <v>8</v>
      </c>
      <c r="E38" s="36" t="s">
        <v>22</v>
      </c>
      <c r="F38" s="36">
        <v>0</v>
      </c>
    </row>
    <row r="39" spans="1:6" x14ac:dyDescent="0.2">
      <c r="A39" s="36"/>
      <c r="B39" s="36"/>
      <c r="C39" s="36"/>
      <c r="D39" s="36"/>
      <c r="E39" s="36"/>
      <c r="F39" s="36" t="s">
        <v>24</v>
      </c>
    </row>
    <row r="40" spans="1:6" x14ac:dyDescent="0.2">
      <c r="A40" s="36"/>
      <c r="B40" s="36"/>
      <c r="C40" s="36" t="s">
        <v>519</v>
      </c>
      <c r="D40" s="36"/>
      <c r="E40" s="36"/>
      <c r="F40" s="36">
        <v>4283.4799999999996</v>
      </c>
    </row>
    <row r="41" spans="1:6" x14ac:dyDescent="0.2">
      <c r="A41" s="36"/>
      <c r="B41" s="36"/>
      <c r="C41" s="36"/>
      <c r="D41" s="36"/>
      <c r="E41" s="36"/>
      <c r="F41" s="36" t="s">
        <v>24</v>
      </c>
    </row>
    <row r="42" spans="1:6" x14ac:dyDescent="0.2">
      <c r="A42" s="36"/>
      <c r="B42" s="36" t="s">
        <v>30</v>
      </c>
      <c r="C42" s="36" t="s">
        <v>40</v>
      </c>
      <c r="D42" s="36"/>
      <c r="E42" s="36"/>
      <c r="F42" s="36"/>
    </row>
    <row r="43" spans="1:6" x14ac:dyDescent="0.2">
      <c r="A43" s="36"/>
      <c r="B43" s="36"/>
      <c r="C43" s="36" t="s">
        <v>24</v>
      </c>
      <c r="D43" s="36"/>
      <c r="E43" s="36"/>
      <c r="F43" s="36"/>
    </row>
    <row r="44" spans="1:6" x14ac:dyDescent="0.2">
      <c r="A44" s="334">
        <v>0.28799999999999998</v>
      </c>
      <c r="B44" s="36" t="s">
        <v>198</v>
      </c>
      <c r="C44" s="36" t="s">
        <v>197</v>
      </c>
      <c r="D44" s="36">
        <v>6040</v>
      </c>
      <c r="E44" s="36" t="s">
        <v>198</v>
      </c>
      <c r="F44" s="36">
        <v>1739.52</v>
      </c>
    </row>
    <row r="45" spans="1:6" x14ac:dyDescent="0.2">
      <c r="A45" s="36">
        <v>1</v>
      </c>
      <c r="B45" s="36" t="s">
        <v>19</v>
      </c>
      <c r="C45" s="36" t="s">
        <v>517</v>
      </c>
      <c r="D45" s="36">
        <v>1993.58</v>
      </c>
      <c r="E45" s="36" t="s">
        <v>19</v>
      </c>
      <c r="F45" s="36">
        <v>1993.58</v>
      </c>
    </row>
    <row r="46" spans="1:6" x14ac:dyDescent="0.2">
      <c r="A46" s="36">
        <v>1</v>
      </c>
      <c r="B46" s="36" t="s">
        <v>19</v>
      </c>
      <c r="C46" s="36" t="s">
        <v>518</v>
      </c>
      <c r="D46" s="36">
        <v>115.5</v>
      </c>
      <c r="E46" s="36" t="s">
        <v>19</v>
      </c>
      <c r="F46" s="36">
        <v>115.5</v>
      </c>
    </row>
    <row r="47" spans="1:6" x14ac:dyDescent="0.2">
      <c r="A47" s="36"/>
      <c r="B47" s="36" t="s">
        <v>22</v>
      </c>
      <c r="C47" s="36" t="s">
        <v>23</v>
      </c>
      <c r="D47" s="36" t="s">
        <v>8</v>
      </c>
      <c r="E47" s="36" t="s">
        <v>22</v>
      </c>
      <c r="F47" s="36">
        <v>0</v>
      </c>
    </row>
    <row r="48" spans="1:6" x14ac:dyDescent="0.2">
      <c r="A48" s="36"/>
      <c r="B48" s="36"/>
      <c r="C48" s="36"/>
      <c r="D48" s="36"/>
      <c r="E48" s="36"/>
      <c r="F48" s="36" t="s">
        <v>24</v>
      </c>
    </row>
    <row r="49" spans="1:6" x14ac:dyDescent="0.2">
      <c r="A49" s="36"/>
      <c r="B49" s="36"/>
      <c r="C49" s="36" t="s">
        <v>519</v>
      </c>
      <c r="D49" s="36"/>
      <c r="E49" s="36"/>
      <c r="F49" s="36">
        <v>3848.6</v>
      </c>
    </row>
    <row r="50" spans="1:6" x14ac:dyDescent="0.2">
      <c r="A50" s="36"/>
      <c r="B50" s="36"/>
      <c r="C50" s="36"/>
      <c r="D50" s="36"/>
      <c r="E50" s="36"/>
      <c r="F50" s="36" t="s">
        <v>24</v>
      </c>
    </row>
    <row r="51" spans="1:6" x14ac:dyDescent="0.2">
      <c r="A51" s="36"/>
      <c r="B51" s="36" t="s">
        <v>30</v>
      </c>
      <c r="C51" s="36" t="s">
        <v>522</v>
      </c>
      <c r="D51" s="36"/>
      <c r="E51" s="36"/>
      <c r="F51" s="36"/>
    </row>
    <row r="52" spans="1:6" x14ac:dyDescent="0.2">
      <c r="A52" s="36">
        <v>0.24</v>
      </c>
      <c r="B52" s="36" t="s">
        <v>198</v>
      </c>
      <c r="C52" s="36" t="s">
        <v>197</v>
      </c>
      <c r="D52" s="36">
        <v>6040</v>
      </c>
      <c r="E52" s="36" t="s">
        <v>198</v>
      </c>
      <c r="F52" s="36">
        <v>1449.6</v>
      </c>
    </row>
    <row r="53" spans="1:6" x14ac:dyDescent="0.2">
      <c r="A53" s="36">
        <v>1</v>
      </c>
      <c r="B53" s="36" t="s">
        <v>19</v>
      </c>
      <c r="C53" s="36" t="s">
        <v>517</v>
      </c>
      <c r="D53" s="36">
        <v>1993.58</v>
      </c>
      <c r="E53" s="36" t="s">
        <v>19</v>
      </c>
      <c r="F53" s="36">
        <v>1993.58</v>
      </c>
    </row>
    <row r="54" spans="1:6" x14ac:dyDescent="0.2">
      <c r="A54" s="36">
        <v>1</v>
      </c>
      <c r="B54" s="36" t="s">
        <v>19</v>
      </c>
      <c r="C54" s="36" t="s">
        <v>518</v>
      </c>
      <c r="D54" s="36">
        <v>115.5</v>
      </c>
      <c r="E54" s="36" t="s">
        <v>19</v>
      </c>
      <c r="F54" s="36">
        <v>115.5</v>
      </c>
    </row>
    <row r="55" spans="1:6" x14ac:dyDescent="0.2">
      <c r="A55" s="36"/>
      <c r="B55" s="36" t="s">
        <v>22</v>
      </c>
      <c r="C55" s="36" t="s">
        <v>23</v>
      </c>
      <c r="D55" s="36" t="s">
        <v>8</v>
      </c>
      <c r="E55" s="36" t="s">
        <v>22</v>
      </c>
      <c r="F55" s="36">
        <v>0</v>
      </c>
    </row>
    <row r="56" spans="1:6" x14ac:dyDescent="0.2">
      <c r="A56" s="36"/>
      <c r="B56" s="36"/>
      <c r="C56" s="36"/>
      <c r="D56" s="36"/>
      <c r="E56" s="36"/>
      <c r="F56" s="36" t="s">
        <v>24</v>
      </c>
    </row>
    <row r="57" spans="1:6" x14ac:dyDescent="0.2">
      <c r="A57" s="36"/>
      <c r="B57" s="36"/>
      <c r="C57" s="36" t="s">
        <v>519</v>
      </c>
      <c r="D57" s="36"/>
      <c r="E57" s="36"/>
      <c r="F57" s="36">
        <v>3558.68</v>
      </c>
    </row>
    <row r="58" spans="1:6" x14ac:dyDescent="0.2">
      <c r="A58" s="36" t="s">
        <v>8</v>
      </c>
      <c r="B58" s="36"/>
      <c r="C58" s="36"/>
      <c r="D58" s="36"/>
      <c r="E58" s="36"/>
      <c r="F58" s="36"/>
    </row>
    <row r="59" spans="1:6" x14ac:dyDescent="0.2">
      <c r="A59" s="36"/>
      <c r="B59" s="36" t="s">
        <v>30</v>
      </c>
      <c r="C59" s="36" t="s">
        <v>523</v>
      </c>
      <c r="D59" s="36"/>
      <c r="E59" s="36"/>
      <c r="F59" s="36"/>
    </row>
    <row r="60" spans="1:6" x14ac:dyDescent="0.2">
      <c r="A60" s="334">
        <v>0.20599999999999999</v>
      </c>
      <c r="B60" s="36" t="s">
        <v>198</v>
      </c>
      <c r="C60" s="36" t="s">
        <v>197</v>
      </c>
      <c r="D60" s="36">
        <v>6040</v>
      </c>
      <c r="E60" s="36" t="s">
        <v>198</v>
      </c>
      <c r="F60" s="36">
        <v>1244.24</v>
      </c>
    </row>
    <row r="61" spans="1:6" x14ac:dyDescent="0.2">
      <c r="A61" s="36">
        <v>1</v>
      </c>
      <c r="B61" s="36" t="s">
        <v>19</v>
      </c>
      <c r="C61" s="36" t="s">
        <v>517</v>
      </c>
      <c r="D61" s="36">
        <v>1993.58</v>
      </c>
      <c r="E61" s="36" t="s">
        <v>19</v>
      </c>
      <c r="F61" s="36">
        <v>1993.58</v>
      </c>
    </row>
    <row r="62" spans="1:6" x14ac:dyDescent="0.2">
      <c r="A62" s="36">
        <v>1</v>
      </c>
      <c r="B62" s="36" t="s">
        <v>19</v>
      </c>
      <c r="C62" s="36" t="s">
        <v>518</v>
      </c>
      <c r="D62" s="36">
        <v>115.5</v>
      </c>
      <c r="E62" s="36" t="s">
        <v>19</v>
      </c>
      <c r="F62" s="36">
        <v>115.5</v>
      </c>
    </row>
    <row r="63" spans="1:6" x14ac:dyDescent="0.2">
      <c r="A63" s="36"/>
      <c r="B63" s="36" t="s">
        <v>22</v>
      </c>
      <c r="C63" s="36" t="s">
        <v>23</v>
      </c>
      <c r="D63" s="36" t="s">
        <v>8</v>
      </c>
      <c r="E63" s="36" t="s">
        <v>22</v>
      </c>
      <c r="F63" s="36">
        <v>0</v>
      </c>
    </row>
    <row r="64" spans="1:6" x14ac:dyDescent="0.2">
      <c r="A64" s="36"/>
      <c r="B64" s="36"/>
      <c r="C64" s="36"/>
      <c r="D64" s="36"/>
      <c r="E64" s="36"/>
      <c r="F64" s="36" t="s">
        <v>24</v>
      </c>
    </row>
    <row r="65" spans="1:6" x14ac:dyDescent="0.2">
      <c r="A65" s="36"/>
      <c r="B65" s="36"/>
      <c r="C65" s="36" t="s">
        <v>519</v>
      </c>
      <c r="D65" s="36"/>
      <c r="E65" s="36"/>
      <c r="F65" s="36">
        <v>3353.3199999999997</v>
      </c>
    </row>
    <row r="66" spans="1:6" x14ac:dyDescent="0.2">
      <c r="A66" s="36"/>
      <c r="B66" s="36"/>
      <c r="C66" s="36"/>
      <c r="D66" s="36"/>
      <c r="E66" s="36"/>
      <c r="F66" s="36" t="s">
        <v>24</v>
      </c>
    </row>
    <row r="67" spans="1:6" x14ac:dyDescent="0.2">
      <c r="A67" s="36"/>
      <c r="B67" s="36" t="s">
        <v>30</v>
      </c>
      <c r="C67" s="36" t="s">
        <v>524</v>
      </c>
      <c r="D67" s="36"/>
      <c r="E67" s="36"/>
      <c r="F67" s="36"/>
    </row>
    <row r="68" spans="1:6" x14ac:dyDescent="0.2">
      <c r="A68" s="36">
        <v>0.18</v>
      </c>
      <c r="B68" s="36" t="s">
        <v>198</v>
      </c>
      <c r="C68" s="36" t="s">
        <v>197</v>
      </c>
      <c r="D68" s="36">
        <v>6040</v>
      </c>
      <c r="E68" s="36" t="s">
        <v>198</v>
      </c>
      <c r="F68" s="36">
        <v>1087.2</v>
      </c>
    </row>
    <row r="69" spans="1:6" x14ac:dyDescent="0.2">
      <c r="A69" s="36">
        <v>1</v>
      </c>
      <c r="B69" s="36" t="s">
        <v>19</v>
      </c>
      <c r="C69" s="36" t="s">
        <v>517</v>
      </c>
      <c r="D69" s="36">
        <v>1993.58</v>
      </c>
      <c r="E69" s="36" t="s">
        <v>19</v>
      </c>
      <c r="F69" s="36">
        <v>1993.58</v>
      </c>
    </row>
    <row r="70" spans="1:6" x14ac:dyDescent="0.2">
      <c r="A70" s="36">
        <v>1</v>
      </c>
      <c r="B70" s="36" t="s">
        <v>19</v>
      </c>
      <c r="C70" s="36" t="s">
        <v>518</v>
      </c>
      <c r="D70" s="36">
        <v>115.5</v>
      </c>
      <c r="E70" s="36" t="s">
        <v>19</v>
      </c>
      <c r="F70" s="36">
        <v>115.5</v>
      </c>
    </row>
    <row r="71" spans="1:6" x14ac:dyDescent="0.2">
      <c r="A71" s="36"/>
      <c r="B71" s="36" t="s">
        <v>22</v>
      </c>
      <c r="C71" s="36" t="s">
        <v>23</v>
      </c>
      <c r="D71" s="36" t="s">
        <v>8</v>
      </c>
      <c r="E71" s="36" t="s">
        <v>22</v>
      </c>
      <c r="F71" s="36">
        <v>0</v>
      </c>
    </row>
    <row r="72" spans="1:6" x14ac:dyDescent="0.2">
      <c r="A72" s="36"/>
      <c r="B72" s="36"/>
      <c r="C72" s="36"/>
      <c r="D72" s="36"/>
      <c r="E72" s="36"/>
      <c r="F72" s="36" t="s">
        <v>24</v>
      </c>
    </row>
    <row r="73" spans="1:6" x14ac:dyDescent="0.2">
      <c r="A73" s="36"/>
      <c r="B73" s="36"/>
      <c r="C73" s="36" t="s">
        <v>519</v>
      </c>
      <c r="D73" s="36"/>
      <c r="E73" s="36"/>
      <c r="F73" s="36">
        <v>3196.2799999999997</v>
      </c>
    </row>
    <row r="74" spans="1:6" x14ac:dyDescent="0.2">
      <c r="A74" s="36"/>
      <c r="B74" s="36"/>
      <c r="C74" s="36"/>
      <c r="D74" s="36"/>
      <c r="E74" s="36"/>
      <c r="F74" s="36" t="s">
        <v>24</v>
      </c>
    </row>
    <row r="75" spans="1:6" x14ac:dyDescent="0.2">
      <c r="A75" s="335">
        <v>1.1000000000000001</v>
      </c>
      <c r="B75" s="36" t="s">
        <v>8</v>
      </c>
      <c r="C75" s="36" t="s">
        <v>1661</v>
      </c>
      <c r="D75" s="36"/>
      <c r="E75" s="36"/>
      <c r="F75" s="36"/>
    </row>
    <row r="76" spans="1:6" x14ac:dyDescent="0.2">
      <c r="A76" s="335" t="s">
        <v>8</v>
      </c>
      <c r="B76" s="36"/>
      <c r="C76" s="36" t="s">
        <v>1662</v>
      </c>
      <c r="D76" s="36"/>
      <c r="E76" s="36"/>
      <c r="F76" s="36"/>
    </row>
    <row r="77" spans="1:6" x14ac:dyDescent="0.2">
      <c r="A77" s="36">
        <v>10</v>
      </c>
      <c r="B77" s="36" t="s">
        <v>19</v>
      </c>
      <c r="C77" s="36" t="s">
        <v>20</v>
      </c>
      <c r="D77" s="36">
        <v>111.5625</v>
      </c>
      <c r="E77" s="36" t="s">
        <v>19</v>
      </c>
      <c r="F77" s="36">
        <v>1115.625</v>
      </c>
    </row>
    <row r="78" spans="1:6" x14ac:dyDescent="0.2">
      <c r="A78" s="36">
        <v>10</v>
      </c>
      <c r="B78" s="36" t="s">
        <v>19</v>
      </c>
      <c r="C78" s="36" t="s">
        <v>1663</v>
      </c>
      <c r="D78" s="36">
        <v>111.5625</v>
      </c>
      <c r="E78" s="36" t="s">
        <v>19</v>
      </c>
      <c r="F78" s="36">
        <v>1115.625</v>
      </c>
    </row>
    <row r="79" spans="1:6" x14ac:dyDescent="0.2">
      <c r="A79" s="36">
        <v>10</v>
      </c>
      <c r="B79" s="36" t="s">
        <v>19</v>
      </c>
      <c r="C79" s="36" t="s">
        <v>21</v>
      </c>
      <c r="D79" s="36">
        <v>12.932500000000003</v>
      </c>
      <c r="E79" s="36" t="s">
        <v>19</v>
      </c>
      <c r="F79" s="36">
        <v>129.32500000000002</v>
      </c>
    </row>
    <row r="80" spans="1:6" x14ac:dyDescent="0.2">
      <c r="A80" s="36"/>
      <c r="B80" s="36" t="s">
        <v>22</v>
      </c>
      <c r="C80" s="36" t="s">
        <v>23</v>
      </c>
      <c r="D80" s="36"/>
      <c r="E80" s="36" t="s">
        <v>22</v>
      </c>
      <c r="F80" s="36">
        <v>0</v>
      </c>
    </row>
    <row r="81" spans="1:6" x14ac:dyDescent="0.2">
      <c r="A81" s="36"/>
      <c r="B81" s="36"/>
      <c r="C81" s="36"/>
      <c r="D81" s="36"/>
      <c r="E81" s="36"/>
      <c r="F81" s="36" t="s">
        <v>24</v>
      </c>
    </row>
    <row r="82" spans="1:6" x14ac:dyDescent="0.2">
      <c r="A82" s="36"/>
      <c r="B82" s="36"/>
      <c r="C82" s="36" t="s">
        <v>25</v>
      </c>
      <c r="D82" s="36"/>
      <c r="E82" s="36"/>
      <c r="F82" s="36">
        <v>2360.5749999999998</v>
      </c>
    </row>
    <row r="83" spans="1:6" x14ac:dyDescent="0.2">
      <c r="A83" s="36"/>
      <c r="B83" s="36"/>
      <c r="C83" s="36"/>
      <c r="D83" s="36"/>
      <c r="E83" s="36"/>
      <c r="F83" s="36" t="s">
        <v>24</v>
      </c>
    </row>
    <row r="84" spans="1:6" x14ac:dyDescent="0.2">
      <c r="A84" s="36"/>
      <c r="B84" s="36"/>
      <c r="C84" s="338" t="s">
        <v>1664</v>
      </c>
      <c r="D84" s="36" t="s">
        <v>27</v>
      </c>
      <c r="E84" s="36"/>
      <c r="F84" s="36">
        <v>236.05749999999998</v>
      </c>
    </row>
    <row r="85" spans="1:6" x14ac:dyDescent="0.2">
      <c r="A85" s="36"/>
      <c r="B85" s="36"/>
      <c r="C85" s="36"/>
      <c r="D85" s="36" t="s">
        <v>28</v>
      </c>
      <c r="E85" s="36"/>
      <c r="F85" s="36">
        <v>246.26</v>
      </c>
    </row>
    <row r="86" spans="1:6" x14ac:dyDescent="0.2">
      <c r="A86" s="36" t="s">
        <v>86</v>
      </c>
      <c r="B86" s="36" t="s">
        <v>30</v>
      </c>
      <c r="C86" s="36" t="s">
        <v>87</v>
      </c>
      <c r="D86" s="36"/>
      <c r="E86" s="36"/>
      <c r="F86" s="36"/>
    </row>
    <row r="87" spans="1:6" x14ac:dyDescent="0.2">
      <c r="A87" s="36"/>
      <c r="B87" s="36"/>
      <c r="C87" s="36" t="s">
        <v>24</v>
      </c>
      <c r="D87" s="36"/>
      <c r="E87" s="36"/>
      <c r="F87" s="36"/>
    </row>
    <row r="88" spans="1:6" x14ac:dyDescent="0.2">
      <c r="A88" s="36">
        <v>0.14000000000000001</v>
      </c>
      <c r="B88" s="36" t="s">
        <v>19</v>
      </c>
      <c r="C88" s="36" t="s">
        <v>40</v>
      </c>
      <c r="D88" s="36">
        <v>3848.6</v>
      </c>
      <c r="E88" s="36" t="s">
        <v>19</v>
      </c>
      <c r="F88" s="36">
        <v>538.80400000000009</v>
      </c>
    </row>
    <row r="89" spans="1:6" x14ac:dyDescent="0.2">
      <c r="A89" s="36">
        <v>1.1000000000000001</v>
      </c>
      <c r="B89" s="36" t="s">
        <v>41</v>
      </c>
      <c r="C89" s="36" t="s">
        <v>65</v>
      </c>
      <c r="D89" s="36">
        <v>994.35</v>
      </c>
      <c r="E89" s="36" t="s">
        <v>41</v>
      </c>
      <c r="F89" s="36">
        <v>1093.7850000000001</v>
      </c>
    </row>
    <row r="90" spans="1:6" x14ac:dyDescent="0.2">
      <c r="A90" s="36">
        <v>0.5</v>
      </c>
      <c r="B90" s="36" t="s">
        <v>41</v>
      </c>
      <c r="C90" s="36" t="s">
        <v>43</v>
      </c>
      <c r="D90" s="36">
        <v>648.9</v>
      </c>
      <c r="E90" s="36" t="s">
        <v>41</v>
      </c>
      <c r="F90" s="36">
        <v>324.45</v>
      </c>
    </row>
    <row r="91" spans="1:6" x14ac:dyDescent="0.2">
      <c r="A91" s="36">
        <v>1.1000000000000001</v>
      </c>
      <c r="B91" s="36" t="s">
        <v>41</v>
      </c>
      <c r="C91" s="36" t="s">
        <v>44</v>
      </c>
      <c r="D91" s="36">
        <v>532.35</v>
      </c>
      <c r="E91" s="36" t="s">
        <v>41</v>
      </c>
      <c r="F91" s="36">
        <v>585.58500000000004</v>
      </c>
    </row>
    <row r="92" spans="1:6" x14ac:dyDescent="0.2">
      <c r="A92" s="36"/>
      <c r="B92" s="36" t="s">
        <v>22</v>
      </c>
      <c r="C92" s="36" t="s">
        <v>23</v>
      </c>
      <c r="D92" s="36" t="s">
        <v>8</v>
      </c>
      <c r="E92" s="36" t="s">
        <v>22</v>
      </c>
      <c r="F92" s="36">
        <v>5</v>
      </c>
    </row>
    <row r="93" spans="1:6" x14ac:dyDescent="0.2">
      <c r="A93" s="36"/>
      <c r="B93" s="36"/>
      <c r="C93" s="36"/>
      <c r="D93" s="36"/>
      <c r="E93" s="36"/>
      <c r="F93" s="36" t="s">
        <v>24</v>
      </c>
    </row>
    <row r="94" spans="1:6" x14ac:dyDescent="0.2">
      <c r="A94" s="36"/>
      <c r="B94" s="36"/>
      <c r="C94" s="36" t="s">
        <v>66</v>
      </c>
      <c r="D94" s="36"/>
      <c r="E94" s="36"/>
      <c r="F94" s="36">
        <v>2547.6240000000003</v>
      </c>
    </row>
    <row r="95" spans="1:6" x14ac:dyDescent="0.2">
      <c r="A95" s="36"/>
      <c r="B95" s="36"/>
      <c r="C95" s="36"/>
      <c r="D95" s="36"/>
      <c r="E95" s="36"/>
      <c r="F95" s="36" t="s">
        <v>24</v>
      </c>
    </row>
    <row r="96" spans="1:6" x14ac:dyDescent="0.2">
      <c r="A96" s="36"/>
      <c r="B96" s="36"/>
      <c r="C96" s="36" t="s">
        <v>67</v>
      </c>
      <c r="D96" s="36"/>
      <c r="E96" s="36"/>
      <c r="F96" s="336">
        <v>254.76240000000001</v>
      </c>
    </row>
    <row r="97" spans="1:6" x14ac:dyDescent="0.2">
      <c r="A97" s="36" t="s">
        <v>8</v>
      </c>
      <c r="B97" s="36"/>
      <c r="C97" s="36"/>
      <c r="D97" s="36"/>
      <c r="E97" s="36"/>
      <c r="F97" s="36"/>
    </row>
    <row r="98" spans="1:6" x14ac:dyDescent="0.2">
      <c r="A98" s="36"/>
      <c r="B98" s="36"/>
      <c r="C98" s="36"/>
      <c r="D98" s="36"/>
      <c r="E98" s="36"/>
      <c r="F98" s="36"/>
    </row>
    <row r="99" spans="1:6" x14ac:dyDescent="0.2">
      <c r="A99" s="36"/>
      <c r="B99" s="36"/>
      <c r="C99" s="36"/>
      <c r="D99" s="36"/>
      <c r="E99" s="36"/>
      <c r="F99" s="36" t="s">
        <v>46</v>
      </c>
    </row>
    <row r="100" spans="1:6" x14ac:dyDescent="0.2">
      <c r="A100" s="36" t="s">
        <v>651</v>
      </c>
      <c r="B100" s="36" t="s">
        <v>30</v>
      </c>
      <c r="C100" s="36" t="s">
        <v>535</v>
      </c>
      <c r="D100" s="36"/>
      <c r="E100" s="36"/>
      <c r="F100" s="36"/>
    </row>
    <row r="101" spans="1:6" x14ac:dyDescent="0.2">
      <c r="A101" s="36"/>
      <c r="B101" s="36"/>
      <c r="C101" s="36" t="s">
        <v>24</v>
      </c>
      <c r="D101" s="36"/>
      <c r="E101" s="36"/>
      <c r="F101" s="36"/>
    </row>
    <row r="102" spans="1:6" x14ac:dyDescent="0.2">
      <c r="A102" s="36">
        <v>0.14000000000000001</v>
      </c>
      <c r="B102" s="36" t="s">
        <v>19</v>
      </c>
      <c r="C102" s="36" t="s">
        <v>521</v>
      </c>
      <c r="D102" s="36">
        <v>4283.4799999999996</v>
      </c>
      <c r="E102" s="36" t="s">
        <v>19</v>
      </c>
      <c r="F102" s="36">
        <v>599.68719999999996</v>
      </c>
    </row>
    <row r="103" spans="1:6" x14ac:dyDescent="0.2">
      <c r="A103" s="36">
        <v>1.1000000000000001</v>
      </c>
      <c r="B103" s="36" t="s">
        <v>41</v>
      </c>
      <c r="C103" s="36" t="s">
        <v>65</v>
      </c>
      <c r="D103" s="36">
        <v>994.35</v>
      </c>
      <c r="E103" s="36" t="s">
        <v>41</v>
      </c>
      <c r="F103" s="36">
        <v>1093.7850000000001</v>
      </c>
    </row>
    <row r="104" spans="1:6" x14ac:dyDescent="0.2">
      <c r="A104" s="36">
        <v>0.5</v>
      </c>
      <c r="B104" s="36" t="s">
        <v>41</v>
      </c>
      <c r="C104" s="36" t="s">
        <v>43</v>
      </c>
      <c r="D104" s="36">
        <v>648.9</v>
      </c>
      <c r="E104" s="36" t="s">
        <v>41</v>
      </c>
      <c r="F104" s="36">
        <v>324.45</v>
      </c>
    </row>
    <row r="105" spans="1:6" x14ac:dyDescent="0.2">
      <c r="A105" s="36">
        <v>1.1000000000000001</v>
      </c>
      <c r="B105" s="36" t="s">
        <v>41</v>
      </c>
      <c r="C105" s="36" t="s">
        <v>44</v>
      </c>
      <c r="D105" s="36">
        <v>532.35</v>
      </c>
      <c r="E105" s="36" t="s">
        <v>41</v>
      </c>
      <c r="F105" s="36">
        <v>585.58500000000004</v>
      </c>
    </row>
    <row r="106" spans="1:6" x14ac:dyDescent="0.2">
      <c r="A106" s="36"/>
      <c r="B106" s="36" t="s">
        <v>22</v>
      </c>
      <c r="C106" s="36" t="s">
        <v>23</v>
      </c>
      <c r="D106" s="36" t="s">
        <v>8</v>
      </c>
      <c r="E106" s="36" t="s">
        <v>22</v>
      </c>
      <c r="F106" s="36">
        <v>5</v>
      </c>
    </row>
    <row r="107" spans="1:6" x14ac:dyDescent="0.2">
      <c r="A107" s="36"/>
      <c r="B107" s="36"/>
      <c r="C107" s="36"/>
      <c r="D107" s="36"/>
      <c r="E107" s="36"/>
      <c r="F107" s="36"/>
    </row>
    <row r="108" spans="1:6" x14ac:dyDescent="0.2">
      <c r="A108" s="36"/>
      <c r="B108" s="36"/>
      <c r="C108" s="36"/>
      <c r="D108" s="36"/>
      <c r="E108" s="36"/>
      <c r="F108" s="36" t="s">
        <v>24</v>
      </c>
    </row>
    <row r="109" spans="1:6" x14ac:dyDescent="0.2">
      <c r="A109" s="36"/>
      <c r="B109" s="36"/>
      <c r="C109" s="36" t="s">
        <v>66</v>
      </c>
      <c r="D109" s="36"/>
      <c r="E109" s="36"/>
      <c r="F109" s="36">
        <v>2608.5072</v>
      </c>
    </row>
    <row r="110" spans="1:6" x14ac:dyDescent="0.2">
      <c r="A110" s="36"/>
      <c r="B110" s="36"/>
      <c r="C110" s="36"/>
      <c r="D110" s="36"/>
      <c r="E110" s="36"/>
      <c r="F110" s="36" t="s">
        <v>24</v>
      </c>
    </row>
    <row r="111" spans="1:6" x14ac:dyDescent="0.2">
      <c r="A111" s="36"/>
      <c r="B111" s="36"/>
      <c r="C111" s="36" t="s">
        <v>67</v>
      </c>
      <c r="D111" s="36"/>
      <c r="E111" s="36"/>
      <c r="F111" s="336">
        <v>260.85072000000002</v>
      </c>
    </row>
    <row r="112" spans="1:6" x14ac:dyDescent="0.2">
      <c r="A112" s="36"/>
      <c r="B112" s="36"/>
      <c r="C112" s="36"/>
      <c r="D112" s="36"/>
      <c r="E112" s="36"/>
      <c r="F112" s="36" t="s">
        <v>46</v>
      </c>
    </row>
    <row r="113" spans="1:6" x14ac:dyDescent="0.2">
      <c r="A113" s="36" t="s">
        <v>365</v>
      </c>
      <c r="B113" s="36" t="s">
        <v>30</v>
      </c>
      <c r="C113" s="36" t="s">
        <v>542</v>
      </c>
      <c r="D113" s="36"/>
      <c r="E113" s="36"/>
      <c r="F113" s="36"/>
    </row>
    <row r="114" spans="1:6" x14ac:dyDescent="0.2">
      <c r="A114" s="36"/>
      <c r="B114" s="36"/>
      <c r="C114" s="36" t="s">
        <v>548</v>
      </c>
      <c r="D114" s="36"/>
      <c r="E114" s="36"/>
      <c r="F114" s="36"/>
    </row>
    <row r="115" spans="1:6" x14ac:dyDescent="0.2">
      <c r="A115" s="36"/>
      <c r="B115" s="36"/>
      <c r="C115" s="36" t="s">
        <v>24</v>
      </c>
      <c r="D115" s="36"/>
      <c r="E115" s="36"/>
      <c r="F115" s="36"/>
    </row>
    <row r="116" spans="1:6" x14ac:dyDescent="0.2">
      <c r="A116" s="36">
        <v>0.22</v>
      </c>
      <c r="B116" s="36" t="s">
        <v>19</v>
      </c>
      <c r="C116" s="36" t="s">
        <v>521</v>
      </c>
      <c r="D116" s="36">
        <v>4283.4799999999996</v>
      </c>
      <c r="E116" s="36" t="s">
        <v>19</v>
      </c>
      <c r="F116" s="36">
        <v>942.36559999999986</v>
      </c>
    </row>
    <row r="117" spans="1:6" x14ac:dyDescent="0.2">
      <c r="A117" s="36">
        <v>2.2000000000000002</v>
      </c>
      <c r="B117" s="36" t="s">
        <v>64</v>
      </c>
      <c r="C117" s="36" t="s">
        <v>65</v>
      </c>
      <c r="D117" s="36">
        <v>994.35</v>
      </c>
      <c r="E117" s="36" t="s">
        <v>64</v>
      </c>
      <c r="F117" s="36">
        <v>2187.5700000000002</v>
      </c>
    </row>
    <row r="118" spans="1:6" x14ac:dyDescent="0.2">
      <c r="A118" s="36">
        <v>0.5</v>
      </c>
      <c r="B118" s="36" t="s">
        <v>64</v>
      </c>
      <c r="C118" s="36" t="s">
        <v>546</v>
      </c>
      <c r="D118" s="36">
        <v>648.9</v>
      </c>
      <c r="E118" s="36" t="s">
        <v>64</v>
      </c>
      <c r="F118" s="36">
        <v>324.45</v>
      </c>
    </row>
    <row r="119" spans="1:6" x14ac:dyDescent="0.2">
      <c r="A119" s="36">
        <v>3.2</v>
      </c>
      <c r="B119" s="36" t="s">
        <v>64</v>
      </c>
      <c r="C119" s="36" t="s">
        <v>44</v>
      </c>
      <c r="D119" s="36">
        <v>532.35</v>
      </c>
      <c r="E119" s="36" t="s">
        <v>64</v>
      </c>
      <c r="F119" s="36">
        <v>1703.5200000000002</v>
      </c>
    </row>
    <row r="120" spans="1:6" x14ac:dyDescent="0.2">
      <c r="A120" s="36"/>
      <c r="B120" s="36" t="s">
        <v>22</v>
      </c>
      <c r="C120" s="36" t="s">
        <v>23</v>
      </c>
      <c r="D120" s="36" t="s">
        <v>8</v>
      </c>
      <c r="E120" s="36" t="s">
        <v>22</v>
      </c>
      <c r="F120" s="36">
        <v>5</v>
      </c>
    </row>
    <row r="121" spans="1:6" x14ac:dyDescent="0.2">
      <c r="A121" s="36"/>
      <c r="B121" s="36"/>
      <c r="C121" s="36"/>
      <c r="D121" s="36"/>
      <c r="E121" s="36"/>
      <c r="F121" s="36" t="s">
        <v>24</v>
      </c>
    </row>
    <row r="122" spans="1:6" x14ac:dyDescent="0.2">
      <c r="A122" s="36"/>
      <c r="B122" s="36"/>
      <c r="C122" s="36" t="s">
        <v>66</v>
      </c>
      <c r="D122" s="36"/>
      <c r="E122" s="36"/>
      <c r="F122" s="36">
        <v>5162.9056</v>
      </c>
    </row>
    <row r="123" spans="1:6" x14ac:dyDescent="0.2">
      <c r="A123" s="36" t="s">
        <v>8</v>
      </c>
      <c r="B123" s="36"/>
      <c r="C123" s="36"/>
      <c r="D123" s="36"/>
      <c r="E123" s="36"/>
      <c r="F123" s="36" t="s">
        <v>24</v>
      </c>
    </row>
    <row r="124" spans="1:6" x14ac:dyDescent="0.2">
      <c r="A124" s="36"/>
      <c r="B124" s="36"/>
      <c r="C124" s="36" t="s">
        <v>67</v>
      </c>
      <c r="D124" s="36"/>
      <c r="E124" s="36"/>
      <c r="F124" s="336">
        <v>516.29056000000003</v>
      </c>
    </row>
    <row r="125" spans="1:6" x14ac:dyDescent="0.2">
      <c r="A125" s="36"/>
      <c r="B125" s="36"/>
      <c r="C125" s="36"/>
      <c r="D125" s="36"/>
      <c r="E125" s="36"/>
      <c r="F125" s="36"/>
    </row>
    <row r="126" spans="1:6" x14ac:dyDescent="0.2">
      <c r="A126" s="36"/>
      <c r="B126" s="36"/>
      <c r="C126" s="339" t="s">
        <v>147</v>
      </c>
      <c r="D126" s="36"/>
      <c r="E126" s="36"/>
      <c r="F126" s="336">
        <v>2152.02</v>
      </c>
    </row>
    <row r="127" spans="1:6" x14ac:dyDescent="0.2">
      <c r="A127" s="36" t="s">
        <v>1665</v>
      </c>
      <c r="B127" s="36" t="s">
        <v>30</v>
      </c>
      <c r="C127" s="36" t="s">
        <v>1666</v>
      </c>
      <c r="D127" s="36"/>
      <c r="E127" s="36"/>
      <c r="F127" s="36"/>
    </row>
    <row r="128" spans="1:6" x14ac:dyDescent="0.2">
      <c r="A128" s="36"/>
      <c r="B128" s="36"/>
      <c r="C128" s="36" t="s">
        <v>1667</v>
      </c>
      <c r="D128" s="36"/>
      <c r="E128" s="36"/>
      <c r="F128" s="36"/>
    </row>
    <row r="129" spans="1:6" x14ac:dyDescent="0.2">
      <c r="A129" s="36"/>
      <c r="B129" s="36"/>
      <c r="C129" s="36" t="s">
        <v>24</v>
      </c>
      <c r="D129" s="36" t="s">
        <v>24</v>
      </c>
      <c r="E129" s="36"/>
      <c r="F129" s="36"/>
    </row>
    <row r="130" spans="1:6" x14ac:dyDescent="0.2">
      <c r="A130" s="340">
        <v>0.53339999999999999</v>
      </c>
      <c r="B130" s="36" t="s">
        <v>10</v>
      </c>
      <c r="C130" s="36" t="s">
        <v>1668</v>
      </c>
      <c r="D130" s="36">
        <v>208.8</v>
      </c>
      <c r="E130" s="36" t="s">
        <v>10</v>
      </c>
      <c r="F130" s="36">
        <v>111.37392</v>
      </c>
    </row>
    <row r="131" spans="1:6" x14ac:dyDescent="0.2">
      <c r="A131" s="36">
        <v>4.24</v>
      </c>
      <c r="B131" s="36" t="s">
        <v>12</v>
      </c>
      <c r="C131" s="36" t="s">
        <v>1669</v>
      </c>
      <c r="D131" s="36">
        <v>35.61</v>
      </c>
      <c r="E131" s="36" t="s">
        <v>12</v>
      </c>
      <c r="F131" s="36">
        <v>150.9864</v>
      </c>
    </row>
    <row r="132" spans="1:6" x14ac:dyDescent="0.2">
      <c r="A132" s="36">
        <v>16</v>
      </c>
      <c r="B132" s="36" t="s">
        <v>1670</v>
      </c>
      <c r="C132" s="36" t="s">
        <v>1671</v>
      </c>
      <c r="D132" s="36">
        <v>1</v>
      </c>
      <c r="E132" s="36" t="s">
        <v>165</v>
      </c>
      <c r="F132" s="36">
        <v>16</v>
      </c>
    </row>
    <row r="133" spans="1:6" x14ac:dyDescent="0.2">
      <c r="A133" s="340">
        <v>0.53339999999999999</v>
      </c>
      <c r="B133" s="36" t="s">
        <v>10</v>
      </c>
      <c r="C133" s="36" t="s">
        <v>1672</v>
      </c>
      <c r="D133" s="36">
        <v>214.86111111111109</v>
      </c>
      <c r="E133" s="36" t="s">
        <v>10</v>
      </c>
      <c r="F133" s="36">
        <v>114.60691666666665</v>
      </c>
    </row>
    <row r="134" spans="1:6" x14ac:dyDescent="0.2">
      <c r="A134" s="36"/>
      <c r="B134" s="36" t="s">
        <v>22</v>
      </c>
      <c r="C134" s="36" t="s">
        <v>155</v>
      </c>
      <c r="D134" s="36"/>
      <c r="E134" s="36" t="s">
        <v>22</v>
      </c>
      <c r="F134" s="36"/>
    </row>
    <row r="135" spans="1:6" x14ac:dyDescent="0.2">
      <c r="A135" s="36"/>
      <c r="B135" s="36"/>
      <c r="C135" s="36" t="s">
        <v>1673</v>
      </c>
      <c r="D135" s="36"/>
      <c r="E135" s="36"/>
      <c r="F135" s="36"/>
    </row>
    <row r="136" spans="1:6" x14ac:dyDescent="0.2">
      <c r="A136" s="36"/>
      <c r="B136" s="36"/>
      <c r="C136" s="36" t="s">
        <v>1674</v>
      </c>
      <c r="D136" s="36"/>
      <c r="E136" s="36"/>
      <c r="F136" s="36">
        <v>392.96723666666662</v>
      </c>
    </row>
    <row r="137" spans="1:6" x14ac:dyDescent="0.2">
      <c r="A137" s="36"/>
      <c r="B137" s="36"/>
      <c r="C137" s="36" t="s">
        <v>1675</v>
      </c>
      <c r="D137" s="36"/>
      <c r="E137" s="36"/>
      <c r="F137" s="336">
        <v>736.80000000000007</v>
      </c>
    </row>
    <row r="139" spans="1:6" x14ac:dyDescent="0.2">
      <c r="A139" s="36"/>
      <c r="B139" s="36" t="s">
        <v>30</v>
      </c>
      <c r="C139" s="36" t="s">
        <v>88</v>
      </c>
      <c r="D139" s="36"/>
      <c r="E139" s="36"/>
      <c r="F139" s="36"/>
    </row>
    <row r="140" spans="1:6" x14ac:dyDescent="0.2">
      <c r="A140" s="36"/>
      <c r="B140" s="36"/>
      <c r="C140" s="36" t="s">
        <v>89</v>
      </c>
      <c r="D140" s="36"/>
      <c r="E140" s="36"/>
      <c r="F140" s="36"/>
    </row>
    <row r="141" spans="1:6" x14ac:dyDescent="0.2">
      <c r="A141" s="36"/>
      <c r="B141" s="36"/>
      <c r="C141" s="36" t="s">
        <v>90</v>
      </c>
      <c r="D141" s="36"/>
      <c r="E141" s="36"/>
      <c r="F141" s="36"/>
    </row>
    <row r="142" spans="1:6" x14ac:dyDescent="0.2">
      <c r="A142" s="36">
        <v>1.34</v>
      </c>
      <c r="B142" s="36" t="s">
        <v>62</v>
      </c>
      <c r="C142" s="36" t="s">
        <v>377</v>
      </c>
      <c r="D142" s="36">
        <v>73.8</v>
      </c>
      <c r="E142" s="36" t="s">
        <v>62</v>
      </c>
      <c r="F142" s="36">
        <v>98.891999999999996</v>
      </c>
    </row>
    <row r="143" spans="1:6" x14ac:dyDescent="0.2">
      <c r="A143" s="36">
        <v>0.5</v>
      </c>
      <c r="B143" s="36" t="s">
        <v>64</v>
      </c>
      <c r="C143" s="36" t="s">
        <v>91</v>
      </c>
      <c r="D143" s="36">
        <v>793.80000000000007</v>
      </c>
      <c r="E143" s="36" t="s">
        <v>64</v>
      </c>
      <c r="F143" s="36">
        <v>396.90000000000003</v>
      </c>
    </row>
    <row r="144" spans="1:6" x14ac:dyDescent="0.2">
      <c r="A144" s="36">
        <v>0.5</v>
      </c>
      <c r="B144" s="36" t="s">
        <v>64</v>
      </c>
      <c r="C144" s="36" t="s">
        <v>43</v>
      </c>
      <c r="D144" s="36">
        <v>648.9</v>
      </c>
      <c r="E144" s="36" t="s">
        <v>64</v>
      </c>
      <c r="F144" s="36">
        <v>324.45</v>
      </c>
    </row>
    <row r="145" spans="1:6" x14ac:dyDescent="0.2">
      <c r="A145" s="36">
        <v>0.8</v>
      </c>
      <c r="B145" s="36" t="s">
        <v>64</v>
      </c>
      <c r="C145" s="36" t="s">
        <v>44</v>
      </c>
      <c r="D145" s="36">
        <v>532.35</v>
      </c>
      <c r="E145" s="36" t="s">
        <v>64</v>
      </c>
      <c r="F145" s="36">
        <v>425.88000000000005</v>
      </c>
    </row>
    <row r="146" spans="1:6" x14ac:dyDescent="0.2">
      <c r="A146" s="36"/>
      <c r="B146" s="36" t="s">
        <v>22</v>
      </c>
      <c r="C146" s="36" t="s">
        <v>92</v>
      </c>
      <c r="D146" s="36" t="s">
        <v>8</v>
      </c>
      <c r="E146" s="36" t="s">
        <v>22</v>
      </c>
      <c r="F146" s="36">
        <v>2.6</v>
      </c>
    </row>
    <row r="147" spans="1:6" x14ac:dyDescent="0.2">
      <c r="A147" s="36"/>
      <c r="B147" s="36"/>
      <c r="C147" s="36" t="s">
        <v>66</v>
      </c>
      <c r="D147" s="36"/>
      <c r="E147" s="36"/>
      <c r="F147" s="36">
        <v>1248.722</v>
      </c>
    </row>
    <row r="148" spans="1:6" x14ac:dyDescent="0.2">
      <c r="A148" s="36"/>
      <c r="B148" s="36"/>
      <c r="C148" s="36"/>
      <c r="D148" s="36"/>
      <c r="E148" s="36"/>
      <c r="F148" s="36" t="s">
        <v>24</v>
      </c>
    </row>
    <row r="149" spans="1:6" x14ac:dyDescent="0.2">
      <c r="A149" s="36"/>
      <c r="B149" s="36"/>
      <c r="C149" s="36" t="s">
        <v>67</v>
      </c>
      <c r="D149" s="36"/>
      <c r="E149" s="36"/>
      <c r="F149" s="336">
        <v>124.87219999999999</v>
      </c>
    </row>
    <row r="151" spans="1:6" x14ac:dyDescent="0.2">
      <c r="A151" s="36"/>
      <c r="B151" s="36" t="s">
        <v>30</v>
      </c>
      <c r="C151" s="36" t="s">
        <v>538</v>
      </c>
      <c r="D151" s="36"/>
      <c r="E151" s="36"/>
      <c r="F151" s="36"/>
    </row>
    <row r="152" spans="1:6" x14ac:dyDescent="0.2">
      <c r="A152" s="36"/>
      <c r="B152" s="36"/>
      <c r="C152" s="36" t="s">
        <v>539</v>
      </c>
      <c r="D152" s="36"/>
      <c r="E152" s="36"/>
      <c r="F152" s="36"/>
    </row>
    <row r="153" spans="1:6" x14ac:dyDescent="0.2">
      <c r="A153" s="36"/>
      <c r="B153" s="36"/>
      <c r="C153" s="36" t="s">
        <v>540</v>
      </c>
      <c r="D153" s="36"/>
      <c r="E153" s="36"/>
      <c r="F153" s="36"/>
    </row>
    <row r="154" spans="1:6" x14ac:dyDescent="0.2">
      <c r="A154" s="36"/>
      <c r="B154" s="36"/>
      <c r="C154" s="36" t="s">
        <v>24</v>
      </c>
      <c r="D154" s="36"/>
      <c r="E154" s="36"/>
      <c r="F154" s="36"/>
    </row>
    <row r="155" spans="1:6" x14ac:dyDescent="0.2">
      <c r="A155" s="36">
        <v>0.14000000000000001</v>
      </c>
      <c r="B155" s="36" t="s">
        <v>19</v>
      </c>
      <c r="C155" s="36" t="s">
        <v>520</v>
      </c>
      <c r="D155" s="36">
        <v>5008.28</v>
      </c>
      <c r="E155" s="36" t="s">
        <v>19</v>
      </c>
      <c r="F155" s="36">
        <v>701.16</v>
      </c>
    </row>
    <row r="156" spans="1:6" x14ac:dyDescent="0.2">
      <c r="A156" s="36">
        <v>1.1000000000000001</v>
      </c>
      <c r="B156" s="36" t="s">
        <v>41</v>
      </c>
      <c r="C156" s="36" t="s">
        <v>65</v>
      </c>
      <c r="D156" s="36">
        <v>994.35</v>
      </c>
      <c r="E156" s="36" t="s">
        <v>41</v>
      </c>
      <c r="F156" s="36">
        <v>1093.79</v>
      </c>
    </row>
    <row r="157" spans="1:6" x14ac:dyDescent="0.2">
      <c r="A157" s="36">
        <v>0.5</v>
      </c>
      <c r="B157" s="36" t="s">
        <v>41</v>
      </c>
      <c r="C157" s="36" t="s">
        <v>43</v>
      </c>
      <c r="D157" s="36">
        <v>648.9</v>
      </c>
      <c r="E157" s="36" t="s">
        <v>41</v>
      </c>
      <c r="F157" s="36">
        <v>324.45</v>
      </c>
    </row>
    <row r="158" spans="1:6" x14ac:dyDescent="0.2">
      <c r="A158" s="36">
        <v>1.1000000000000001</v>
      </c>
      <c r="B158" s="36" t="s">
        <v>41</v>
      </c>
      <c r="C158" s="36" t="s">
        <v>44</v>
      </c>
      <c r="D158" s="36">
        <v>532.35</v>
      </c>
      <c r="E158" s="36" t="s">
        <v>41</v>
      </c>
      <c r="F158" s="36">
        <v>585.59</v>
      </c>
    </row>
    <row r="159" spans="1:6" x14ac:dyDescent="0.2">
      <c r="A159" s="36">
        <v>2</v>
      </c>
      <c r="B159" s="36" t="s">
        <v>62</v>
      </c>
      <c r="C159" s="36" t="s">
        <v>541</v>
      </c>
      <c r="D159" s="36">
        <v>42.7</v>
      </c>
      <c r="E159" s="36" t="s">
        <v>62</v>
      </c>
      <c r="F159" s="36">
        <v>85.4</v>
      </c>
    </row>
    <row r="160" spans="1:6" x14ac:dyDescent="0.2">
      <c r="A160" s="36"/>
      <c r="B160" s="36" t="s">
        <v>22</v>
      </c>
      <c r="C160" s="36" t="s">
        <v>23</v>
      </c>
      <c r="D160" s="36" t="s">
        <v>8</v>
      </c>
      <c r="E160" s="36" t="s">
        <v>22</v>
      </c>
      <c r="F160" s="36">
        <v>5</v>
      </c>
    </row>
    <row r="161" spans="1:6" x14ac:dyDescent="0.2">
      <c r="A161" s="36"/>
      <c r="B161" s="36"/>
      <c r="C161" s="36"/>
      <c r="D161" s="36"/>
      <c r="E161" s="36"/>
      <c r="F161" s="36" t="s">
        <v>24</v>
      </c>
    </row>
    <row r="162" spans="1:6" x14ac:dyDescent="0.2">
      <c r="A162" s="36" t="s">
        <v>8</v>
      </c>
      <c r="B162" s="36"/>
      <c r="C162" s="36" t="s">
        <v>66</v>
      </c>
      <c r="D162" s="36"/>
      <c r="E162" s="36"/>
      <c r="F162" s="36">
        <v>2795.39</v>
      </c>
    </row>
    <row r="163" spans="1:6" x14ac:dyDescent="0.2">
      <c r="A163" s="36"/>
      <c r="B163" s="36"/>
      <c r="C163" s="36"/>
      <c r="D163" s="36"/>
      <c r="E163" s="36"/>
      <c r="F163" s="36" t="s">
        <v>24</v>
      </c>
    </row>
    <row r="164" spans="1:6" x14ac:dyDescent="0.2">
      <c r="A164" s="36"/>
      <c r="B164" s="36"/>
      <c r="C164" s="36" t="s">
        <v>67</v>
      </c>
      <c r="D164" s="36"/>
      <c r="E164" s="36"/>
      <c r="F164" s="336">
        <v>279.54000000000002</v>
      </c>
    </row>
    <row r="166" spans="1:6" x14ac:dyDescent="0.2">
      <c r="A166" s="341">
        <v>52</v>
      </c>
      <c r="B166" s="36" t="s">
        <v>30</v>
      </c>
      <c r="C166" s="36" t="s">
        <v>168</v>
      </c>
      <c r="D166" s="36"/>
      <c r="E166" s="36"/>
      <c r="F166" s="36"/>
    </row>
    <row r="167" spans="1:6" x14ac:dyDescent="0.2">
      <c r="A167" s="36"/>
      <c r="B167" s="36"/>
      <c r="C167" s="36" t="s">
        <v>169</v>
      </c>
      <c r="D167" s="36"/>
      <c r="E167" s="36"/>
      <c r="F167" s="36"/>
    </row>
    <row r="168" spans="1:6" x14ac:dyDescent="0.2">
      <c r="A168" s="36"/>
      <c r="B168" s="36"/>
      <c r="C168" s="36" t="s">
        <v>170</v>
      </c>
      <c r="D168" s="36"/>
      <c r="E168" s="36"/>
      <c r="F168" s="36"/>
    </row>
    <row r="169" spans="1:6" x14ac:dyDescent="0.2">
      <c r="A169" s="36"/>
      <c r="B169" s="36"/>
      <c r="C169" s="36" t="s">
        <v>171</v>
      </c>
      <c r="D169" s="36"/>
      <c r="E169" s="36"/>
      <c r="F169" s="36"/>
    </row>
    <row r="170" spans="1:6" x14ac:dyDescent="0.2">
      <c r="A170" s="36"/>
      <c r="B170" s="36"/>
      <c r="C170" s="36" t="s">
        <v>172</v>
      </c>
      <c r="D170" s="36"/>
      <c r="E170" s="36"/>
      <c r="F170" s="36"/>
    </row>
    <row r="171" spans="1:6" x14ac:dyDescent="0.2">
      <c r="A171" s="36"/>
      <c r="B171" s="36"/>
      <c r="C171" s="36" t="s">
        <v>173</v>
      </c>
      <c r="D171" s="36"/>
      <c r="E171" s="36"/>
      <c r="F171" s="36"/>
    </row>
    <row r="172" spans="1:6" x14ac:dyDescent="0.2">
      <c r="A172" s="36"/>
      <c r="B172" s="36"/>
      <c r="C172" s="36" t="s">
        <v>174</v>
      </c>
      <c r="D172" s="36"/>
      <c r="E172" s="36"/>
      <c r="F172" s="36"/>
    </row>
    <row r="173" spans="1:6" x14ac:dyDescent="0.2">
      <c r="A173" s="36"/>
      <c r="B173" s="36"/>
      <c r="C173" s="36" t="s">
        <v>175</v>
      </c>
      <c r="D173" s="36"/>
      <c r="E173" s="36"/>
      <c r="F173" s="36"/>
    </row>
    <row r="174" spans="1:6" x14ac:dyDescent="0.2">
      <c r="A174" s="36"/>
      <c r="B174" s="36"/>
      <c r="C174" s="36" t="s">
        <v>46</v>
      </c>
      <c r="D174" s="36" t="s">
        <v>46</v>
      </c>
      <c r="E174" s="36"/>
      <c r="F174" s="36"/>
    </row>
    <row r="175" spans="1:6" x14ac:dyDescent="0.2">
      <c r="A175" s="36"/>
      <c r="B175" s="36" t="s">
        <v>30</v>
      </c>
      <c r="C175" s="36" t="s">
        <v>176</v>
      </c>
      <c r="D175" s="36"/>
      <c r="E175" s="36"/>
      <c r="F175" s="36"/>
    </row>
    <row r="176" spans="1:6" x14ac:dyDescent="0.2">
      <c r="A176" s="36"/>
      <c r="B176" s="36"/>
      <c r="C176" s="36" t="s">
        <v>177</v>
      </c>
      <c r="D176" s="36"/>
      <c r="E176" s="36"/>
      <c r="F176" s="36"/>
    </row>
    <row r="177" spans="1:6" x14ac:dyDescent="0.2">
      <c r="A177" s="36"/>
      <c r="B177" s="36" t="s">
        <v>178</v>
      </c>
      <c r="C177" s="36" t="s">
        <v>179</v>
      </c>
      <c r="D177" s="36"/>
      <c r="E177" s="36"/>
      <c r="F177" s="36"/>
    </row>
    <row r="178" spans="1:6" x14ac:dyDescent="0.2">
      <c r="A178" s="36"/>
      <c r="B178" s="36"/>
      <c r="C178" s="36" t="s">
        <v>24</v>
      </c>
      <c r="D178" s="36"/>
      <c r="E178" s="36"/>
      <c r="F178" s="36"/>
    </row>
    <row r="179" spans="1:6" x14ac:dyDescent="0.2">
      <c r="A179" s="36">
        <v>1</v>
      </c>
      <c r="B179" s="36" t="s">
        <v>12</v>
      </c>
      <c r="C179" s="36" t="s">
        <v>180</v>
      </c>
      <c r="D179" s="36">
        <v>26</v>
      </c>
      <c r="E179" s="36" t="s">
        <v>12</v>
      </c>
      <c r="F179" s="36">
        <v>26</v>
      </c>
    </row>
    <row r="180" spans="1:6" x14ac:dyDescent="0.2">
      <c r="A180" s="36">
        <v>1</v>
      </c>
      <c r="B180" s="36" t="s">
        <v>22</v>
      </c>
      <c r="C180" s="36" t="s">
        <v>181</v>
      </c>
      <c r="D180" s="36">
        <v>18.2</v>
      </c>
      <c r="E180" s="36" t="s">
        <v>22</v>
      </c>
      <c r="F180" s="36">
        <v>18.2</v>
      </c>
    </row>
    <row r="181" spans="1:6" x14ac:dyDescent="0.2">
      <c r="A181" s="36">
        <v>1</v>
      </c>
      <c r="B181" s="36" t="s">
        <v>12</v>
      </c>
      <c r="C181" s="36" t="s">
        <v>182</v>
      </c>
      <c r="D181" s="36">
        <v>183.82</v>
      </c>
      <c r="E181" s="36" t="s">
        <v>12</v>
      </c>
      <c r="F181" s="36">
        <v>183.82</v>
      </c>
    </row>
    <row r="182" spans="1:6" x14ac:dyDescent="0.2">
      <c r="A182" s="36"/>
      <c r="B182" s="36"/>
      <c r="C182" s="36"/>
      <c r="D182" s="36" t="s">
        <v>8</v>
      </c>
      <c r="E182" s="36"/>
      <c r="F182" s="36" t="s">
        <v>24</v>
      </c>
    </row>
    <row r="183" spans="1:6" x14ac:dyDescent="0.2">
      <c r="A183" s="36"/>
      <c r="B183" s="36"/>
      <c r="C183" s="36" t="s">
        <v>183</v>
      </c>
      <c r="D183" s="36"/>
      <c r="E183" s="36"/>
      <c r="F183" s="36">
        <v>228.02</v>
      </c>
    </row>
    <row r="184" spans="1:6" x14ac:dyDescent="0.2">
      <c r="A184" s="36"/>
      <c r="B184" s="36"/>
      <c r="C184" s="36" t="s">
        <v>8</v>
      </c>
      <c r="D184" s="36" t="s">
        <v>8</v>
      </c>
      <c r="E184" s="36"/>
      <c r="F184" s="36" t="s">
        <v>46</v>
      </c>
    </row>
    <row r="185" spans="1:6" x14ac:dyDescent="0.2">
      <c r="A185" s="36"/>
      <c r="B185" s="36" t="s">
        <v>184</v>
      </c>
      <c r="C185" s="36" t="s">
        <v>185</v>
      </c>
      <c r="D185" s="36"/>
      <c r="E185" s="36"/>
      <c r="F185" s="36"/>
    </row>
    <row r="186" spans="1:6" x14ac:dyDescent="0.2">
      <c r="A186" s="36"/>
      <c r="B186" s="36"/>
      <c r="C186" s="36" t="s">
        <v>24</v>
      </c>
      <c r="D186" s="36"/>
      <c r="E186" s="36"/>
      <c r="F186" s="36"/>
    </row>
    <row r="187" spans="1:6" x14ac:dyDescent="0.2">
      <c r="A187" s="36">
        <v>1</v>
      </c>
      <c r="B187" s="36" t="s">
        <v>12</v>
      </c>
      <c r="C187" s="36" t="s">
        <v>186</v>
      </c>
      <c r="D187" s="36">
        <v>35</v>
      </c>
      <c r="E187" s="36" t="s">
        <v>12</v>
      </c>
      <c r="F187" s="36">
        <v>35</v>
      </c>
    </row>
    <row r="188" spans="1:6" x14ac:dyDescent="0.2">
      <c r="A188" s="36">
        <v>1</v>
      </c>
      <c r="B188" s="36" t="s">
        <v>22</v>
      </c>
      <c r="C188" s="36" t="s">
        <v>187</v>
      </c>
      <c r="D188" s="36">
        <v>14</v>
      </c>
      <c r="E188" s="36" t="s">
        <v>22</v>
      </c>
      <c r="F188" s="36">
        <v>14</v>
      </c>
    </row>
    <row r="189" spans="1:6" x14ac:dyDescent="0.2">
      <c r="A189" s="36">
        <v>1</v>
      </c>
      <c r="B189" s="36" t="s">
        <v>12</v>
      </c>
      <c r="C189" s="36" t="s">
        <v>182</v>
      </c>
      <c r="D189" s="36">
        <v>187.42</v>
      </c>
      <c r="E189" s="36" t="s">
        <v>12</v>
      </c>
      <c r="F189" s="36">
        <v>187.42</v>
      </c>
    </row>
    <row r="190" spans="1:6" x14ac:dyDescent="0.2">
      <c r="A190" s="36"/>
      <c r="B190" s="36"/>
      <c r="C190" s="36"/>
      <c r="D190" s="36" t="s">
        <v>8</v>
      </c>
      <c r="E190" s="36"/>
      <c r="F190" s="36" t="s">
        <v>24</v>
      </c>
    </row>
    <row r="191" spans="1:6" x14ac:dyDescent="0.2">
      <c r="A191" s="36"/>
      <c r="B191" s="36"/>
      <c r="C191" s="36" t="s">
        <v>183</v>
      </c>
      <c r="D191" s="36"/>
      <c r="E191" s="36"/>
      <c r="F191" s="336">
        <v>236.42</v>
      </c>
    </row>
    <row r="192" spans="1:6" x14ac:dyDescent="0.2">
      <c r="A192" s="36"/>
      <c r="B192" s="36"/>
      <c r="C192" s="36"/>
      <c r="D192" s="36" t="s">
        <v>8</v>
      </c>
      <c r="E192" s="36"/>
      <c r="F192" s="36" t="s">
        <v>46</v>
      </c>
    </row>
    <row r="193" spans="1:6" x14ac:dyDescent="0.2">
      <c r="A193" s="36"/>
      <c r="B193" s="36" t="s">
        <v>188</v>
      </c>
      <c r="C193" s="36" t="s">
        <v>189</v>
      </c>
      <c r="D193" s="36"/>
      <c r="E193" s="36"/>
      <c r="F193" s="36"/>
    </row>
    <row r="194" spans="1:6" x14ac:dyDescent="0.2">
      <c r="A194" s="36"/>
      <c r="B194" s="36"/>
      <c r="C194" s="36" t="s">
        <v>24</v>
      </c>
      <c r="D194" s="36"/>
      <c r="E194" s="36"/>
      <c r="F194" s="36"/>
    </row>
    <row r="195" spans="1:6" x14ac:dyDescent="0.2">
      <c r="A195" s="36">
        <v>1</v>
      </c>
      <c r="B195" s="36" t="s">
        <v>12</v>
      </c>
      <c r="C195" s="36" t="s">
        <v>190</v>
      </c>
      <c r="D195" s="36">
        <v>52</v>
      </c>
      <c r="E195" s="36" t="s">
        <v>12</v>
      </c>
      <c r="F195" s="36">
        <v>52</v>
      </c>
    </row>
    <row r="196" spans="1:6" x14ac:dyDescent="0.2">
      <c r="A196" s="36">
        <v>1</v>
      </c>
      <c r="B196" s="36" t="s">
        <v>22</v>
      </c>
      <c r="C196" s="36" t="s">
        <v>191</v>
      </c>
      <c r="D196" s="36">
        <v>10.4</v>
      </c>
      <c r="E196" s="36" t="s">
        <v>22</v>
      </c>
      <c r="F196" s="36">
        <v>10.4</v>
      </c>
    </row>
    <row r="197" spans="1:6" x14ac:dyDescent="0.2">
      <c r="A197" s="36">
        <v>1</v>
      </c>
      <c r="B197" s="36" t="s">
        <v>12</v>
      </c>
      <c r="C197" s="36" t="s">
        <v>182</v>
      </c>
      <c r="D197" s="36">
        <v>187.32</v>
      </c>
      <c r="E197" s="36" t="s">
        <v>12</v>
      </c>
      <c r="F197" s="36">
        <v>187.32</v>
      </c>
    </row>
    <row r="198" spans="1:6" x14ac:dyDescent="0.2">
      <c r="A198" s="36"/>
      <c r="B198" s="36"/>
      <c r="C198" s="36"/>
      <c r="D198" s="36" t="s">
        <v>8</v>
      </c>
      <c r="E198" s="36"/>
      <c r="F198" s="36" t="s">
        <v>24</v>
      </c>
    </row>
    <row r="199" spans="1:6" x14ac:dyDescent="0.2">
      <c r="A199" s="36"/>
      <c r="B199" s="36"/>
      <c r="C199" s="36" t="s">
        <v>183</v>
      </c>
      <c r="D199" s="36"/>
      <c r="E199" s="36"/>
      <c r="F199" s="336">
        <v>249.72</v>
      </c>
    </row>
    <row r="201" spans="1:6" x14ac:dyDescent="0.2">
      <c r="A201" s="36" t="s">
        <v>281</v>
      </c>
      <c r="B201" s="36"/>
      <c r="C201" s="36" t="s">
        <v>282</v>
      </c>
      <c r="D201" s="36"/>
      <c r="E201" s="36"/>
      <c r="F201" s="36">
        <v>10.050000000000001</v>
      </c>
    </row>
    <row r="202" spans="1:6" x14ac:dyDescent="0.2">
      <c r="A202" s="36"/>
      <c r="B202" s="36"/>
      <c r="C202" s="36" t="s">
        <v>283</v>
      </c>
      <c r="D202" s="36"/>
      <c r="E202" s="36"/>
      <c r="F202" s="36">
        <v>7035</v>
      </c>
    </row>
    <row r="203" spans="1:6" x14ac:dyDescent="0.2">
      <c r="A203" s="36" t="s">
        <v>8</v>
      </c>
      <c r="B203" s="36"/>
      <c r="C203" s="36" t="s">
        <v>1679</v>
      </c>
      <c r="D203" s="36"/>
      <c r="E203" s="36"/>
      <c r="F203" s="336">
        <f>F201*1000</f>
        <v>10050</v>
      </c>
    </row>
    <row r="205" spans="1:6" x14ac:dyDescent="0.2">
      <c r="A205" s="36"/>
      <c r="B205" s="36" t="s">
        <v>30</v>
      </c>
      <c r="C205" s="36" t="s">
        <v>1680</v>
      </c>
      <c r="D205" s="36"/>
      <c r="E205" s="36"/>
      <c r="F205" s="36"/>
    </row>
    <row r="206" spans="1:6" x14ac:dyDescent="0.2">
      <c r="A206" s="36"/>
      <c r="B206" s="36"/>
      <c r="C206" s="36" t="s">
        <v>24</v>
      </c>
      <c r="D206" s="36"/>
      <c r="E206" s="36"/>
      <c r="F206" s="36"/>
    </row>
    <row r="207" spans="1:6" x14ac:dyDescent="0.2">
      <c r="A207" s="36">
        <v>0.05</v>
      </c>
      <c r="B207" s="36" t="s">
        <v>19</v>
      </c>
      <c r="C207" s="36" t="s">
        <v>264</v>
      </c>
      <c r="D207" s="36">
        <v>1348</v>
      </c>
      <c r="E207" s="36" t="s">
        <v>19</v>
      </c>
      <c r="F207" s="36">
        <v>67.400000000000006</v>
      </c>
    </row>
    <row r="208" spans="1:6" x14ac:dyDescent="0.2">
      <c r="A208" s="36">
        <v>1.1000000000000001</v>
      </c>
      <c r="B208" s="36" t="s">
        <v>41</v>
      </c>
      <c r="C208" s="36" t="s">
        <v>42</v>
      </c>
      <c r="D208" s="36">
        <v>928.2</v>
      </c>
      <c r="E208" s="36" t="s">
        <v>41</v>
      </c>
      <c r="F208" s="36">
        <v>1021.02</v>
      </c>
    </row>
    <row r="209" spans="1:6" x14ac:dyDescent="0.2">
      <c r="A209" s="36">
        <v>0.3</v>
      </c>
      <c r="B209" s="36" t="s">
        <v>41</v>
      </c>
      <c r="C209" s="36" t="s">
        <v>43</v>
      </c>
      <c r="D209" s="36">
        <v>648.9</v>
      </c>
      <c r="E209" s="36" t="s">
        <v>41</v>
      </c>
      <c r="F209" s="36">
        <v>194.67</v>
      </c>
    </row>
    <row r="210" spans="1:6" x14ac:dyDescent="0.2">
      <c r="A210" s="36">
        <v>1.9</v>
      </c>
      <c r="B210" s="36" t="s">
        <v>41</v>
      </c>
      <c r="C210" s="36" t="s">
        <v>44</v>
      </c>
      <c r="D210" s="36">
        <v>532.35</v>
      </c>
      <c r="E210" s="36" t="s">
        <v>41</v>
      </c>
      <c r="F210" s="36">
        <v>1011.47</v>
      </c>
    </row>
    <row r="211" spans="1:6" x14ac:dyDescent="0.2">
      <c r="A211" s="36"/>
      <c r="B211" s="36" t="s">
        <v>22</v>
      </c>
      <c r="C211" s="36" t="s">
        <v>265</v>
      </c>
      <c r="D211" s="36" t="s">
        <v>8</v>
      </c>
      <c r="E211" s="36" t="s">
        <v>22</v>
      </c>
      <c r="F211" s="36">
        <v>1.46</v>
      </c>
    </row>
    <row r="212" spans="1:6" x14ac:dyDescent="0.2">
      <c r="A212" s="36"/>
      <c r="B212" s="36"/>
      <c r="C212" s="36"/>
      <c r="D212" s="36"/>
      <c r="E212" s="36"/>
      <c r="F212" s="36" t="s">
        <v>24</v>
      </c>
    </row>
    <row r="213" spans="1:6" x14ac:dyDescent="0.2">
      <c r="A213" s="36"/>
      <c r="B213" s="36"/>
      <c r="C213" s="36" t="s">
        <v>266</v>
      </c>
      <c r="D213" s="36"/>
      <c r="E213" s="36"/>
      <c r="F213" s="36">
        <v>2296.02</v>
      </c>
    </row>
    <row r="214" spans="1:6" x14ac:dyDescent="0.2">
      <c r="A214" s="36"/>
      <c r="B214" s="36"/>
      <c r="C214" s="36"/>
      <c r="D214" s="36"/>
      <c r="E214" s="36"/>
      <c r="F214" s="36" t="s">
        <v>24</v>
      </c>
    </row>
    <row r="215" spans="1:6" x14ac:dyDescent="0.2">
      <c r="A215" s="36"/>
      <c r="B215" s="36"/>
      <c r="C215" s="36" t="s">
        <v>67</v>
      </c>
      <c r="D215" s="36"/>
      <c r="E215" s="36"/>
      <c r="F215" s="336">
        <v>22.96</v>
      </c>
    </row>
    <row r="217" spans="1:6" x14ac:dyDescent="0.2">
      <c r="A217" s="36"/>
      <c r="B217" s="36" t="s">
        <v>30</v>
      </c>
      <c r="C217" s="36" t="s">
        <v>88</v>
      </c>
      <c r="D217" s="36"/>
      <c r="E217" s="36"/>
      <c r="F217" s="36"/>
    </row>
    <row r="218" spans="1:6" x14ac:dyDescent="0.2">
      <c r="A218" s="36"/>
      <c r="B218" s="36"/>
      <c r="C218" s="36" t="s">
        <v>89</v>
      </c>
      <c r="D218" s="36"/>
      <c r="E218" s="36"/>
      <c r="F218" s="36"/>
    </row>
    <row r="219" spans="1:6" x14ac:dyDescent="0.2">
      <c r="A219" s="36"/>
      <c r="B219" s="36"/>
      <c r="C219" s="36" t="s">
        <v>90</v>
      </c>
      <c r="D219" s="36"/>
      <c r="E219" s="36"/>
      <c r="F219" s="36"/>
    </row>
    <row r="220" spans="1:6" x14ac:dyDescent="0.2">
      <c r="A220" s="36"/>
      <c r="B220" s="36"/>
      <c r="C220" s="36" t="s">
        <v>24</v>
      </c>
      <c r="D220" s="36"/>
      <c r="E220" s="36"/>
      <c r="F220" s="36"/>
    </row>
    <row r="221" spans="1:6" x14ac:dyDescent="0.2">
      <c r="A221" s="36">
        <v>1.34</v>
      </c>
      <c r="B221" s="36" t="s">
        <v>62</v>
      </c>
      <c r="C221" s="36" t="s">
        <v>377</v>
      </c>
      <c r="D221" s="36">
        <v>73.8</v>
      </c>
      <c r="E221" s="36" t="s">
        <v>62</v>
      </c>
      <c r="F221" s="36">
        <v>98.89</v>
      </c>
    </row>
    <row r="222" spans="1:6" x14ac:dyDescent="0.2">
      <c r="A222" s="36">
        <v>0.5</v>
      </c>
      <c r="B222" s="36" t="s">
        <v>64</v>
      </c>
      <c r="C222" s="36" t="s">
        <v>91</v>
      </c>
      <c r="D222" s="36">
        <v>793.8</v>
      </c>
      <c r="E222" s="36" t="s">
        <v>64</v>
      </c>
      <c r="F222" s="36">
        <v>396.9</v>
      </c>
    </row>
    <row r="223" spans="1:6" x14ac:dyDescent="0.2">
      <c r="A223" s="36">
        <v>0.5</v>
      </c>
      <c r="B223" s="36" t="s">
        <v>64</v>
      </c>
      <c r="C223" s="36" t="s">
        <v>43</v>
      </c>
      <c r="D223" s="36">
        <v>648.9</v>
      </c>
      <c r="E223" s="36" t="s">
        <v>64</v>
      </c>
      <c r="F223" s="36">
        <v>324.45</v>
      </c>
    </row>
    <row r="224" spans="1:6" x14ac:dyDescent="0.2">
      <c r="A224" s="36">
        <v>0.8</v>
      </c>
      <c r="B224" s="36" t="s">
        <v>64</v>
      </c>
      <c r="C224" s="36" t="s">
        <v>44</v>
      </c>
      <c r="D224" s="36">
        <v>532.35</v>
      </c>
      <c r="E224" s="36" t="s">
        <v>64</v>
      </c>
      <c r="F224" s="36">
        <v>425.88</v>
      </c>
    </row>
    <row r="225" spans="1:6" x14ac:dyDescent="0.2">
      <c r="A225" s="36"/>
      <c r="B225" s="36" t="s">
        <v>22</v>
      </c>
      <c r="C225" s="36" t="s">
        <v>92</v>
      </c>
      <c r="D225" s="36" t="s">
        <v>8</v>
      </c>
      <c r="E225" s="36" t="s">
        <v>22</v>
      </c>
      <c r="F225" s="36">
        <v>2.6</v>
      </c>
    </row>
    <row r="226" spans="1:6" x14ac:dyDescent="0.2">
      <c r="A226" s="36"/>
      <c r="B226" s="36"/>
      <c r="C226" s="36"/>
      <c r="D226" s="36"/>
      <c r="E226" s="36"/>
      <c r="F226" s="36" t="s">
        <v>24</v>
      </c>
    </row>
    <row r="227" spans="1:6" x14ac:dyDescent="0.2">
      <c r="A227" s="36"/>
      <c r="B227" s="36"/>
      <c r="C227" s="36" t="s">
        <v>66</v>
      </c>
      <c r="D227" s="36"/>
      <c r="E227" s="36"/>
      <c r="F227" s="36">
        <v>1248.72</v>
      </c>
    </row>
    <row r="228" spans="1:6" x14ac:dyDescent="0.2">
      <c r="A228" s="36"/>
      <c r="B228" s="36"/>
      <c r="C228" s="36"/>
      <c r="D228" s="36"/>
      <c r="E228" s="36"/>
      <c r="F228" s="36" t="s">
        <v>24</v>
      </c>
    </row>
    <row r="229" spans="1:6" x14ac:dyDescent="0.2">
      <c r="A229" s="36"/>
      <c r="B229" s="36"/>
      <c r="C229" s="36" t="s">
        <v>67</v>
      </c>
      <c r="D229" s="36"/>
      <c r="E229" s="36"/>
      <c r="F229" s="336">
        <v>124.87</v>
      </c>
    </row>
    <row r="230" spans="1:6" x14ac:dyDescent="0.2">
      <c r="A230" s="36"/>
      <c r="B230" s="348"/>
      <c r="C230" s="349" t="s">
        <v>421</v>
      </c>
      <c r="D230" s="36"/>
      <c r="E230" s="36"/>
      <c r="F230" s="36"/>
    </row>
    <row r="231" spans="1:6" x14ac:dyDescent="0.2">
      <c r="A231" s="36"/>
      <c r="B231" s="348"/>
      <c r="C231" s="36"/>
      <c r="D231" s="36"/>
      <c r="E231" s="36"/>
      <c r="F231" s="36"/>
    </row>
    <row r="232" spans="1:6" x14ac:dyDescent="0.2">
      <c r="A232" s="36">
        <v>0.8</v>
      </c>
      <c r="B232" s="345" t="s">
        <v>213</v>
      </c>
      <c r="C232" s="36" t="s">
        <v>212</v>
      </c>
      <c r="D232" s="350">
        <v>295.60000000000002</v>
      </c>
      <c r="E232" s="345" t="s">
        <v>213</v>
      </c>
      <c r="F232" s="36">
        <v>236.48</v>
      </c>
    </row>
    <row r="233" spans="1:6" x14ac:dyDescent="0.2">
      <c r="A233" s="36">
        <v>0.98</v>
      </c>
      <c r="B233" s="345" t="s">
        <v>213</v>
      </c>
      <c r="C233" s="36" t="s">
        <v>1693</v>
      </c>
      <c r="D233" s="350">
        <v>146.1</v>
      </c>
      <c r="E233" s="345"/>
      <c r="F233" s="36">
        <v>143.18</v>
      </c>
    </row>
    <row r="234" spans="1:6" x14ac:dyDescent="0.2">
      <c r="A234" s="36">
        <v>1.5</v>
      </c>
      <c r="B234" s="345" t="s">
        <v>64</v>
      </c>
      <c r="C234" s="36" t="s">
        <v>422</v>
      </c>
      <c r="D234" s="350">
        <v>793.8</v>
      </c>
      <c r="E234" s="345" t="s">
        <v>64</v>
      </c>
      <c r="F234" s="36">
        <v>1190.7</v>
      </c>
    </row>
    <row r="235" spans="1:6" x14ac:dyDescent="0.2">
      <c r="A235" s="36">
        <v>10</v>
      </c>
      <c r="B235" s="348" t="s">
        <v>10</v>
      </c>
      <c r="C235" s="346" t="s">
        <v>423</v>
      </c>
      <c r="D235" s="350">
        <v>4.2</v>
      </c>
      <c r="E235" s="348" t="s">
        <v>10</v>
      </c>
      <c r="F235" s="36">
        <v>42</v>
      </c>
    </row>
    <row r="236" spans="1:6" x14ac:dyDescent="0.2">
      <c r="A236" s="36"/>
      <c r="B236" s="348"/>
      <c r="C236" s="346" t="s">
        <v>99</v>
      </c>
      <c r="D236" s="350" t="s">
        <v>424</v>
      </c>
      <c r="E236" s="351"/>
      <c r="F236" s="36">
        <v>4.33</v>
      </c>
    </row>
    <row r="237" spans="1:6" x14ac:dyDescent="0.2">
      <c r="A237" s="36"/>
      <c r="B237" s="348"/>
      <c r="C237" s="346" t="s">
        <v>66</v>
      </c>
      <c r="D237" s="36"/>
      <c r="E237" s="351"/>
      <c r="F237" s="36">
        <v>1616.69</v>
      </c>
    </row>
    <row r="238" spans="1:6" x14ac:dyDescent="0.2">
      <c r="A238" s="36"/>
      <c r="B238" s="348"/>
      <c r="C238" s="347" t="s">
        <v>67</v>
      </c>
      <c r="D238" s="36"/>
      <c r="E238" s="351"/>
      <c r="F238" s="336">
        <v>161.66999999999999</v>
      </c>
    </row>
    <row r="239" spans="1:6" x14ac:dyDescent="0.2">
      <c r="A239" s="36"/>
      <c r="B239" s="36"/>
      <c r="C239" s="36" t="s">
        <v>93</v>
      </c>
      <c r="D239" s="36"/>
      <c r="E239" s="36"/>
      <c r="F239" s="36"/>
    </row>
    <row r="240" spans="1:6" x14ac:dyDescent="0.2">
      <c r="A240" s="36"/>
      <c r="B240" s="36"/>
      <c r="C240" s="36" t="s">
        <v>101</v>
      </c>
      <c r="D240" s="36"/>
      <c r="E240" s="36"/>
      <c r="F240" s="36"/>
    </row>
    <row r="241" spans="1:6" x14ac:dyDescent="0.2">
      <c r="A241" s="36"/>
      <c r="B241" s="36"/>
      <c r="C241" s="36" t="s">
        <v>95</v>
      </c>
      <c r="D241" s="36"/>
      <c r="E241" s="36"/>
      <c r="F241" s="36"/>
    </row>
    <row r="242" spans="1:6" x14ac:dyDescent="0.2">
      <c r="A242" s="36"/>
      <c r="B242" s="36"/>
      <c r="C242" s="36"/>
      <c r="D242" s="36"/>
      <c r="E242" s="36"/>
      <c r="F242" s="36"/>
    </row>
    <row r="243" spans="1:6" x14ac:dyDescent="0.2">
      <c r="A243" s="36">
        <v>1.1100000000000001</v>
      </c>
      <c r="B243" s="36" t="s">
        <v>96</v>
      </c>
      <c r="C243" s="36" t="s">
        <v>97</v>
      </c>
      <c r="D243" s="36">
        <v>227.6</v>
      </c>
      <c r="E243" s="36" t="s">
        <v>96</v>
      </c>
      <c r="F243" s="36">
        <v>252.64</v>
      </c>
    </row>
    <row r="244" spans="1:6" x14ac:dyDescent="0.2">
      <c r="A244" s="36">
        <v>0.7</v>
      </c>
      <c r="B244" s="36" t="s">
        <v>98</v>
      </c>
      <c r="C244" s="36" t="s">
        <v>91</v>
      </c>
      <c r="D244" s="36">
        <v>793.8</v>
      </c>
      <c r="E244" s="36" t="s">
        <v>98</v>
      </c>
      <c r="F244" s="36">
        <v>555.66</v>
      </c>
    </row>
    <row r="245" spans="1:6" x14ac:dyDescent="0.2">
      <c r="A245" s="36">
        <v>10</v>
      </c>
      <c r="B245" s="36" t="s">
        <v>10</v>
      </c>
      <c r="C245" s="36" t="s">
        <v>379</v>
      </c>
      <c r="D245" s="36">
        <v>8.51</v>
      </c>
      <c r="E245" s="36" t="s">
        <v>10</v>
      </c>
      <c r="F245" s="36">
        <v>85.1</v>
      </c>
    </row>
    <row r="246" spans="1:6" x14ac:dyDescent="0.2">
      <c r="A246" s="36"/>
      <c r="B246" s="36"/>
      <c r="C246" s="36" t="s">
        <v>99</v>
      </c>
      <c r="D246" s="36" t="s">
        <v>100</v>
      </c>
      <c r="E246" s="36"/>
      <c r="F246" s="36">
        <v>1.9</v>
      </c>
    </row>
    <row r="247" spans="1:6" x14ac:dyDescent="0.2">
      <c r="A247" s="36"/>
      <c r="B247" s="36"/>
      <c r="C247" s="36" t="s">
        <v>66</v>
      </c>
      <c r="D247" s="36"/>
      <c r="E247" s="36"/>
      <c r="F247" s="36">
        <v>895.3</v>
      </c>
    </row>
    <row r="248" spans="1:6" x14ac:dyDescent="0.2">
      <c r="A248" s="36"/>
      <c r="B248" s="36"/>
      <c r="C248" s="36"/>
      <c r="D248" s="36"/>
      <c r="E248" s="36"/>
      <c r="F248" s="36"/>
    </row>
    <row r="249" spans="1:6" x14ac:dyDescent="0.2">
      <c r="A249" s="36"/>
      <c r="B249" s="36"/>
      <c r="C249" s="36" t="s">
        <v>67</v>
      </c>
      <c r="D249" s="36"/>
      <c r="E249" s="36"/>
      <c r="F249" s="336">
        <v>89.53</v>
      </c>
    </row>
    <row r="251" spans="1:6" x14ac:dyDescent="0.2">
      <c r="A251" s="36"/>
      <c r="B251" s="36"/>
      <c r="C251" s="36" t="s">
        <v>93</v>
      </c>
      <c r="D251" s="36"/>
      <c r="E251" s="36"/>
      <c r="F251" s="36"/>
    </row>
    <row r="252" spans="1:6" x14ac:dyDescent="0.2">
      <c r="A252" s="36"/>
      <c r="B252" s="36"/>
      <c r="C252" s="36" t="s">
        <v>94</v>
      </c>
      <c r="D252" s="36"/>
      <c r="E252" s="36"/>
      <c r="F252" s="36"/>
    </row>
    <row r="253" spans="1:6" x14ac:dyDescent="0.2">
      <c r="A253" s="36"/>
      <c r="B253" s="36"/>
      <c r="C253" s="36" t="s">
        <v>95</v>
      </c>
      <c r="D253" s="36"/>
      <c r="E253" s="36"/>
      <c r="F253" s="36"/>
    </row>
    <row r="254" spans="1:6" x14ac:dyDescent="0.2">
      <c r="A254" s="36"/>
      <c r="B254" s="36"/>
      <c r="C254" s="36"/>
      <c r="D254" s="36"/>
      <c r="E254" s="36"/>
      <c r="F254" s="36"/>
    </row>
    <row r="255" spans="1:6" x14ac:dyDescent="0.2">
      <c r="A255" s="36">
        <v>1.33</v>
      </c>
      <c r="B255" s="36" t="s">
        <v>96</v>
      </c>
      <c r="C255" s="36" t="s">
        <v>97</v>
      </c>
      <c r="D255" s="36">
        <v>238.9</v>
      </c>
      <c r="E255" s="36" t="s">
        <v>96</v>
      </c>
      <c r="F255" s="36">
        <v>317.74</v>
      </c>
    </row>
    <row r="256" spans="1:6" x14ac:dyDescent="0.2">
      <c r="A256" s="36">
        <v>0.7</v>
      </c>
      <c r="B256" s="36" t="s">
        <v>98</v>
      </c>
      <c r="C256" s="36" t="s">
        <v>91</v>
      </c>
      <c r="D256" s="36">
        <v>793.8</v>
      </c>
      <c r="E256" s="36" t="s">
        <v>98</v>
      </c>
      <c r="F256" s="36">
        <v>555.66</v>
      </c>
    </row>
    <row r="257" spans="1:6" x14ac:dyDescent="0.2">
      <c r="A257" s="36">
        <v>10</v>
      </c>
      <c r="B257" s="36" t="s">
        <v>10</v>
      </c>
      <c r="C257" s="36" t="s">
        <v>378</v>
      </c>
      <c r="D257" s="36">
        <v>9.82</v>
      </c>
      <c r="E257" s="36" t="s">
        <v>10</v>
      </c>
      <c r="F257" s="36">
        <v>98.2</v>
      </c>
    </row>
    <row r="258" spans="1:6" x14ac:dyDescent="0.2">
      <c r="A258" s="36"/>
      <c r="B258" s="36"/>
      <c r="C258" s="36" t="s">
        <v>99</v>
      </c>
      <c r="D258" s="36" t="s">
        <v>100</v>
      </c>
      <c r="E258" s="36"/>
      <c r="F258" s="36">
        <v>1.5</v>
      </c>
    </row>
    <row r="259" spans="1:6" x14ac:dyDescent="0.2">
      <c r="A259" s="36"/>
      <c r="B259" s="36"/>
      <c r="C259" s="36" t="s">
        <v>66</v>
      </c>
      <c r="D259" s="36"/>
      <c r="E259" s="36"/>
      <c r="F259" s="36">
        <v>973.1</v>
      </c>
    </row>
    <row r="260" spans="1:6" x14ac:dyDescent="0.2">
      <c r="A260" s="36"/>
      <c r="B260" s="36"/>
      <c r="C260" s="36"/>
      <c r="D260" s="36"/>
      <c r="E260" s="36"/>
      <c r="F260" s="36"/>
    </row>
    <row r="261" spans="1:6" x14ac:dyDescent="0.2">
      <c r="A261" s="36"/>
      <c r="B261" s="36"/>
      <c r="C261" s="36" t="s">
        <v>67</v>
      </c>
      <c r="D261" s="36"/>
      <c r="E261" s="36"/>
      <c r="F261" s="336">
        <v>97.31</v>
      </c>
    </row>
    <row r="263" spans="1:6" x14ac:dyDescent="0.2">
      <c r="A263" s="36"/>
      <c r="B263" s="36"/>
      <c r="C263" s="36" t="s">
        <v>1682</v>
      </c>
      <c r="D263" s="36"/>
      <c r="E263" s="36"/>
      <c r="F263" s="36"/>
    </row>
    <row r="264" spans="1:6" x14ac:dyDescent="0.2">
      <c r="A264" s="36"/>
      <c r="B264" s="36"/>
      <c r="C264" s="36" t="s">
        <v>406</v>
      </c>
      <c r="D264" s="36"/>
      <c r="E264" s="36"/>
      <c r="F264" s="36"/>
    </row>
    <row r="265" spans="1:6" x14ac:dyDescent="0.2">
      <c r="A265" s="36"/>
      <c r="B265" s="36"/>
      <c r="C265" s="36" t="s">
        <v>407</v>
      </c>
      <c r="D265" s="36"/>
      <c r="E265" s="36"/>
      <c r="F265" s="36"/>
    </row>
    <row r="266" spans="1:6" x14ac:dyDescent="0.2">
      <c r="A266" s="36">
        <v>0.1</v>
      </c>
      <c r="B266" s="36" t="s">
        <v>2</v>
      </c>
      <c r="C266" s="36" t="s">
        <v>408</v>
      </c>
      <c r="D266" s="36">
        <v>877.8</v>
      </c>
      <c r="E266" s="36" t="s">
        <v>165</v>
      </c>
      <c r="F266" s="36">
        <v>87.78</v>
      </c>
    </row>
    <row r="267" spans="1:6" x14ac:dyDescent="0.2">
      <c r="A267" s="36">
        <v>0.1</v>
      </c>
      <c r="B267" s="36" t="s">
        <v>409</v>
      </c>
      <c r="C267" s="36" t="s">
        <v>410</v>
      </c>
      <c r="D267" s="36">
        <v>648.9</v>
      </c>
      <c r="E267" s="36" t="s">
        <v>165</v>
      </c>
      <c r="F267" s="36">
        <v>64.89</v>
      </c>
    </row>
    <row r="268" spans="1:6" x14ac:dyDescent="0.2">
      <c r="A268" s="36">
        <v>10</v>
      </c>
      <c r="B268" s="36" t="s">
        <v>411</v>
      </c>
      <c r="C268" s="36" t="s">
        <v>1683</v>
      </c>
      <c r="D268" s="36">
        <v>18.45</v>
      </c>
      <c r="E268" s="36" t="s">
        <v>413</v>
      </c>
      <c r="F268" s="36">
        <v>1.85</v>
      </c>
    </row>
    <row r="269" spans="1:6" x14ac:dyDescent="0.2">
      <c r="A269" s="36">
        <v>0.25</v>
      </c>
      <c r="B269" s="36" t="s">
        <v>2</v>
      </c>
      <c r="C269" s="36" t="s">
        <v>1684</v>
      </c>
      <c r="D269" s="36">
        <v>3.6</v>
      </c>
      <c r="E269" s="36" t="s">
        <v>165</v>
      </c>
      <c r="F269" s="36">
        <v>0.9</v>
      </c>
    </row>
    <row r="270" spans="1:6" x14ac:dyDescent="0.2">
      <c r="A270" s="36"/>
      <c r="B270" s="36"/>
      <c r="C270" s="36"/>
      <c r="D270" s="36" t="s">
        <v>415</v>
      </c>
      <c r="E270" s="36"/>
      <c r="F270" s="36">
        <v>155.41999999999999</v>
      </c>
    </row>
    <row r="271" spans="1:6" x14ac:dyDescent="0.2">
      <c r="A271" s="36"/>
      <c r="B271" s="36"/>
      <c r="C271" s="36"/>
      <c r="D271" s="36"/>
      <c r="E271" s="36"/>
      <c r="F271" s="36"/>
    </row>
    <row r="272" spans="1:6" x14ac:dyDescent="0.2">
      <c r="A272" s="36"/>
      <c r="B272" s="36"/>
      <c r="C272" s="36" t="s">
        <v>416</v>
      </c>
      <c r="D272" s="36" t="s">
        <v>417</v>
      </c>
      <c r="E272" s="36" t="s">
        <v>418</v>
      </c>
      <c r="F272" s="36"/>
    </row>
    <row r="273" spans="1:6" x14ac:dyDescent="0.2">
      <c r="A273" s="36"/>
      <c r="B273" s="36"/>
      <c r="C273" s="36"/>
      <c r="D273" s="36"/>
      <c r="E273" s="36"/>
      <c r="F273" s="36"/>
    </row>
    <row r="274" spans="1:6" x14ac:dyDescent="0.2">
      <c r="A274" s="36"/>
      <c r="B274" s="36"/>
      <c r="C274" s="36" t="s">
        <v>419</v>
      </c>
      <c r="D274" s="36">
        <v>96</v>
      </c>
      <c r="E274" s="36">
        <v>85</v>
      </c>
      <c r="F274" s="36">
        <v>85</v>
      </c>
    </row>
    <row r="275" spans="1:6" x14ac:dyDescent="0.2">
      <c r="A275" s="36"/>
      <c r="B275" s="36"/>
      <c r="C275" s="36" t="s">
        <v>420</v>
      </c>
      <c r="D275" s="36">
        <v>155.41999999999999</v>
      </c>
      <c r="E275" s="36">
        <v>155.41999999999999</v>
      </c>
      <c r="F275" s="36"/>
    </row>
    <row r="276" spans="1:6" x14ac:dyDescent="0.2">
      <c r="A276" s="36"/>
      <c r="B276" s="36"/>
      <c r="C276" s="36"/>
      <c r="D276" s="36">
        <v>251.42</v>
      </c>
      <c r="E276" s="36">
        <v>240.42</v>
      </c>
      <c r="F276" s="36"/>
    </row>
    <row r="277" spans="1:6" x14ac:dyDescent="0.2">
      <c r="A277" s="36"/>
      <c r="B277" s="36"/>
      <c r="C277" s="36"/>
      <c r="D277" s="36">
        <v>252</v>
      </c>
      <c r="E277" s="336">
        <v>241</v>
      </c>
      <c r="F277" s="36"/>
    </row>
    <row r="278" spans="1:6" x14ac:dyDescent="0.2">
      <c r="A278" s="334"/>
      <c r="B278" s="36"/>
      <c r="C278" s="36" t="s">
        <v>1685</v>
      </c>
      <c r="D278" s="36"/>
      <c r="E278" s="36"/>
      <c r="F278" s="36"/>
    </row>
    <row r="279" spans="1:6" x14ac:dyDescent="0.2">
      <c r="A279" s="334"/>
      <c r="B279" s="36"/>
      <c r="C279" s="36"/>
      <c r="D279" s="36"/>
      <c r="E279" s="36"/>
      <c r="F279" s="36"/>
    </row>
    <row r="280" spans="1:6" x14ac:dyDescent="0.2">
      <c r="A280" s="334"/>
      <c r="B280" s="36"/>
      <c r="C280" s="36"/>
      <c r="D280" s="36"/>
      <c r="E280" s="36"/>
      <c r="F280" s="36"/>
    </row>
    <row r="281" spans="1:6" x14ac:dyDescent="0.2">
      <c r="A281" s="334">
        <v>10</v>
      </c>
      <c r="B281" s="36" t="s">
        <v>60</v>
      </c>
      <c r="C281" s="36" t="s">
        <v>1686</v>
      </c>
      <c r="D281" s="36">
        <v>700</v>
      </c>
      <c r="E281" s="36" t="s">
        <v>60</v>
      </c>
      <c r="F281" s="36">
        <v>7000</v>
      </c>
    </row>
    <row r="282" spans="1:6" x14ac:dyDescent="0.2">
      <c r="A282" s="334">
        <v>0.21</v>
      </c>
      <c r="B282" s="36" t="s">
        <v>19</v>
      </c>
      <c r="C282" s="36" t="s">
        <v>59</v>
      </c>
      <c r="D282" s="36">
        <v>5008.28</v>
      </c>
      <c r="E282" s="36" t="s">
        <v>19</v>
      </c>
      <c r="F282" s="36">
        <v>1051.74</v>
      </c>
    </row>
    <row r="283" spans="1:6" x14ac:dyDescent="0.2">
      <c r="A283" s="334">
        <v>1.1000000000000001</v>
      </c>
      <c r="B283" s="36" t="s">
        <v>64</v>
      </c>
      <c r="C283" s="36" t="s">
        <v>65</v>
      </c>
      <c r="D283" s="36">
        <v>994.35</v>
      </c>
      <c r="E283" s="36" t="s">
        <v>64</v>
      </c>
      <c r="F283" s="36">
        <v>1093.79</v>
      </c>
    </row>
    <row r="284" spans="1:6" x14ac:dyDescent="0.2">
      <c r="A284" s="334">
        <v>1.1000000000000001</v>
      </c>
      <c r="B284" s="36" t="s">
        <v>64</v>
      </c>
      <c r="C284" s="36" t="s">
        <v>42</v>
      </c>
      <c r="D284" s="36">
        <v>928.2</v>
      </c>
      <c r="E284" s="36" t="s">
        <v>64</v>
      </c>
      <c r="F284" s="36">
        <v>1021.02</v>
      </c>
    </row>
    <row r="285" spans="1:6" x14ac:dyDescent="0.2">
      <c r="A285" s="334">
        <v>2.2000000000000002</v>
      </c>
      <c r="B285" s="36" t="s">
        <v>64</v>
      </c>
      <c r="C285" s="36" t="s">
        <v>43</v>
      </c>
      <c r="D285" s="36">
        <v>648.9</v>
      </c>
      <c r="E285" s="36" t="s">
        <v>64</v>
      </c>
      <c r="F285" s="36">
        <v>1427.58</v>
      </c>
    </row>
    <row r="286" spans="1:6" x14ac:dyDescent="0.2">
      <c r="A286" s="334">
        <v>2.2000000000000002</v>
      </c>
      <c r="B286" s="36" t="s">
        <v>64</v>
      </c>
      <c r="C286" s="36" t="s">
        <v>44</v>
      </c>
      <c r="D286" s="36">
        <v>532.35</v>
      </c>
      <c r="E286" s="36" t="s">
        <v>64</v>
      </c>
      <c r="F286" s="36">
        <v>1171.17</v>
      </c>
    </row>
    <row r="287" spans="1:6" x14ac:dyDescent="0.2">
      <c r="A287" s="334">
        <v>20</v>
      </c>
      <c r="B287" s="36" t="s">
        <v>62</v>
      </c>
      <c r="C287" s="36" t="s">
        <v>197</v>
      </c>
      <c r="D287" s="36">
        <v>6040</v>
      </c>
      <c r="E287" s="36" t="s">
        <v>198</v>
      </c>
      <c r="F287" s="36">
        <v>120.8</v>
      </c>
    </row>
    <row r="288" spans="1:6" x14ac:dyDescent="0.2">
      <c r="A288" s="334">
        <v>2</v>
      </c>
      <c r="B288" s="36" t="s">
        <v>62</v>
      </c>
      <c r="C288" s="36" t="s">
        <v>199</v>
      </c>
      <c r="D288" s="36">
        <v>36.1</v>
      </c>
      <c r="E288" s="36" t="s">
        <v>62</v>
      </c>
      <c r="F288" s="36">
        <v>72.2</v>
      </c>
    </row>
    <row r="289" spans="1:6" x14ac:dyDescent="0.2">
      <c r="A289" s="334">
        <v>1.6</v>
      </c>
      <c r="B289" s="36" t="s">
        <v>64</v>
      </c>
      <c r="C289" s="36" t="s">
        <v>42</v>
      </c>
      <c r="D289" s="36">
        <v>928.2</v>
      </c>
      <c r="E289" s="36" t="s">
        <v>64</v>
      </c>
      <c r="F289" s="36">
        <v>1485.12</v>
      </c>
    </row>
    <row r="290" spans="1:6" x14ac:dyDescent="0.2">
      <c r="A290" s="334">
        <v>0.5</v>
      </c>
      <c r="B290" s="36" t="s">
        <v>64</v>
      </c>
      <c r="C290" s="36" t="s">
        <v>43</v>
      </c>
      <c r="D290" s="36">
        <v>648.9</v>
      </c>
      <c r="E290" s="36" t="s">
        <v>64</v>
      </c>
      <c r="F290" s="36">
        <v>324.45</v>
      </c>
    </row>
    <row r="291" spans="1:6" x14ac:dyDescent="0.2">
      <c r="A291" s="334">
        <v>1.1000000000000001</v>
      </c>
      <c r="B291" s="36" t="s">
        <v>64</v>
      </c>
      <c r="C291" s="36" t="s">
        <v>44</v>
      </c>
      <c r="D291" s="36">
        <v>532.35</v>
      </c>
      <c r="E291" s="36" t="s">
        <v>64</v>
      </c>
      <c r="F291" s="36">
        <v>585.59</v>
      </c>
    </row>
    <row r="292" spans="1:6" x14ac:dyDescent="0.2">
      <c r="A292" s="334"/>
      <c r="B292" s="36" t="s">
        <v>22</v>
      </c>
      <c r="C292" s="36" t="s">
        <v>23</v>
      </c>
      <c r="D292" s="36"/>
      <c r="E292" s="36" t="s">
        <v>22</v>
      </c>
      <c r="F292" s="36">
        <v>0.18</v>
      </c>
    </row>
    <row r="293" spans="1:6" x14ac:dyDescent="0.2">
      <c r="A293" s="334"/>
      <c r="B293" s="36"/>
      <c r="C293" s="36"/>
      <c r="D293" s="36"/>
      <c r="E293" s="36"/>
      <c r="F293" s="36" t="s">
        <v>24</v>
      </c>
    </row>
    <row r="294" spans="1:6" x14ac:dyDescent="0.2">
      <c r="A294" s="334"/>
      <c r="B294" s="36"/>
      <c r="C294" s="36" t="s">
        <v>66</v>
      </c>
      <c r="D294" s="36"/>
      <c r="E294" s="36"/>
      <c r="F294" s="36">
        <v>15353.64</v>
      </c>
    </row>
    <row r="295" spans="1:6" x14ac:dyDescent="0.2">
      <c r="A295" s="334"/>
      <c r="B295" s="36"/>
      <c r="C295" s="36"/>
      <c r="D295" s="36"/>
      <c r="E295" s="36"/>
      <c r="F295" s="36" t="s">
        <v>24</v>
      </c>
    </row>
    <row r="296" spans="1:6" x14ac:dyDescent="0.2">
      <c r="A296" s="334"/>
      <c r="B296" s="36"/>
      <c r="C296" s="36" t="s">
        <v>67</v>
      </c>
      <c r="D296" s="36"/>
      <c r="E296" s="36"/>
      <c r="F296" s="336">
        <v>1535.36</v>
      </c>
    </row>
    <row r="298" spans="1:6" x14ac:dyDescent="0.2">
      <c r="A298" s="341">
        <v>82</v>
      </c>
      <c r="B298" s="36"/>
      <c r="C298" s="36" t="s">
        <v>145</v>
      </c>
      <c r="D298" s="36"/>
      <c r="E298" s="36"/>
      <c r="F298" s="336">
        <v>2946.93</v>
      </c>
    </row>
    <row r="300" spans="1:6" x14ac:dyDescent="0.2">
      <c r="A300" s="36" t="s">
        <v>36</v>
      </c>
      <c r="B300" s="36" t="s">
        <v>30</v>
      </c>
      <c r="C300" s="36" t="s">
        <v>1689</v>
      </c>
      <c r="D300" s="36"/>
      <c r="E300" s="36"/>
      <c r="F300" s="36"/>
    </row>
    <row r="301" spans="1:6" x14ac:dyDescent="0.2">
      <c r="A301" s="36"/>
      <c r="B301" s="36"/>
      <c r="C301" s="36" t="s">
        <v>49</v>
      </c>
      <c r="D301" s="36"/>
      <c r="E301" s="36"/>
      <c r="F301" s="36"/>
    </row>
    <row r="302" spans="1:6" x14ac:dyDescent="0.2">
      <c r="A302" s="36"/>
      <c r="B302" s="36"/>
      <c r="C302" s="36" t="s">
        <v>24</v>
      </c>
      <c r="D302" s="36"/>
      <c r="E302" s="36"/>
      <c r="F302" s="36"/>
    </row>
    <row r="303" spans="1:6" x14ac:dyDescent="0.2">
      <c r="A303" s="36">
        <v>9</v>
      </c>
      <c r="B303" s="36" t="s">
        <v>19</v>
      </c>
      <c r="C303" s="36" t="s">
        <v>50</v>
      </c>
      <c r="D303" s="36">
        <v>1659.82</v>
      </c>
      <c r="E303" s="36" t="s">
        <v>19</v>
      </c>
      <c r="F303" s="36">
        <v>14938.38</v>
      </c>
    </row>
    <row r="304" spans="1:6" x14ac:dyDescent="0.2">
      <c r="A304" s="36">
        <v>4.5</v>
      </c>
      <c r="B304" s="36" t="s">
        <v>19</v>
      </c>
      <c r="C304" s="36" t="s">
        <v>520</v>
      </c>
      <c r="D304" s="36">
        <v>5008.28</v>
      </c>
      <c r="E304" s="36" t="s">
        <v>19</v>
      </c>
      <c r="F304" s="36">
        <v>22537.26</v>
      </c>
    </row>
    <row r="305" spans="1:6" x14ac:dyDescent="0.2">
      <c r="A305" s="36">
        <v>1.8</v>
      </c>
      <c r="B305" s="36" t="s">
        <v>41</v>
      </c>
      <c r="C305" s="36" t="s">
        <v>42</v>
      </c>
      <c r="D305" s="36">
        <v>928.2</v>
      </c>
      <c r="E305" s="36" t="s">
        <v>41</v>
      </c>
      <c r="F305" s="36">
        <v>1670.76</v>
      </c>
    </row>
    <row r="306" spans="1:6" x14ac:dyDescent="0.2">
      <c r="A306" s="36">
        <v>17.7</v>
      </c>
      <c r="B306" s="36" t="s">
        <v>41</v>
      </c>
      <c r="C306" s="36" t="s">
        <v>43</v>
      </c>
      <c r="D306" s="36">
        <v>648.9</v>
      </c>
      <c r="E306" s="36" t="s">
        <v>41</v>
      </c>
      <c r="F306" s="36">
        <v>11485.53</v>
      </c>
    </row>
    <row r="307" spans="1:6" x14ac:dyDescent="0.2">
      <c r="A307" s="36">
        <v>14.1</v>
      </c>
      <c r="B307" s="36" t="s">
        <v>41</v>
      </c>
      <c r="C307" s="36" t="s">
        <v>44</v>
      </c>
      <c r="D307" s="36">
        <v>532.35</v>
      </c>
      <c r="E307" s="36" t="s">
        <v>41</v>
      </c>
      <c r="F307" s="36">
        <v>7506.14</v>
      </c>
    </row>
    <row r="308" spans="1:6" x14ac:dyDescent="0.2">
      <c r="A308" s="36"/>
      <c r="B308" s="36" t="s">
        <v>22</v>
      </c>
      <c r="C308" s="36" t="s">
        <v>23</v>
      </c>
      <c r="D308" s="36"/>
      <c r="E308" s="36" t="s">
        <v>22</v>
      </c>
      <c r="F308" s="36">
        <v>0</v>
      </c>
    </row>
    <row r="309" spans="1:6" x14ac:dyDescent="0.2">
      <c r="A309" s="36"/>
      <c r="B309" s="36"/>
      <c r="C309" s="36"/>
      <c r="D309" s="36"/>
      <c r="E309" s="36"/>
      <c r="F309" s="36" t="s">
        <v>24</v>
      </c>
    </row>
    <row r="310" spans="1:6" x14ac:dyDescent="0.2">
      <c r="A310" s="36"/>
      <c r="B310" s="36"/>
      <c r="C310" s="36"/>
      <c r="D310" s="36"/>
      <c r="E310" s="36"/>
      <c r="F310" s="36">
        <v>58138.07</v>
      </c>
    </row>
    <row r="311" spans="1:6" x14ac:dyDescent="0.2">
      <c r="A311" s="36"/>
      <c r="B311" s="36"/>
      <c r="C311" s="36" t="s">
        <v>25</v>
      </c>
      <c r="D311" s="36"/>
      <c r="E311" s="36"/>
      <c r="F311" s="36" t="s">
        <v>24</v>
      </c>
    </row>
    <row r="312" spans="1:6" x14ac:dyDescent="0.2">
      <c r="A312" s="36"/>
      <c r="B312" s="36"/>
      <c r="C312" s="36" t="s">
        <v>45</v>
      </c>
      <c r="D312" s="36"/>
      <c r="E312" s="36"/>
      <c r="F312" s="336">
        <v>5813.81</v>
      </c>
    </row>
    <row r="313" spans="1:6" x14ac:dyDescent="0.2">
      <c r="A313" s="36"/>
      <c r="B313" s="36"/>
      <c r="C313" s="338"/>
      <c r="D313" s="36"/>
      <c r="E313" s="36"/>
      <c r="F313" s="36" t="s">
        <v>46</v>
      </c>
    </row>
    <row r="314" spans="1:6" ht="27.75" x14ac:dyDescent="0.2">
      <c r="A314" s="334"/>
      <c r="B314" s="36" t="s">
        <v>1084</v>
      </c>
      <c r="C314" s="338" t="s">
        <v>1085</v>
      </c>
      <c r="D314" s="36">
        <v>845.37</v>
      </c>
      <c r="E314" s="36"/>
      <c r="F314" s="36"/>
    </row>
    <row r="315" spans="1:6" x14ac:dyDescent="0.2">
      <c r="B315" s="36"/>
      <c r="C315" s="338"/>
      <c r="D315" s="36"/>
    </row>
    <row r="316" spans="1:6" ht="27.75" x14ac:dyDescent="0.2">
      <c r="B316" s="36" t="s">
        <v>184</v>
      </c>
      <c r="C316" s="338" t="s">
        <v>1086</v>
      </c>
      <c r="D316" s="36">
        <v>943.74</v>
      </c>
    </row>
    <row r="317" spans="1:6" x14ac:dyDescent="0.2">
      <c r="B317" s="36"/>
      <c r="C317" s="338"/>
      <c r="D317" s="36"/>
    </row>
    <row r="318" spans="1:6" ht="27.75" x14ac:dyDescent="0.2">
      <c r="B318" s="36" t="s">
        <v>178</v>
      </c>
      <c r="C318" s="338" t="s">
        <v>1087</v>
      </c>
      <c r="D318" s="336">
        <v>1132.49</v>
      </c>
    </row>
    <row r="319" spans="1:6" x14ac:dyDescent="0.2">
      <c r="B319" s="36"/>
      <c r="C319" s="338"/>
      <c r="D319" s="36"/>
    </row>
    <row r="320" spans="1:6" x14ac:dyDescent="0.2">
      <c r="B320" s="36" t="s">
        <v>1088</v>
      </c>
      <c r="C320" s="338" t="s">
        <v>1089</v>
      </c>
      <c r="D320" s="36">
        <v>1038.1099999999999</v>
      </c>
    </row>
    <row r="321" spans="3:3" x14ac:dyDescent="0.2">
      <c r="C321" s="33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485"/>
  <sheetViews>
    <sheetView topLeftCell="A435" workbookViewId="0">
      <selection activeCell="C279" sqref="C279"/>
    </sheetView>
  </sheetViews>
  <sheetFormatPr defaultRowHeight="15" x14ac:dyDescent="0.2"/>
  <cols>
    <col min="3" max="3" width="36.72265625" customWidth="1"/>
  </cols>
  <sheetData>
    <row r="2" spans="1:6" x14ac:dyDescent="0.2">
      <c r="C2" s="9" t="s">
        <v>375</v>
      </c>
    </row>
    <row r="3" spans="1:6" x14ac:dyDescent="0.2">
      <c r="A3" s="6">
        <v>1.4</v>
      </c>
      <c r="B3" s="5" t="s">
        <v>8</v>
      </c>
      <c r="C3" s="5" t="s">
        <v>18</v>
      </c>
      <c r="D3" s="5"/>
      <c r="E3" s="5"/>
      <c r="F3" s="5"/>
    </row>
    <row r="4" spans="1:6" x14ac:dyDescent="0.2">
      <c r="A4" s="5"/>
      <c r="B4" s="5"/>
      <c r="C4" s="5"/>
      <c r="D4" s="5"/>
      <c r="E4" s="5"/>
      <c r="F4" s="5"/>
    </row>
    <row r="5" spans="1:6" x14ac:dyDescent="0.2">
      <c r="A5" s="5">
        <v>10</v>
      </c>
      <c r="B5" s="5" t="s">
        <v>19</v>
      </c>
      <c r="C5" s="5" t="s">
        <v>20</v>
      </c>
      <c r="D5" s="5">
        <v>76.760000000000005</v>
      </c>
      <c r="E5" s="5" t="s">
        <v>19</v>
      </c>
      <c r="F5" s="5">
        <v>767.6</v>
      </c>
    </row>
    <row r="6" spans="1:6" x14ac:dyDescent="0.2">
      <c r="A6" s="5">
        <v>10</v>
      </c>
      <c r="B6" s="5" t="s">
        <v>19</v>
      </c>
      <c r="C6" s="5" t="s">
        <v>21</v>
      </c>
      <c r="D6" s="5">
        <v>8.93</v>
      </c>
      <c r="E6" s="5" t="s">
        <v>19</v>
      </c>
      <c r="F6" s="5">
        <v>89.3</v>
      </c>
    </row>
    <row r="7" spans="1:6" x14ac:dyDescent="0.2">
      <c r="A7" s="5"/>
      <c r="B7" s="5" t="s">
        <v>22</v>
      </c>
      <c r="C7" s="5" t="s">
        <v>23</v>
      </c>
      <c r="D7" s="5"/>
      <c r="E7" s="5" t="s">
        <v>22</v>
      </c>
      <c r="F7" s="5">
        <v>0</v>
      </c>
    </row>
    <row r="8" spans="1:6" x14ac:dyDescent="0.2">
      <c r="A8" s="5"/>
      <c r="B8" s="5"/>
      <c r="C8" s="5"/>
      <c r="D8" s="5"/>
      <c r="E8" s="5"/>
      <c r="F8" s="5" t="s">
        <v>24</v>
      </c>
    </row>
    <row r="9" spans="1:6" x14ac:dyDescent="0.2">
      <c r="A9" s="5"/>
      <c r="B9" s="5"/>
      <c r="C9" s="5" t="s">
        <v>25</v>
      </c>
      <c r="D9" s="5"/>
      <c r="E9" s="5"/>
      <c r="F9" s="5">
        <v>856.9</v>
      </c>
    </row>
    <row r="10" spans="1:6" x14ac:dyDescent="0.2">
      <c r="A10" s="5"/>
      <c r="B10" s="5"/>
      <c r="C10" s="5"/>
      <c r="D10" s="5"/>
      <c r="E10" s="5"/>
      <c r="F10" s="5" t="s">
        <v>24</v>
      </c>
    </row>
    <row r="11" spans="1:6" x14ac:dyDescent="0.2">
      <c r="A11" s="5"/>
      <c r="B11" s="5"/>
      <c r="C11" s="5"/>
      <c r="D11" s="5"/>
      <c r="E11" s="5"/>
      <c r="F11" s="5">
        <v>85.69</v>
      </c>
    </row>
    <row r="12" spans="1:6" x14ac:dyDescent="0.2">
      <c r="A12" s="5"/>
      <c r="B12" s="5"/>
      <c r="C12" s="5"/>
      <c r="D12" s="5"/>
      <c r="E12" s="5"/>
      <c r="F12" s="5"/>
    </row>
    <row r="13" spans="1:6" x14ac:dyDescent="0.2">
      <c r="A13" s="6">
        <v>1.5</v>
      </c>
      <c r="B13" s="5"/>
      <c r="C13" s="5" t="s">
        <v>26</v>
      </c>
      <c r="D13" s="5" t="s">
        <v>27</v>
      </c>
      <c r="E13" s="5"/>
      <c r="F13" s="5">
        <v>76.760000000000005</v>
      </c>
    </row>
    <row r="14" spans="1:6" x14ac:dyDescent="0.2">
      <c r="A14" s="5"/>
      <c r="B14" s="5"/>
      <c r="C14" s="5"/>
      <c r="D14" s="5" t="s">
        <v>28</v>
      </c>
      <c r="E14" s="5"/>
      <c r="F14" s="5">
        <v>83.86</v>
      </c>
    </row>
    <row r="15" spans="1:6" x14ac:dyDescent="0.2">
      <c r="A15" s="1"/>
      <c r="B15" s="1"/>
      <c r="C15" s="1"/>
      <c r="D15" s="1"/>
      <c r="E15" s="1"/>
      <c r="F15" s="1"/>
    </row>
    <row r="16" spans="1:6" x14ac:dyDescent="0.2">
      <c r="A16" s="5" t="s">
        <v>29</v>
      </c>
      <c r="B16" s="5" t="s">
        <v>30</v>
      </c>
      <c r="C16" s="5" t="s">
        <v>31</v>
      </c>
      <c r="D16" s="5"/>
      <c r="E16" s="5"/>
      <c r="F16" s="5"/>
    </row>
    <row r="17" spans="1:6" x14ac:dyDescent="0.2">
      <c r="A17" s="5"/>
      <c r="B17" s="5"/>
      <c r="C17" s="5" t="s">
        <v>32</v>
      </c>
      <c r="D17" s="5"/>
      <c r="E17" s="5"/>
      <c r="F17" s="5"/>
    </row>
    <row r="18" spans="1:6" x14ac:dyDescent="0.2">
      <c r="A18" s="5"/>
      <c r="B18" s="5"/>
      <c r="C18" s="5" t="s">
        <v>24</v>
      </c>
      <c r="D18" s="5"/>
      <c r="E18" s="5"/>
      <c r="F18" s="5"/>
    </row>
    <row r="19" spans="1:6" x14ac:dyDescent="0.2">
      <c r="A19" s="5">
        <v>1</v>
      </c>
      <c r="B19" s="5" t="s">
        <v>19</v>
      </c>
      <c r="C19" s="5" t="s">
        <v>33</v>
      </c>
      <c r="D19" s="5">
        <v>1552</v>
      </c>
      <c r="E19" s="5" t="s">
        <v>19</v>
      </c>
      <c r="F19" s="5">
        <v>1552</v>
      </c>
    </row>
    <row r="20" spans="1:6" x14ac:dyDescent="0.2">
      <c r="A20" s="5">
        <v>1</v>
      </c>
      <c r="B20" s="5" t="s">
        <v>19</v>
      </c>
      <c r="C20" s="5" t="s">
        <v>34</v>
      </c>
      <c r="D20" s="5">
        <v>23.52</v>
      </c>
      <c r="E20" s="5" t="s">
        <v>19</v>
      </c>
      <c r="F20" s="5">
        <v>23.52</v>
      </c>
    </row>
    <row r="21" spans="1:6" x14ac:dyDescent="0.2">
      <c r="A21" s="5"/>
      <c r="B21" s="5" t="s">
        <v>22</v>
      </c>
      <c r="C21" s="5" t="s">
        <v>23</v>
      </c>
      <c r="D21" s="5" t="s">
        <v>8</v>
      </c>
      <c r="E21" s="5" t="s">
        <v>22</v>
      </c>
      <c r="F21" s="5">
        <v>0</v>
      </c>
    </row>
    <row r="22" spans="1:6" x14ac:dyDescent="0.2">
      <c r="A22" s="5"/>
      <c r="B22" s="5"/>
      <c r="C22" s="5"/>
      <c r="D22" s="5"/>
      <c r="E22" s="5"/>
      <c r="F22" s="5" t="s">
        <v>24</v>
      </c>
    </row>
    <row r="23" spans="1:6" x14ac:dyDescent="0.2">
      <c r="A23" s="5"/>
      <c r="B23" s="5"/>
      <c r="C23" s="5" t="s">
        <v>35</v>
      </c>
      <c r="D23" s="5"/>
      <c r="E23" s="5"/>
      <c r="F23" s="5">
        <v>1575.52</v>
      </c>
    </row>
    <row r="24" spans="1:6" x14ac:dyDescent="0.2">
      <c r="A24" s="5"/>
      <c r="B24" s="5"/>
      <c r="C24" s="5"/>
      <c r="D24" s="5"/>
      <c r="E24" s="5"/>
      <c r="F24" s="5" t="s">
        <v>24</v>
      </c>
    </row>
    <row r="25" spans="1:6" x14ac:dyDescent="0.2">
      <c r="A25" s="5" t="s">
        <v>36</v>
      </c>
      <c r="B25" s="5" t="s">
        <v>30</v>
      </c>
      <c r="C25" s="5" t="s">
        <v>37</v>
      </c>
      <c r="D25" s="5"/>
      <c r="E25" s="5"/>
      <c r="F25" s="5"/>
    </row>
    <row r="26" spans="1:6" x14ac:dyDescent="0.2">
      <c r="A26" s="5"/>
      <c r="B26" s="5"/>
      <c r="C26" s="5" t="s">
        <v>38</v>
      </c>
      <c r="D26" s="5"/>
      <c r="E26" s="5"/>
      <c r="F26" s="5"/>
    </row>
    <row r="27" spans="1:6" x14ac:dyDescent="0.2">
      <c r="A27" s="5"/>
      <c r="B27" s="5"/>
      <c r="C27" s="5" t="s">
        <v>24</v>
      </c>
      <c r="D27" s="5"/>
      <c r="E27" s="5"/>
      <c r="F27" s="5"/>
    </row>
    <row r="28" spans="1:6" x14ac:dyDescent="0.2">
      <c r="A28" s="5">
        <v>9</v>
      </c>
      <c r="B28" s="5" t="s">
        <v>19</v>
      </c>
      <c r="C28" s="5" t="s">
        <v>39</v>
      </c>
      <c r="D28" s="5">
        <v>1151.76</v>
      </c>
      <c r="E28" s="5" t="s">
        <v>19</v>
      </c>
      <c r="F28" s="5">
        <v>10365.84</v>
      </c>
    </row>
    <row r="29" spans="1:6" x14ac:dyDescent="0.2">
      <c r="A29" s="5">
        <v>4.5</v>
      </c>
      <c r="B29" s="5" t="s">
        <v>19</v>
      </c>
      <c r="C29" s="5" t="s">
        <v>40</v>
      </c>
      <c r="D29" s="5">
        <v>3208</v>
      </c>
      <c r="E29" s="5" t="s">
        <v>19</v>
      </c>
      <c r="F29" s="5">
        <v>14436</v>
      </c>
    </row>
    <row r="30" spans="1:6" x14ac:dyDescent="0.2">
      <c r="A30" s="5">
        <v>1.8</v>
      </c>
      <c r="B30" s="5" t="s">
        <v>41</v>
      </c>
      <c r="C30" s="5" t="s">
        <v>42</v>
      </c>
      <c r="D30" s="5">
        <v>639.45000000000005</v>
      </c>
      <c r="E30" s="5" t="s">
        <v>41</v>
      </c>
      <c r="F30" s="5">
        <v>1151.01</v>
      </c>
    </row>
    <row r="31" spans="1:6" x14ac:dyDescent="0.2">
      <c r="A31" s="5">
        <v>17.7</v>
      </c>
      <c r="B31" s="5" t="s">
        <v>41</v>
      </c>
      <c r="C31" s="5" t="s">
        <v>43</v>
      </c>
      <c r="D31" s="5">
        <v>447.3</v>
      </c>
      <c r="E31" s="5" t="s">
        <v>41</v>
      </c>
      <c r="F31" s="5">
        <v>7917.21</v>
      </c>
    </row>
    <row r="32" spans="1:6" x14ac:dyDescent="0.2">
      <c r="A32" s="5">
        <v>14.1</v>
      </c>
      <c r="B32" s="5" t="s">
        <v>41</v>
      </c>
      <c r="C32" s="5" t="s">
        <v>44</v>
      </c>
      <c r="D32" s="5">
        <v>386.4</v>
      </c>
      <c r="E32" s="5" t="s">
        <v>41</v>
      </c>
      <c r="F32" s="5">
        <v>5448.24</v>
      </c>
    </row>
    <row r="33" spans="1:6" x14ac:dyDescent="0.2">
      <c r="A33" s="5"/>
      <c r="B33" s="5" t="s">
        <v>22</v>
      </c>
      <c r="C33" s="5" t="s">
        <v>23</v>
      </c>
      <c r="D33" s="5"/>
      <c r="E33" s="5" t="s">
        <v>22</v>
      </c>
      <c r="F33" s="5">
        <v>0</v>
      </c>
    </row>
    <row r="34" spans="1:6" x14ac:dyDescent="0.2">
      <c r="A34" s="5"/>
      <c r="B34" s="5"/>
      <c r="C34" s="5"/>
      <c r="D34" s="5"/>
      <c r="E34" s="5"/>
      <c r="F34" s="5" t="s">
        <v>24</v>
      </c>
    </row>
    <row r="35" spans="1:6" x14ac:dyDescent="0.2">
      <c r="A35" s="5"/>
      <c r="B35" s="5"/>
      <c r="C35" s="5"/>
      <c r="D35" s="5"/>
      <c r="E35" s="5"/>
      <c r="F35" s="5">
        <v>39318.300000000003</v>
      </c>
    </row>
    <row r="36" spans="1:6" x14ac:dyDescent="0.2">
      <c r="A36" s="5"/>
      <c r="B36" s="5"/>
      <c r="C36" s="5" t="s">
        <v>25</v>
      </c>
      <c r="D36" s="5"/>
      <c r="E36" s="5"/>
      <c r="F36" s="5" t="s">
        <v>24</v>
      </c>
    </row>
    <row r="37" spans="1:6" x14ac:dyDescent="0.2">
      <c r="A37" s="5"/>
      <c r="B37" s="5"/>
      <c r="C37" s="5"/>
      <c r="D37" s="5"/>
      <c r="E37" s="5"/>
      <c r="F37" s="5">
        <v>3931.83</v>
      </c>
    </row>
    <row r="38" spans="1:6" x14ac:dyDescent="0.2">
      <c r="A38" s="5"/>
      <c r="B38" s="5"/>
      <c r="C38" s="5" t="s">
        <v>45</v>
      </c>
      <c r="D38" s="5"/>
      <c r="E38" s="5"/>
      <c r="F38" s="5" t="s">
        <v>46</v>
      </c>
    </row>
    <row r="39" spans="1:6" x14ac:dyDescent="0.2">
      <c r="A39" s="1"/>
      <c r="B39" s="1"/>
      <c r="C39" s="1"/>
      <c r="D39" s="1"/>
      <c r="E39" s="1"/>
      <c r="F39" s="1"/>
    </row>
    <row r="40" spans="1:6" x14ac:dyDescent="0.2">
      <c r="A40" s="5" t="s">
        <v>47</v>
      </c>
      <c r="B40" s="5" t="s">
        <v>30</v>
      </c>
      <c r="C40" s="5" t="s">
        <v>48</v>
      </c>
      <c r="D40" s="5"/>
      <c r="E40" s="5"/>
      <c r="F40" s="5"/>
    </row>
    <row r="41" spans="1:6" x14ac:dyDescent="0.2">
      <c r="A41" s="5"/>
      <c r="B41" s="5"/>
      <c r="C41" s="5" t="s">
        <v>49</v>
      </c>
      <c r="D41" s="5"/>
      <c r="E41" s="5"/>
      <c r="F41" s="5"/>
    </row>
    <row r="42" spans="1:6" x14ac:dyDescent="0.2">
      <c r="A42" s="5"/>
      <c r="B42" s="5"/>
      <c r="C42" s="5" t="s">
        <v>24</v>
      </c>
      <c r="D42" s="5"/>
      <c r="E42" s="5"/>
      <c r="F42" s="5"/>
    </row>
    <row r="43" spans="1:6" x14ac:dyDescent="0.2">
      <c r="A43" s="5">
        <v>9</v>
      </c>
      <c r="B43" s="5" t="s">
        <v>19</v>
      </c>
      <c r="C43" s="5" t="s">
        <v>50</v>
      </c>
      <c r="D43" s="5">
        <v>1535.76</v>
      </c>
      <c r="E43" s="5" t="s">
        <v>19</v>
      </c>
      <c r="F43" s="5">
        <v>13821.84</v>
      </c>
    </row>
    <row r="44" spans="1:6" x14ac:dyDescent="0.2">
      <c r="A44" s="5">
        <v>4.5</v>
      </c>
      <c r="B44" s="5" t="s">
        <v>19</v>
      </c>
      <c r="C44" s="5" t="s">
        <v>51</v>
      </c>
      <c r="D44" s="5">
        <v>5771.49</v>
      </c>
      <c r="E44" s="5" t="s">
        <v>19</v>
      </c>
      <c r="F44" s="5">
        <v>25971.71</v>
      </c>
    </row>
    <row r="45" spans="1:6" x14ac:dyDescent="0.2">
      <c r="A45" s="5">
        <v>1.8</v>
      </c>
      <c r="B45" s="5" t="s">
        <v>41</v>
      </c>
      <c r="C45" s="5" t="s">
        <v>42</v>
      </c>
      <c r="D45" s="5">
        <v>639.45000000000005</v>
      </c>
      <c r="E45" s="5" t="s">
        <v>41</v>
      </c>
      <c r="F45" s="5">
        <v>1151.01</v>
      </c>
    </row>
    <row r="46" spans="1:6" x14ac:dyDescent="0.2">
      <c r="A46" s="5">
        <v>17.7</v>
      </c>
      <c r="B46" s="5" t="s">
        <v>41</v>
      </c>
      <c r="C46" s="5" t="s">
        <v>43</v>
      </c>
      <c r="D46" s="5">
        <v>447.3</v>
      </c>
      <c r="E46" s="5" t="s">
        <v>41</v>
      </c>
      <c r="F46" s="5">
        <v>7917.21</v>
      </c>
    </row>
    <row r="47" spans="1:6" x14ac:dyDescent="0.2">
      <c r="A47" s="5">
        <v>14.1</v>
      </c>
      <c r="B47" s="5" t="s">
        <v>41</v>
      </c>
      <c r="C47" s="5" t="s">
        <v>44</v>
      </c>
      <c r="D47" s="5">
        <v>386.4</v>
      </c>
      <c r="E47" s="5" t="s">
        <v>41</v>
      </c>
      <c r="F47" s="5">
        <v>5448.24</v>
      </c>
    </row>
    <row r="48" spans="1:6" x14ac:dyDescent="0.2">
      <c r="A48" s="5"/>
      <c r="B48" s="5" t="s">
        <v>22</v>
      </c>
      <c r="C48" s="5" t="s">
        <v>23</v>
      </c>
      <c r="D48" s="5"/>
      <c r="E48" s="5" t="s">
        <v>22</v>
      </c>
      <c r="F48" s="5">
        <v>0</v>
      </c>
    </row>
    <row r="49" spans="1:6" x14ac:dyDescent="0.2">
      <c r="A49" s="5"/>
      <c r="B49" s="5"/>
      <c r="C49" s="5"/>
      <c r="D49" s="5"/>
      <c r="E49" s="5"/>
      <c r="F49" s="5" t="s">
        <v>24</v>
      </c>
    </row>
    <row r="50" spans="1:6" x14ac:dyDescent="0.2">
      <c r="A50" s="5"/>
      <c r="B50" s="5"/>
      <c r="C50" s="5"/>
      <c r="D50" s="5"/>
      <c r="E50" s="5"/>
      <c r="F50" s="5">
        <v>54310.01</v>
      </c>
    </row>
    <row r="51" spans="1:6" x14ac:dyDescent="0.2">
      <c r="A51" s="5"/>
      <c r="B51" s="5"/>
      <c r="C51" s="5" t="s">
        <v>25</v>
      </c>
      <c r="D51" s="5"/>
      <c r="E51" s="5"/>
      <c r="F51" s="5" t="s">
        <v>24</v>
      </c>
    </row>
    <row r="52" spans="1:6" x14ac:dyDescent="0.2">
      <c r="A52" s="5"/>
      <c r="B52" s="5"/>
      <c r="C52" s="5"/>
      <c r="D52" s="5"/>
      <c r="E52" s="5"/>
      <c r="F52" s="5">
        <v>5431</v>
      </c>
    </row>
    <row r="53" spans="1:6" x14ac:dyDescent="0.2">
      <c r="A53" s="5"/>
      <c r="B53" s="5"/>
      <c r="C53" s="5" t="s">
        <v>45</v>
      </c>
      <c r="D53" s="5"/>
      <c r="E53" s="5"/>
      <c r="F53" s="5" t="s">
        <v>46</v>
      </c>
    </row>
    <row r="54" spans="1:6" x14ac:dyDescent="0.2">
      <c r="A54" s="1"/>
      <c r="B54" s="1"/>
      <c r="C54" s="1"/>
      <c r="D54" s="1"/>
      <c r="E54" s="1"/>
      <c r="F54" s="1"/>
    </row>
    <row r="55" spans="1:6" x14ac:dyDescent="0.2">
      <c r="A55" s="6">
        <v>32.1</v>
      </c>
      <c r="B55" s="5" t="s">
        <v>30</v>
      </c>
      <c r="C55" s="5" t="s">
        <v>52</v>
      </c>
      <c r="D55" s="5"/>
      <c r="E55" s="5"/>
      <c r="F55" s="5"/>
    </row>
    <row r="56" spans="1:6" x14ac:dyDescent="0.2">
      <c r="A56" s="5"/>
      <c r="B56" s="5"/>
      <c r="C56" s="5" t="s">
        <v>53</v>
      </c>
      <c r="D56" s="5"/>
      <c r="E56" s="5"/>
      <c r="F56" s="5"/>
    </row>
    <row r="57" spans="1:6" x14ac:dyDescent="0.2">
      <c r="A57" s="5"/>
      <c r="B57" s="5"/>
      <c r="C57" s="5" t="s">
        <v>54</v>
      </c>
      <c r="D57" s="5"/>
      <c r="E57" s="5"/>
      <c r="F57" s="5"/>
    </row>
    <row r="58" spans="1:6" x14ac:dyDescent="0.2">
      <c r="A58" s="5"/>
      <c r="B58" s="5"/>
      <c r="C58" s="5" t="s">
        <v>55</v>
      </c>
      <c r="D58" s="5"/>
      <c r="E58" s="5"/>
      <c r="F58" s="5"/>
    </row>
    <row r="59" spans="1:6" x14ac:dyDescent="0.2">
      <c r="A59" s="5"/>
      <c r="B59" s="5"/>
      <c r="C59" s="5" t="s">
        <v>56</v>
      </c>
      <c r="D59" s="5"/>
      <c r="E59" s="5"/>
      <c r="F59" s="5"/>
    </row>
    <row r="60" spans="1:6" x14ac:dyDescent="0.2">
      <c r="A60" s="5"/>
      <c r="B60" s="5"/>
      <c r="C60" s="5" t="s">
        <v>24</v>
      </c>
      <c r="D60" s="5"/>
      <c r="E60" s="5"/>
      <c r="F60" s="5"/>
    </row>
    <row r="61" spans="1:6" x14ac:dyDescent="0.2">
      <c r="A61" s="5">
        <v>190</v>
      </c>
      <c r="B61" s="5" t="s">
        <v>57</v>
      </c>
      <c r="C61" s="5" t="s">
        <v>376</v>
      </c>
      <c r="D61" s="5">
        <v>15487</v>
      </c>
      <c r="E61" s="5" t="s">
        <v>58</v>
      </c>
      <c r="F61" s="5">
        <v>2942.53</v>
      </c>
    </row>
    <row r="62" spans="1:6" x14ac:dyDescent="0.2">
      <c r="A62" s="5">
        <v>0.12</v>
      </c>
      <c r="B62" s="5" t="s">
        <v>19</v>
      </c>
      <c r="C62" s="5" t="s">
        <v>59</v>
      </c>
      <c r="D62" s="5">
        <v>4391.49</v>
      </c>
      <c r="E62" s="5" t="s">
        <v>19</v>
      </c>
      <c r="F62" s="5">
        <v>526.98</v>
      </c>
    </row>
    <row r="63" spans="1:6" x14ac:dyDescent="0.2">
      <c r="A63" s="5">
        <v>10</v>
      </c>
      <c r="B63" s="5" t="s">
        <v>60</v>
      </c>
      <c r="C63" s="5" t="s">
        <v>61</v>
      </c>
      <c r="D63" s="5">
        <v>223.11</v>
      </c>
      <c r="E63" s="5" t="s">
        <v>60</v>
      </c>
      <c r="F63" s="5">
        <v>2231.1</v>
      </c>
    </row>
    <row r="64" spans="1:6" x14ac:dyDescent="0.2">
      <c r="A64" s="7">
        <v>1.54</v>
      </c>
      <c r="B64" s="5" t="s">
        <v>62</v>
      </c>
      <c r="C64" s="5" t="s">
        <v>63</v>
      </c>
      <c r="D64" s="5">
        <v>41.5</v>
      </c>
      <c r="E64" s="5" t="s">
        <v>62</v>
      </c>
      <c r="F64" s="5">
        <v>63.91</v>
      </c>
    </row>
    <row r="65" spans="1:6" x14ac:dyDescent="0.2">
      <c r="A65" s="5">
        <v>1.1000000000000001</v>
      </c>
      <c r="B65" s="5" t="s">
        <v>64</v>
      </c>
      <c r="C65" s="5" t="s">
        <v>65</v>
      </c>
      <c r="D65" s="5">
        <v>684.6</v>
      </c>
      <c r="E65" s="5" t="s">
        <v>64</v>
      </c>
      <c r="F65" s="5">
        <v>753.06</v>
      </c>
    </row>
    <row r="66" spans="1:6" x14ac:dyDescent="0.2">
      <c r="A66" s="5">
        <v>2.1</v>
      </c>
      <c r="B66" s="5" t="s">
        <v>64</v>
      </c>
      <c r="C66" s="5" t="s">
        <v>42</v>
      </c>
      <c r="D66" s="5">
        <v>639.45000000000005</v>
      </c>
      <c r="E66" s="5" t="s">
        <v>64</v>
      </c>
      <c r="F66" s="5">
        <v>1342.85</v>
      </c>
    </row>
    <row r="67" spans="1:6" x14ac:dyDescent="0.2">
      <c r="A67" s="5">
        <v>2.2000000000000002</v>
      </c>
      <c r="B67" s="5" t="s">
        <v>64</v>
      </c>
      <c r="C67" s="5" t="s">
        <v>43</v>
      </c>
      <c r="D67" s="5">
        <v>447.3</v>
      </c>
      <c r="E67" s="5" t="s">
        <v>64</v>
      </c>
      <c r="F67" s="5">
        <v>984.06</v>
      </c>
    </row>
    <row r="68" spans="1:6" x14ac:dyDescent="0.2">
      <c r="A68" s="5">
        <v>1.1000000000000001</v>
      </c>
      <c r="B68" s="5" t="s">
        <v>64</v>
      </c>
      <c r="C68" s="5" t="s">
        <v>44</v>
      </c>
      <c r="D68" s="5">
        <v>386.4</v>
      </c>
      <c r="E68" s="5" t="s">
        <v>64</v>
      </c>
      <c r="F68" s="5">
        <v>425.04</v>
      </c>
    </row>
    <row r="69" spans="1:6" x14ac:dyDescent="0.2">
      <c r="A69" s="5"/>
      <c r="B69" s="5" t="s">
        <v>22</v>
      </c>
      <c r="C69" s="5" t="s">
        <v>23</v>
      </c>
      <c r="D69" s="5"/>
      <c r="E69" s="5" t="s">
        <v>22</v>
      </c>
      <c r="F69" s="5">
        <v>0</v>
      </c>
    </row>
    <row r="70" spans="1:6" x14ac:dyDescent="0.2">
      <c r="A70" s="5"/>
      <c r="B70" s="5"/>
      <c r="C70" s="5"/>
      <c r="D70" s="5"/>
      <c r="E70" s="5"/>
      <c r="F70" s="5" t="s">
        <v>24</v>
      </c>
    </row>
    <row r="71" spans="1:6" x14ac:dyDescent="0.2">
      <c r="A71" s="5"/>
      <c r="B71" s="5"/>
      <c r="C71" s="5" t="s">
        <v>66</v>
      </c>
      <c r="D71" s="5"/>
      <c r="E71" s="5"/>
      <c r="F71" s="5">
        <v>9269.5300000000007</v>
      </c>
    </row>
    <row r="72" spans="1:6" x14ac:dyDescent="0.2">
      <c r="A72" s="5"/>
      <c r="B72" s="5"/>
      <c r="C72" s="5"/>
      <c r="D72" s="5"/>
      <c r="E72" s="5"/>
      <c r="F72" s="5" t="s">
        <v>24</v>
      </c>
    </row>
    <row r="73" spans="1:6" x14ac:dyDescent="0.2">
      <c r="A73" s="5"/>
      <c r="B73" s="5"/>
      <c r="C73" s="5" t="s">
        <v>67</v>
      </c>
      <c r="D73" s="5"/>
      <c r="E73" s="5"/>
      <c r="F73" s="5">
        <v>926.95</v>
      </c>
    </row>
    <row r="74" spans="1:6" x14ac:dyDescent="0.2">
      <c r="A74" s="5"/>
      <c r="B74" s="5"/>
      <c r="C74" s="5"/>
      <c r="D74" s="5"/>
      <c r="E74" s="5"/>
      <c r="F74" s="5" t="s">
        <v>46</v>
      </c>
    </row>
    <row r="75" spans="1:6" x14ac:dyDescent="0.2">
      <c r="A75" s="1"/>
      <c r="B75" s="1"/>
      <c r="C75" s="1"/>
      <c r="D75" s="1"/>
      <c r="E75" s="1"/>
      <c r="F75" s="1"/>
    </row>
    <row r="76" spans="1:6" x14ac:dyDescent="0.2">
      <c r="A76" s="5" t="s">
        <v>68</v>
      </c>
      <c r="B76" s="5" t="s">
        <v>30</v>
      </c>
      <c r="C76" s="5" t="s">
        <v>69</v>
      </c>
      <c r="D76" s="5"/>
      <c r="E76" s="5"/>
      <c r="F76" s="5"/>
    </row>
    <row r="77" spans="1:6" x14ac:dyDescent="0.2">
      <c r="A77" s="5"/>
      <c r="B77" s="5"/>
      <c r="C77" s="5" t="s">
        <v>70</v>
      </c>
      <c r="D77" s="5"/>
      <c r="E77" s="5"/>
      <c r="F77" s="5"/>
    </row>
    <row r="78" spans="1:6" x14ac:dyDescent="0.2">
      <c r="A78" s="5"/>
      <c r="B78" s="5"/>
      <c r="C78" s="5" t="s">
        <v>71</v>
      </c>
      <c r="D78" s="5"/>
      <c r="E78" s="5"/>
      <c r="F78" s="5"/>
    </row>
    <row r="79" spans="1:6" x14ac:dyDescent="0.2">
      <c r="A79" s="5"/>
      <c r="B79" s="5"/>
      <c r="C79" s="5" t="s">
        <v>72</v>
      </c>
      <c r="D79" s="5"/>
      <c r="E79" s="5"/>
      <c r="F79" s="5"/>
    </row>
    <row r="80" spans="1:6" x14ac:dyDescent="0.2">
      <c r="A80" s="5"/>
      <c r="B80" s="5"/>
      <c r="C80" s="5" t="s">
        <v>24</v>
      </c>
      <c r="D80" s="5"/>
      <c r="E80" s="5"/>
      <c r="F80" s="5"/>
    </row>
    <row r="81" spans="1:6" x14ac:dyDescent="0.2">
      <c r="A81" s="5">
        <v>1</v>
      </c>
      <c r="B81" s="5" t="s">
        <v>41</v>
      </c>
      <c r="C81" s="5" t="s">
        <v>73</v>
      </c>
      <c r="D81" s="5">
        <v>1170</v>
      </c>
      <c r="E81" s="5" t="s">
        <v>41</v>
      </c>
      <c r="F81" s="5">
        <v>1170</v>
      </c>
    </row>
    <row r="82" spans="1:6" x14ac:dyDescent="0.2">
      <c r="A82" s="5">
        <v>0.65</v>
      </c>
      <c r="B82" s="5" t="s">
        <v>19</v>
      </c>
      <c r="C82" s="5" t="s">
        <v>74</v>
      </c>
      <c r="D82" s="5">
        <v>153.52000000000001</v>
      </c>
      <c r="E82" s="5" t="s">
        <v>19</v>
      </c>
      <c r="F82" s="5">
        <v>99.79</v>
      </c>
    </row>
    <row r="83" spans="1:6" x14ac:dyDescent="0.2">
      <c r="A83" s="5">
        <v>0.56999999999999995</v>
      </c>
      <c r="B83" s="5" t="s">
        <v>19</v>
      </c>
      <c r="C83" s="5" t="s">
        <v>75</v>
      </c>
      <c r="D83" s="5">
        <v>26.78</v>
      </c>
      <c r="E83" s="5" t="s">
        <v>19</v>
      </c>
      <c r="F83" s="5">
        <v>15.26</v>
      </c>
    </row>
    <row r="84" spans="1:6" x14ac:dyDescent="0.2">
      <c r="A84" s="7">
        <v>8.1000000000000003E-2</v>
      </c>
      <c r="B84" s="5" t="s">
        <v>19</v>
      </c>
      <c r="C84" s="5" t="s">
        <v>76</v>
      </c>
      <c r="D84" s="5">
        <v>3372.61</v>
      </c>
      <c r="E84" s="5" t="s">
        <v>19</v>
      </c>
      <c r="F84" s="5">
        <v>273.18</v>
      </c>
    </row>
    <row r="85" spans="1:6" x14ac:dyDescent="0.2">
      <c r="A85" s="5">
        <v>1</v>
      </c>
      <c r="B85" s="5" t="s">
        <v>41</v>
      </c>
      <c r="C85" s="5" t="s">
        <v>77</v>
      </c>
      <c r="D85" s="5">
        <v>594.29999999999995</v>
      </c>
      <c r="E85" s="5" t="s">
        <v>41</v>
      </c>
      <c r="F85" s="5">
        <v>594.29999999999995</v>
      </c>
    </row>
    <row r="86" spans="1:6" x14ac:dyDescent="0.2">
      <c r="A86" s="5">
        <v>0.5</v>
      </c>
      <c r="B86" s="5" t="s">
        <v>41</v>
      </c>
      <c r="C86" s="5" t="s">
        <v>42</v>
      </c>
      <c r="D86" s="5">
        <v>639.45000000000005</v>
      </c>
      <c r="E86" s="5" t="s">
        <v>41</v>
      </c>
      <c r="F86" s="5">
        <v>319.73</v>
      </c>
    </row>
    <row r="87" spans="1:6" x14ac:dyDescent="0.2">
      <c r="A87" s="5">
        <v>0.5</v>
      </c>
      <c r="B87" s="5" t="s">
        <v>41</v>
      </c>
      <c r="C87" s="5" t="s">
        <v>43</v>
      </c>
      <c r="D87" s="5">
        <v>447.3</v>
      </c>
      <c r="E87" s="5" t="s">
        <v>41</v>
      </c>
      <c r="F87" s="5">
        <v>223.65</v>
      </c>
    </row>
    <row r="88" spans="1:6" x14ac:dyDescent="0.2">
      <c r="A88" s="5"/>
      <c r="B88" s="5" t="s">
        <v>22</v>
      </c>
      <c r="C88" s="5" t="s">
        <v>23</v>
      </c>
      <c r="D88" s="5" t="s">
        <v>8</v>
      </c>
      <c r="E88" s="5" t="s">
        <v>22</v>
      </c>
      <c r="F88" s="5">
        <v>1.25</v>
      </c>
    </row>
    <row r="89" spans="1:6" x14ac:dyDescent="0.2">
      <c r="A89" s="5"/>
      <c r="B89" s="5"/>
      <c r="C89" s="5"/>
      <c r="D89" s="5"/>
      <c r="E89" s="5"/>
      <c r="F89" s="5" t="s">
        <v>24</v>
      </c>
    </row>
    <row r="90" spans="1:6" x14ac:dyDescent="0.2">
      <c r="A90" s="5"/>
      <c r="B90" s="5"/>
      <c r="C90" s="5" t="s">
        <v>78</v>
      </c>
      <c r="D90" s="5"/>
      <c r="E90" s="5"/>
      <c r="F90" s="5">
        <v>2697.16</v>
      </c>
    </row>
    <row r="91" spans="1:6" x14ac:dyDescent="0.2">
      <c r="A91" s="5"/>
      <c r="B91" s="5"/>
      <c r="C91" s="5"/>
      <c r="D91" s="5"/>
      <c r="E91" s="5"/>
      <c r="F91" s="5" t="s">
        <v>46</v>
      </c>
    </row>
    <row r="92" spans="1:6" x14ac:dyDescent="0.2">
      <c r="A92" s="1"/>
      <c r="B92" s="1"/>
      <c r="C92" s="1"/>
      <c r="D92" s="1"/>
      <c r="E92" s="1"/>
      <c r="F92" s="1"/>
    </row>
    <row r="93" spans="1:6" x14ac:dyDescent="0.2">
      <c r="A93" s="8">
        <v>57</v>
      </c>
      <c r="B93" s="5" t="s">
        <v>30</v>
      </c>
      <c r="C93" s="5" t="s">
        <v>79</v>
      </c>
      <c r="D93" s="5"/>
      <c r="E93" s="5"/>
      <c r="F93" s="5"/>
    </row>
    <row r="94" spans="1:6" x14ac:dyDescent="0.2">
      <c r="A94" s="5"/>
      <c r="B94" s="5"/>
      <c r="C94" s="5" t="s">
        <v>80</v>
      </c>
      <c r="D94" s="5"/>
      <c r="E94" s="5"/>
      <c r="F94" s="5"/>
    </row>
    <row r="95" spans="1:6" x14ac:dyDescent="0.2">
      <c r="A95" s="5"/>
      <c r="B95" s="5"/>
      <c r="C95" s="5" t="s">
        <v>81</v>
      </c>
      <c r="D95" s="5"/>
      <c r="E95" s="5"/>
      <c r="F95" s="5"/>
    </row>
    <row r="96" spans="1:6" x14ac:dyDescent="0.2">
      <c r="A96" s="5"/>
      <c r="B96" s="5"/>
      <c r="C96" s="5" t="s">
        <v>24</v>
      </c>
      <c r="D96" s="5"/>
      <c r="E96" s="5"/>
      <c r="F96" s="5"/>
    </row>
    <row r="97" spans="1:6" x14ac:dyDescent="0.2">
      <c r="A97" s="5">
        <v>1</v>
      </c>
      <c r="B97" s="5" t="s">
        <v>82</v>
      </c>
      <c r="C97" s="5" t="s">
        <v>83</v>
      </c>
      <c r="D97" s="5">
        <v>3000</v>
      </c>
      <c r="E97" s="5" t="s">
        <v>82</v>
      </c>
      <c r="F97" s="5">
        <v>3000</v>
      </c>
    </row>
    <row r="98" spans="1:6" x14ac:dyDescent="0.2">
      <c r="A98" s="5"/>
      <c r="B98" s="5"/>
      <c r="C98" s="5" t="s">
        <v>84</v>
      </c>
      <c r="D98" s="5"/>
      <c r="E98" s="5"/>
      <c r="F98" s="5"/>
    </row>
    <row r="99" spans="1:6" x14ac:dyDescent="0.2">
      <c r="A99" s="5">
        <v>1</v>
      </c>
      <c r="B99" s="5" t="s">
        <v>41</v>
      </c>
      <c r="C99" s="5" t="s">
        <v>65</v>
      </c>
      <c r="D99" s="5">
        <v>684.6</v>
      </c>
      <c r="E99" s="5" t="s">
        <v>41</v>
      </c>
      <c r="F99" s="5">
        <v>684.6</v>
      </c>
    </row>
    <row r="100" spans="1:6" x14ac:dyDescent="0.2">
      <c r="A100" s="5">
        <v>2</v>
      </c>
      <c r="B100" s="5" t="s">
        <v>41</v>
      </c>
      <c r="C100" s="5" t="s">
        <v>77</v>
      </c>
      <c r="D100" s="5">
        <v>594.29999999999995</v>
      </c>
      <c r="E100" s="5" t="s">
        <v>41</v>
      </c>
      <c r="F100" s="5">
        <v>1188.5999999999999</v>
      </c>
    </row>
    <row r="101" spans="1:6" x14ac:dyDescent="0.2">
      <c r="A101" s="5">
        <v>1</v>
      </c>
      <c r="B101" s="5" t="s">
        <v>41</v>
      </c>
      <c r="C101" s="5" t="s">
        <v>44</v>
      </c>
      <c r="D101" s="5">
        <v>386.4</v>
      </c>
      <c r="E101" s="5" t="s">
        <v>41</v>
      </c>
      <c r="F101" s="5">
        <v>386.4</v>
      </c>
    </row>
    <row r="102" spans="1:6" x14ac:dyDescent="0.2">
      <c r="A102" s="5"/>
      <c r="B102" s="5"/>
      <c r="C102" s="5" t="s">
        <v>85</v>
      </c>
      <c r="D102" s="5"/>
      <c r="E102" s="5"/>
      <c r="F102" s="5"/>
    </row>
    <row r="103" spans="1:6" x14ac:dyDescent="0.2">
      <c r="A103" s="5">
        <v>0.5</v>
      </c>
      <c r="B103" s="5" t="s">
        <v>41</v>
      </c>
      <c r="C103" s="5" t="s">
        <v>77</v>
      </c>
      <c r="D103" s="5">
        <v>594.29999999999995</v>
      </c>
      <c r="E103" s="5" t="s">
        <v>41</v>
      </c>
      <c r="F103" s="5">
        <v>297.14999999999998</v>
      </c>
    </row>
    <row r="104" spans="1:6" x14ac:dyDescent="0.2">
      <c r="A104" s="5">
        <v>0.5</v>
      </c>
      <c r="B104" s="5" t="s">
        <v>41</v>
      </c>
      <c r="C104" s="5" t="s">
        <v>43</v>
      </c>
      <c r="D104" s="5">
        <v>447.3</v>
      </c>
      <c r="E104" s="5" t="s">
        <v>41</v>
      </c>
      <c r="F104" s="5">
        <v>223.65</v>
      </c>
    </row>
    <row r="105" spans="1:6" x14ac:dyDescent="0.2">
      <c r="A105" s="5"/>
      <c r="B105" s="5"/>
      <c r="C105" s="5" t="s">
        <v>267</v>
      </c>
      <c r="D105" s="5">
        <v>0</v>
      </c>
      <c r="E105" s="5"/>
      <c r="F105" s="5">
        <v>-164</v>
      </c>
    </row>
    <row r="106" spans="1:6" x14ac:dyDescent="0.2">
      <c r="A106" s="5"/>
      <c r="B106" s="5"/>
      <c r="C106" s="5" t="s">
        <v>268</v>
      </c>
      <c r="D106" s="5"/>
      <c r="E106" s="5"/>
      <c r="F106" s="5">
        <v>134.1</v>
      </c>
    </row>
    <row r="107" spans="1:6" x14ac:dyDescent="0.2">
      <c r="A107" s="5"/>
      <c r="B107" s="5" t="s">
        <v>22</v>
      </c>
      <c r="C107" s="5" t="s">
        <v>23</v>
      </c>
      <c r="D107" s="5"/>
      <c r="E107" s="5" t="s">
        <v>22</v>
      </c>
      <c r="F107" s="5">
        <v>0.7</v>
      </c>
    </row>
    <row r="108" spans="1:6" x14ac:dyDescent="0.2">
      <c r="A108" s="5"/>
      <c r="B108" s="5"/>
      <c r="C108" s="5" t="s">
        <v>78</v>
      </c>
      <c r="D108" s="5"/>
      <c r="E108" s="5"/>
      <c r="F108" s="5"/>
    </row>
    <row r="109" spans="1:6" x14ac:dyDescent="0.2">
      <c r="A109" s="5"/>
      <c r="B109" s="5"/>
      <c r="C109" s="5"/>
      <c r="D109" s="5"/>
      <c r="E109" s="5"/>
      <c r="F109" s="5">
        <v>5751.2</v>
      </c>
    </row>
    <row r="110" spans="1:6" x14ac:dyDescent="0.2">
      <c r="A110" s="1"/>
      <c r="B110" s="1"/>
      <c r="C110" s="1"/>
      <c r="D110" s="1"/>
      <c r="E110" s="1"/>
      <c r="F110" s="1"/>
    </row>
    <row r="111" spans="1:6" x14ac:dyDescent="0.2">
      <c r="A111" s="5" t="s">
        <v>86</v>
      </c>
      <c r="B111" s="5" t="s">
        <v>30</v>
      </c>
      <c r="C111" s="5" t="s">
        <v>87</v>
      </c>
      <c r="D111" s="5"/>
      <c r="E111" s="5"/>
      <c r="F111" s="5"/>
    </row>
    <row r="112" spans="1:6" x14ac:dyDescent="0.2">
      <c r="A112" s="5"/>
      <c r="B112" s="5"/>
      <c r="C112" s="5" t="s">
        <v>24</v>
      </c>
      <c r="D112" s="5"/>
      <c r="E112" s="5"/>
      <c r="F112" s="5"/>
    </row>
    <row r="113" spans="1:6" x14ac:dyDescent="0.2">
      <c r="A113" s="5">
        <v>0.14000000000000001</v>
      </c>
      <c r="B113" s="5" t="s">
        <v>19</v>
      </c>
      <c r="C113" s="5" t="s">
        <v>40</v>
      </c>
      <c r="D113" s="5">
        <v>3208</v>
      </c>
      <c r="E113" s="5" t="s">
        <v>19</v>
      </c>
      <c r="F113" s="5">
        <v>449.12</v>
      </c>
    </row>
    <row r="114" spans="1:6" x14ac:dyDescent="0.2">
      <c r="A114" s="5">
        <v>1.1000000000000001</v>
      </c>
      <c r="B114" s="5" t="s">
        <v>41</v>
      </c>
      <c r="C114" s="5" t="s">
        <v>65</v>
      </c>
      <c r="D114" s="5">
        <v>684.6</v>
      </c>
      <c r="E114" s="5" t="s">
        <v>41</v>
      </c>
      <c r="F114" s="5">
        <v>753.06</v>
      </c>
    </row>
    <row r="115" spans="1:6" x14ac:dyDescent="0.2">
      <c r="A115" s="5">
        <v>0.5</v>
      </c>
      <c r="B115" s="5" t="s">
        <v>41</v>
      </c>
      <c r="C115" s="5" t="s">
        <v>43</v>
      </c>
      <c r="D115" s="5">
        <v>447.3</v>
      </c>
      <c r="E115" s="5" t="s">
        <v>41</v>
      </c>
      <c r="F115" s="5">
        <v>223.65</v>
      </c>
    </row>
    <row r="116" spans="1:6" x14ac:dyDescent="0.2">
      <c r="A116" s="5">
        <v>1.1000000000000001</v>
      </c>
      <c r="B116" s="5" t="s">
        <v>41</v>
      </c>
      <c r="C116" s="5" t="s">
        <v>44</v>
      </c>
      <c r="D116" s="5">
        <v>386.4</v>
      </c>
      <c r="E116" s="5" t="s">
        <v>41</v>
      </c>
      <c r="F116" s="5">
        <v>425.04</v>
      </c>
    </row>
    <row r="117" spans="1:6" x14ac:dyDescent="0.2">
      <c r="A117" s="5"/>
      <c r="B117" s="5" t="s">
        <v>22</v>
      </c>
      <c r="C117" s="5" t="s">
        <v>23</v>
      </c>
      <c r="D117" s="5" t="s">
        <v>8</v>
      </c>
      <c r="E117" s="5" t="s">
        <v>22</v>
      </c>
      <c r="F117" s="5">
        <v>0</v>
      </c>
    </row>
    <row r="118" spans="1:6" x14ac:dyDescent="0.2">
      <c r="A118" s="5"/>
      <c r="B118" s="5"/>
      <c r="C118" s="5"/>
      <c r="D118" s="5"/>
      <c r="E118" s="5"/>
      <c r="F118" s="5" t="s">
        <v>24</v>
      </c>
    </row>
    <row r="119" spans="1:6" x14ac:dyDescent="0.2">
      <c r="A119" s="5"/>
      <c r="B119" s="5"/>
      <c r="C119" s="5" t="s">
        <v>66</v>
      </c>
      <c r="D119" s="5"/>
      <c r="E119" s="5"/>
      <c r="F119" s="5">
        <v>1850.87</v>
      </c>
    </row>
    <row r="120" spans="1:6" x14ac:dyDescent="0.2">
      <c r="A120" s="5"/>
      <c r="B120" s="5"/>
      <c r="C120" s="5"/>
      <c r="D120" s="5"/>
      <c r="E120" s="5"/>
      <c r="F120" s="5" t="s">
        <v>24</v>
      </c>
    </row>
    <row r="121" spans="1:6" x14ac:dyDescent="0.2">
      <c r="A121" s="5"/>
      <c r="B121" s="5"/>
      <c r="C121" s="5" t="s">
        <v>67</v>
      </c>
      <c r="D121" s="5"/>
      <c r="E121" s="5"/>
      <c r="F121" s="5">
        <v>185.09</v>
      </c>
    </row>
    <row r="122" spans="1:6" x14ac:dyDescent="0.2">
      <c r="A122" s="1"/>
      <c r="B122" s="1"/>
      <c r="C122" s="1"/>
      <c r="D122" s="1"/>
      <c r="E122" s="1"/>
      <c r="F122" s="1"/>
    </row>
    <row r="123" spans="1:6" x14ac:dyDescent="0.2">
      <c r="A123" s="5"/>
      <c r="B123" s="5" t="s">
        <v>30</v>
      </c>
      <c r="C123" s="5" t="s">
        <v>88</v>
      </c>
      <c r="D123" s="5"/>
      <c r="E123" s="5"/>
      <c r="F123" s="5"/>
    </row>
    <row r="124" spans="1:6" x14ac:dyDescent="0.2">
      <c r="A124" s="5"/>
      <c r="B124" s="5"/>
      <c r="C124" s="5" t="s">
        <v>89</v>
      </c>
      <c r="D124" s="5"/>
      <c r="E124" s="5"/>
      <c r="F124" s="5"/>
    </row>
    <row r="125" spans="1:6" x14ac:dyDescent="0.2">
      <c r="A125" s="5"/>
      <c r="B125" s="5"/>
      <c r="C125" s="5" t="s">
        <v>90</v>
      </c>
      <c r="D125" s="5"/>
      <c r="E125" s="5"/>
      <c r="F125" s="5"/>
    </row>
    <row r="126" spans="1:6" x14ac:dyDescent="0.2">
      <c r="A126" s="5"/>
      <c r="B126" s="5"/>
      <c r="C126" s="5" t="s">
        <v>24</v>
      </c>
      <c r="D126" s="5"/>
      <c r="E126" s="5"/>
      <c r="F126" s="5"/>
    </row>
    <row r="127" spans="1:6" x14ac:dyDescent="0.2">
      <c r="A127" s="5">
        <v>1.34</v>
      </c>
      <c r="B127" s="5" t="s">
        <v>62</v>
      </c>
      <c r="C127" s="5" t="s">
        <v>377</v>
      </c>
      <c r="D127" s="5">
        <v>71.7</v>
      </c>
      <c r="E127" s="5" t="s">
        <v>62</v>
      </c>
      <c r="F127" s="5">
        <v>96.08</v>
      </c>
    </row>
    <row r="128" spans="1:6" x14ac:dyDescent="0.2">
      <c r="A128" s="5">
        <v>0.5</v>
      </c>
      <c r="B128" s="5" t="s">
        <v>64</v>
      </c>
      <c r="C128" s="5" t="s">
        <v>91</v>
      </c>
      <c r="D128" s="5">
        <v>548.1</v>
      </c>
      <c r="E128" s="5" t="s">
        <v>64</v>
      </c>
      <c r="F128" s="5">
        <v>274.05</v>
      </c>
    </row>
    <row r="129" spans="1:6" x14ac:dyDescent="0.2">
      <c r="A129" s="5">
        <v>0.5</v>
      </c>
      <c r="B129" s="5" t="s">
        <v>64</v>
      </c>
      <c r="C129" s="5" t="s">
        <v>43</v>
      </c>
      <c r="D129" s="5">
        <v>447.3</v>
      </c>
      <c r="E129" s="5" t="s">
        <v>64</v>
      </c>
      <c r="F129" s="5">
        <v>223.65</v>
      </c>
    </row>
    <row r="130" spans="1:6" x14ac:dyDescent="0.2">
      <c r="A130" s="5">
        <v>0.8</v>
      </c>
      <c r="B130" s="5" t="s">
        <v>64</v>
      </c>
      <c r="C130" s="5" t="s">
        <v>44</v>
      </c>
      <c r="D130" s="5">
        <v>386.4</v>
      </c>
      <c r="E130" s="5" t="s">
        <v>64</v>
      </c>
      <c r="F130" s="5">
        <v>309.12</v>
      </c>
    </row>
    <row r="131" spans="1:6" x14ac:dyDescent="0.2">
      <c r="A131" s="5"/>
      <c r="B131" s="5" t="s">
        <v>22</v>
      </c>
      <c r="C131" s="5" t="s">
        <v>92</v>
      </c>
      <c r="D131" s="5" t="s">
        <v>8</v>
      </c>
      <c r="E131" s="5" t="s">
        <v>22</v>
      </c>
      <c r="F131" s="5">
        <v>2.6</v>
      </c>
    </row>
    <row r="132" spans="1:6" x14ac:dyDescent="0.2">
      <c r="A132" s="5"/>
      <c r="B132" s="5"/>
      <c r="C132" s="5"/>
      <c r="D132" s="5"/>
      <c r="E132" s="5"/>
      <c r="F132" s="5" t="s">
        <v>24</v>
      </c>
    </row>
    <row r="133" spans="1:6" x14ac:dyDescent="0.2">
      <c r="A133" s="5"/>
      <c r="B133" s="5"/>
      <c r="C133" s="5" t="s">
        <v>66</v>
      </c>
      <c r="D133" s="5"/>
      <c r="E133" s="5"/>
      <c r="F133" s="5">
        <v>905.5</v>
      </c>
    </row>
    <row r="134" spans="1:6" x14ac:dyDescent="0.2">
      <c r="A134" s="5"/>
      <c r="B134" s="5"/>
      <c r="C134" s="5"/>
      <c r="D134" s="5"/>
      <c r="E134" s="5"/>
      <c r="F134" s="5" t="s">
        <v>24</v>
      </c>
    </row>
    <row r="135" spans="1:6" x14ac:dyDescent="0.2">
      <c r="A135" s="5"/>
      <c r="B135" s="5"/>
      <c r="C135" s="5" t="s">
        <v>67</v>
      </c>
      <c r="D135" s="5"/>
      <c r="E135" s="5"/>
      <c r="F135" s="5">
        <v>90.55</v>
      </c>
    </row>
    <row r="136" spans="1:6" x14ac:dyDescent="0.2">
      <c r="A136" s="1"/>
      <c r="B136" s="1"/>
      <c r="C136" s="1"/>
      <c r="D136" s="1"/>
      <c r="E136" s="1"/>
      <c r="F136" s="1"/>
    </row>
    <row r="137" spans="1:6" x14ac:dyDescent="0.2">
      <c r="A137" s="1"/>
      <c r="B137" s="1"/>
      <c r="C137" s="1"/>
      <c r="D137" s="1"/>
      <c r="E137" s="1"/>
      <c r="F137" s="1"/>
    </row>
    <row r="138" spans="1:6" x14ac:dyDescent="0.2">
      <c r="A138" s="5"/>
      <c r="B138" s="5"/>
      <c r="C138" s="5" t="s">
        <v>93</v>
      </c>
      <c r="D138" s="5"/>
      <c r="E138" s="5"/>
      <c r="F138" s="5"/>
    </row>
    <row r="139" spans="1:6" x14ac:dyDescent="0.2">
      <c r="A139" s="5"/>
      <c r="B139" s="5"/>
      <c r="C139" s="5" t="s">
        <v>94</v>
      </c>
      <c r="D139" s="5"/>
      <c r="E139" s="5"/>
      <c r="F139" s="5"/>
    </row>
    <row r="140" spans="1:6" x14ac:dyDescent="0.2">
      <c r="A140" s="5"/>
      <c r="B140" s="5"/>
      <c r="C140" s="5" t="s">
        <v>95</v>
      </c>
      <c r="D140" s="5"/>
      <c r="E140" s="5"/>
      <c r="F140" s="5"/>
    </row>
    <row r="141" spans="1:6" x14ac:dyDescent="0.2">
      <c r="A141" s="5"/>
      <c r="B141" s="5"/>
      <c r="C141" s="5"/>
      <c r="D141" s="5"/>
      <c r="E141" s="5"/>
      <c r="F141" s="5"/>
    </row>
    <row r="142" spans="1:6" x14ac:dyDescent="0.2">
      <c r="A142" s="5">
        <v>1.33</v>
      </c>
      <c r="B142" s="5" t="s">
        <v>96</v>
      </c>
      <c r="C142" s="5" t="s">
        <v>97</v>
      </c>
      <c r="D142" s="5">
        <v>232</v>
      </c>
      <c r="E142" s="5" t="s">
        <v>96</v>
      </c>
      <c r="F142" s="5">
        <v>308.56</v>
      </c>
    </row>
    <row r="143" spans="1:6" x14ac:dyDescent="0.2">
      <c r="A143" s="5">
        <v>0.7</v>
      </c>
      <c r="B143" s="5" t="s">
        <v>98</v>
      </c>
      <c r="C143" s="5" t="s">
        <v>91</v>
      </c>
      <c r="D143" s="5">
        <v>548.1</v>
      </c>
      <c r="E143" s="5" t="s">
        <v>98</v>
      </c>
      <c r="F143" s="5">
        <v>383.67</v>
      </c>
    </row>
    <row r="144" spans="1:6" x14ac:dyDescent="0.2">
      <c r="A144" s="5">
        <v>10</v>
      </c>
      <c r="B144" s="5" t="s">
        <v>10</v>
      </c>
      <c r="C144" s="5" t="s">
        <v>378</v>
      </c>
      <c r="D144" s="5">
        <v>6.5</v>
      </c>
      <c r="E144" s="5" t="s">
        <v>10</v>
      </c>
      <c r="F144" s="5">
        <v>65</v>
      </c>
    </row>
    <row r="145" spans="1:6" x14ac:dyDescent="0.2">
      <c r="A145" s="5"/>
      <c r="B145" s="5"/>
      <c r="C145" s="5" t="s">
        <v>99</v>
      </c>
      <c r="D145" s="5" t="s">
        <v>100</v>
      </c>
      <c r="E145" s="5"/>
      <c r="F145" s="5">
        <v>1.5</v>
      </c>
    </row>
    <row r="146" spans="1:6" x14ac:dyDescent="0.2">
      <c r="A146" s="5"/>
      <c r="B146" s="5"/>
      <c r="C146" s="5" t="s">
        <v>66</v>
      </c>
      <c r="D146" s="5"/>
      <c r="E146" s="5"/>
      <c r="F146" s="5">
        <v>758.73</v>
      </c>
    </row>
    <row r="147" spans="1:6" x14ac:dyDescent="0.2">
      <c r="A147" s="5"/>
      <c r="B147" s="5"/>
      <c r="C147" s="5"/>
      <c r="D147" s="5"/>
      <c r="E147" s="5"/>
      <c r="F147" s="5"/>
    </row>
    <row r="148" spans="1:6" x14ac:dyDescent="0.2">
      <c r="A148" s="5"/>
      <c r="B148" s="5"/>
      <c r="C148" s="5" t="s">
        <v>67</v>
      </c>
      <c r="D148" s="5"/>
      <c r="E148" s="5"/>
      <c r="F148" s="5">
        <v>75.87</v>
      </c>
    </row>
    <row r="149" spans="1:6" x14ac:dyDescent="0.2">
      <c r="A149" s="5"/>
      <c r="B149" s="5"/>
      <c r="C149" s="5"/>
      <c r="D149" s="5"/>
      <c r="E149" s="5"/>
      <c r="F149" s="5"/>
    </row>
    <row r="150" spans="1:6" x14ac:dyDescent="0.2">
      <c r="A150" s="1"/>
      <c r="B150" s="1"/>
      <c r="C150" s="1"/>
      <c r="D150" s="1"/>
      <c r="E150" s="1"/>
      <c r="F150" s="1"/>
    </row>
    <row r="151" spans="1:6" x14ac:dyDescent="0.2">
      <c r="A151" s="5"/>
      <c r="B151" s="5"/>
      <c r="C151" s="5" t="s">
        <v>93</v>
      </c>
      <c r="D151" s="5"/>
      <c r="E151" s="5"/>
      <c r="F151" s="5"/>
    </row>
    <row r="152" spans="1:6" x14ac:dyDescent="0.2">
      <c r="A152" s="5"/>
      <c r="B152" s="5"/>
      <c r="C152" s="5" t="s">
        <v>101</v>
      </c>
      <c r="D152" s="5"/>
      <c r="E152" s="5"/>
      <c r="F152" s="5"/>
    </row>
    <row r="153" spans="1:6" x14ac:dyDescent="0.2">
      <c r="A153" s="5"/>
      <c r="B153" s="5"/>
      <c r="C153" s="5" t="s">
        <v>95</v>
      </c>
      <c r="D153" s="5"/>
      <c r="E153" s="5"/>
      <c r="F153" s="5"/>
    </row>
    <row r="154" spans="1:6" x14ac:dyDescent="0.2">
      <c r="A154" s="5"/>
      <c r="B154" s="5"/>
      <c r="C154" s="5"/>
      <c r="D154" s="5"/>
      <c r="E154" s="5"/>
      <c r="F154" s="5"/>
    </row>
    <row r="155" spans="1:6" x14ac:dyDescent="0.2">
      <c r="A155" s="5">
        <v>1.1100000000000001</v>
      </c>
      <c r="B155" s="5" t="s">
        <v>96</v>
      </c>
      <c r="C155" s="5" t="s">
        <v>97</v>
      </c>
      <c r="D155" s="5">
        <v>221</v>
      </c>
      <c r="E155" s="5" t="s">
        <v>96</v>
      </c>
      <c r="F155" s="5">
        <v>245.31</v>
      </c>
    </row>
    <row r="156" spans="1:6" x14ac:dyDescent="0.2">
      <c r="A156" s="5">
        <v>0.7</v>
      </c>
      <c r="B156" s="5" t="s">
        <v>98</v>
      </c>
      <c r="C156" s="5" t="s">
        <v>91</v>
      </c>
      <c r="D156" s="5">
        <v>548.1</v>
      </c>
      <c r="E156" s="5" t="s">
        <v>98</v>
      </c>
      <c r="F156" s="5">
        <v>383.67</v>
      </c>
    </row>
    <row r="157" spans="1:6" x14ac:dyDescent="0.2">
      <c r="A157" s="5">
        <v>10</v>
      </c>
      <c r="B157" s="5" t="s">
        <v>10</v>
      </c>
      <c r="C157" s="5" t="s">
        <v>379</v>
      </c>
      <c r="D157" s="5">
        <v>6</v>
      </c>
      <c r="E157" s="5" t="s">
        <v>10</v>
      </c>
      <c r="F157" s="5">
        <v>60</v>
      </c>
    </row>
    <row r="158" spans="1:6" x14ac:dyDescent="0.2">
      <c r="A158" s="5"/>
      <c r="B158" s="5"/>
      <c r="C158" s="5" t="s">
        <v>99</v>
      </c>
      <c r="D158" s="5" t="s">
        <v>100</v>
      </c>
      <c r="E158" s="5"/>
      <c r="F158" s="5">
        <v>1.9</v>
      </c>
    </row>
    <row r="159" spans="1:6" x14ac:dyDescent="0.2">
      <c r="A159" s="5"/>
      <c r="B159" s="5"/>
      <c r="C159" s="5" t="s">
        <v>66</v>
      </c>
      <c r="D159" s="5"/>
      <c r="E159" s="5"/>
      <c r="F159" s="5">
        <v>690.88</v>
      </c>
    </row>
    <row r="160" spans="1:6" x14ac:dyDescent="0.2">
      <c r="A160" s="5"/>
      <c r="B160" s="5"/>
      <c r="C160" s="5"/>
      <c r="D160" s="5"/>
      <c r="E160" s="5"/>
      <c r="F160" s="5"/>
    </row>
    <row r="161" spans="1:6" x14ac:dyDescent="0.2">
      <c r="A161" s="5"/>
      <c r="B161" s="5"/>
      <c r="C161" s="5" t="s">
        <v>67</v>
      </c>
      <c r="D161" s="5"/>
      <c r="E161" s="5"/>
      <c r="F161" s="5">
        <v>69.09</v>
      </c>
    </row>
    <row r="162" spans="1:6" x14ac:dyDescent="0.2">
      <c r="A162" s="5"/>
      <c r="B162" s="5"/>
      <c r="C162" s="5"/>
      <c r="D162" s="5"/>
      <c r="E162" s="5"/>
      <c r="F162" s="5"/>
    </row>
    <row r="163" spans="1:6" x14ac:dyDescent="0.2">
      <c r="A163" s="1"/>
      <c r="B163" s="1"/>
      <c r="C163" s="1"/>
      <c r="D163" s="1"/>
      <c r="E163" s="1"/>
      <c r="F163" s="1"/>
    </row>
    <row r="164" spans="1:6" x14ac:dyDescent="0.2">
      <c r="A164" s="1"/>
      <c r="B164" s="1"/>
      <c r="C164" s="1"/>
      <c r="D164" s="1"/>
      <c r="E164" s="1"/>
      <c r="F164" s="1"/>
    </row>
    <row r="165" spans="1:6" x14ac:dyDescent="0.2">
      <c r="A165" s="5"/>
      <c r="B165" s="5" t="s">
        <v>102</v>
      </c>
      <c r="C165" s="5" t="s">
        <v>103</v>
      </c>
      <c r="D165" s="5"/>
      <c r="E165" s="5"/>
      <c r="F165" s="5"/>
    </row>
    <row r="166" spans="1:6" x14ac:dyDescent="0.2">
      <c r="A166" s="5"/>
      <c r="B166" s="5"/>
      <c r="C166" s="5" t="s">
        <v>104</v>
      </c>
      <c r="D166" s="5"/>
      <c r="E166" s="5"/>
      <c r="F166" s="5"/>
    </row>
    <row r="167" spans="1:6" x14ac:dyDescent="0.2">
      <c r="A167" s="5" t="s">
        <v>8</v>
      </c>
      <c r="B167" s="5"/>
      <c r="C167" s="5" t="s">
        <v>105</v>
      </c>
      <c r="D167" s="5"/>
      <c r="E167" s="5"/>
      <c r="F167" s="5"/>
    </row>
    <row r="168" spans="1:6" x14ac:dyDescent="0.2">
      <c r="A168" s="5" t="s">
        <v>106</v>
      </c>
      <c r="B168" s="5"/>
      <c r="C168" s="5" t="s">
        <v>107</v>
      </c>
      <c r="D168" s="5"/>
      <c r="E168" s="5"/>
      <c r="F168" s="5">
        <v>1203</v>
      </c>
    </row>
    <row r="169" spans="1:6" x14ac:dyDescent="0.2">
      <c r="A169" s="5" t="s">
        <v>108</v>
      </c>
      <c r="B169" s="5"/>
      <c r="C169" s="5" t="s">
        <v>109</v>
      </c>
      <c r="D169" s="5"/>
      <c r="E169" s="5"/>
      <c r="F169" s="5">
        <v>1207</v>
      </c>
    </row>
    <row r="170" spans="1:6" x14ac:dyDescent="0.2">
      <c r="A170" s="5" t="s">
        <v>110</v>
      </c>
      <c r="B170" s="5"/>
      <c r="C170" s="5" t="s">
        <v>111</v>
      </c>
      <c r="D170" s="5"/>
      <c r="E170" s="5"/>
      <c r="F170" s="5">
        <v>1235</v>
      </c>
    </row>
    <row r="171" spans="1:6" x14ac:dyDescent="0.2">
      <c r="A171" s="8">
        <v>65</v>
      </c>
      <c r="B171" s="5"/>
      <c r="C171" s="5" t="s">
        <v>112</v>
      </c>
      <c r="D171" s="5"/>
      <c r="E171" s="5"/>
      <c r="F171" s="5">
        <v>1261</v>
      </c>
    </row>
    <row r="172" spans="1:6" x14ac:dyDescent="0.2">
      <c r="A172" s="8">
        <v>66</v>
      </c>
      <c r="B172" s="5"/>
      <c r="C172" s="5" t="s">
        <v>113</v>
      </c>
      <c r="D172" s="5"/>
      <c r="E172" s="5"/>
      <c r="F172" s="5">
        <v>2232</v>
      </c>
    </row>
    <row r="173" spans="1:6" x14ac:dyDescent="0.2">
      <c r="A173" s="8">
        <v>67</v>
      </c>
      <c r="B173" s="5"/>
      <c r="C173" s="5" t="s">
        <v>114</v>
      </c>
      <c r="D173" s="5"/>
      <c r="E173" s="5"/>
      <c r="F173" s="5">
        <v>612</v>
      </c>
    </row>
    <row r="174" spans="1:6" x14ac:dyDescent="0.2">
      <c r="A174" s="8">
        <v>68</v>
      </c>
      <c r="B174" s="5"/>
      <c r="C174" s="5" t="s">
        <v>115</v>
      </c>
      <c r="D174" s="5"/>
      <c r="E174" s="5"/>
      <c r="F174" s="5">
        <v>842</v>
      </c>
    </row>
    <row r="175" spans="1:6" x14ac:dyDescent="0.2">
      <c r="A175" s="8">
        <v>69</v>
      </c>
      <c r="B175" s="5"/>
      <c r="C175" s="5" t="s">
        <v>116</v>
      </c>
      <c r="D175" s="5"/>
      <c r="E175" s="5"/>
      <c r="F175" s="5">
        <v>128</v>
      </c>
    </row>
    <row r="176" spans="1:6" x14ac:dyDescent="0.2">
      <c r="A176" s="8" t="s">
        <v>117</v>
      </c>
      <c r="B176" s="5"/>
      <c r="C176" s="5" t="s">
        <v>118</v>
      </c>
      <c r="D176" s="5"/>
      <c r="E176" s="5"/>
      <c r="F176" s="5">
        <v>432</v>
      </c>
    </row>
    <row r="177" spans="1:6" x14ac:dyDescent="0.2">
      <c r="A177" s="8" t="s">
        <v>119</v>
      </c>
      <c r="B177" s="5"/>
      <c r="C177" s="5" t="s">
        <v>120</v>
      </c>
      <c r="D177" s="5"/>
      <c r="E177" s="5"/>
      <c r="F177" s="5"/>
    </row>
    <row r="178" spans="1:6" x14ac:dyDescent="0.2">
      <c r="A178" s="8" t="s">
        <v>121</v>
      </c>
      <c r="B178" s="5"/>
      <c r="C178" s="5" t="s">
        <v>122</v>
      </c>
      <c r="D178" s="5"/>
      <c r="E178" s="5"/>
      <c r="F178" s="5">
        <v>12</v>
      </c>
    </row>
    <row r="179" spans="1:6" x14ac:dyDescent="0.2">
      <c r="A179" s="8" t="s">
        <v>123</v>
      </c>
      <c r="B179" s="5"/>
      <c r="C179" s="5" t="s">
        <v>124</v>
      </c>
      <c r="D179" s="5"/>
      <c r="E179" s="5"/>
      <c r="F179" s="5">
        <v>10</v>
      </c>
    </row>
    <row r="180" spans="1:6" x14ac:dyDescent="0.2">
      <c r="A180" s="8">
        <v>71</v>
      </c>
      <c r="B180" s="5"/>
      <c r="C180" s="5" t="s">
        <v>125</v>
      </c>
      <c r="D180" s="5"/>
      <c r="E180" s="5"/>
      <c r="F180" s="5">
        <v>562</v>
      </c>
    </row>
    <row r="181" spans="1:6" x14ac:dyDescent="0.2">
      <c r="A181" s="8">
        <v>72</v>
      </c>
      <c r="B181" s="5"/>
      <c r="C181" s="5" t="s">
        <v>126</v>
      </c>
      <c r="D181" s="5"/>
      <c r="E181" s="5"/>
      <c r="F181" s="5">
        <v>33.9</v>
      </c>
    </row>
    <row r="182" spans="1:6" x14ac:dyDescent="0.2">
      <c r="A182" s="8" t="s">
        <v>127</v>
      </c>
      <c r="B182" s="5"/>
      <c r="C182" s="5" t="s">
        <v>128</v>
      </c>
      <c r="D182" s="5"/>
      <c r="E182" s="5"/>
      <c r="F182" s="5">
        <v>3909</v>
      </c>
    </row>
    <row r="183" spans="1:6" x14ac:dyDescent="0.2">
      <c r="A183" s="8" t="s">
        <v>129</v>
      </c>
      <c r="B183" s="5"/>
      <c r="C183" s="5" t="s">
        <v>130</v>
      </c>
      <c r="D183" s="5"/>
      <c r="E183" s="5"/>
      <c r="F183" s="5">
        <v>3149</v>
      </c>
    </row>
    <row r="184" spans="1:6" x14ac:dyDescent="0.2">
      <c r="A184" s="8">
        <v>74</v>
      </c>
      <c r="B184" s="5"/>
      <c r="C184" s="5" t="s">
        <v>131</v>
      </c>
      <c r="D184" s="5"/>
      <c r="E184" s="5"/>
      <c r="F184" s="5">
        <v>404</v>
      </c>
    </row>
    <row r="185" spans="1:6" x14ac:dyDescent="0.2">
      <c r="A185" s="8" t="s">
        <v>132</v>
      </c>
      <c r="B185" s="5"/>
      <c r="C185" s="5" t="s">
        <v>133</v>
      </c>
      <c r="D185" s="5"/>
      <c r="E185" s="5"/>
      <c r="F185" s="5">
        <v>1185</v>
      </c>
    </row>
    <row r="186" spans="1:6" x14ac:dyDescent="0.2">
      <c r="A186" s="8" t="s">
        <v>134</v>
      </c>
      <c r="B186" s="5"/>
      <c r="C186" s="5" t="s">
        <v>135</v>
      </c>
      <c r="D186" s="5"/>
      <c r="E186" s="5"/>
      <c r="F186" s="5"/>
    </row>
    <row r="187" spans="1:6" x14ac:dyDescent="0.2">
      <c r="A187" s="8">
        <v>112</v>
      </c>
      <c r="B187" s="5"/>
      <c r="C187" s="5" t="s">
        <v>136</v>
      </c>
      <c r="D187" s="5"/>
      <c r="E187" s="5"/>
      <c r="F187" s="5">
        <v>1789.81</v>
      </c>
    </row>
    <row r="188" spans="1:6" x14ac:dyDescent="0.2">
      <c r="A188" s="8">
        <v>76</v>
      </c>
      <c r="B188" s="5"/>
      <c r="C188" s="5" t="s">
        <v>137</v>
      </c>
      <c r="D188" s="5"/>
      <c r="E188" s="5"/>
      <c r="F188" s="5">
        <v>0</v>
      </c>
    </row>
    <row r="189" spans="1:6" x14ac:dyDescent="0.2">
      <c r="A189" s="8">
        <v>77</v>
      </c>
      <c r="B189" s="5"/>
      <c r="C189" s="5" t="s">
        <v>138</v>
      </c>
      <c r="D189" s="5"/>
      <c r="E189" s="5"/>
      <c r="F189" s="5">
        <v>156.4</v>
      </c>
    </row>
    <row r="190" spans="1:6" x14ac:dyDescent="0.2">
      <c r="A190" s="6">
        <v>77.099999999999994</v>
      </c>
      <c r="B190" s="5"/>
      <c r="C190" s="5" t="s">
        <v>139</v>
      </c>
      <c r="D190" s="5"/>
      <c r="E190" s="5"/>
      <c r="F190" s="5">
        <v>202.6</v>
      </c>
    </row>
    <row r="191" spans="1:6" x14ac:dyDescent="0.2">
      <c r="A191" s="6">
        <v>77.2</v>
      </c>
      <c r="B191" s="5"/>
      <c r="C191" s="5" t="s">
        <v>140</v>
      </c>
      <c r="D191" s="5"/>
      <c r="E191" s="5"/>
      <c r="F191" s="5">
        <v>500</v>
      </c>
    </row>
    <row r="192" spans="1:6" x14ac:dyDescent="0.2">
      <c r="A192" s="6">
        <v>77.3</v>
      </c>
      <c r="B192" s="5"/>
      <c r="C192" s="5" t="s">
        <v>141</v>
      </c>
      <c r="D192" s="5"/>
      <c r="E192" s="5"/>
      <c r="F192" s="5">
        <v>76</v>
      </c>
    </row>
    <row r="193" spans="1:6" x14ac:dyDescent="0.2">
      <c r="A193" s="8">
        <v>78</v>
      </c>
      <c r="B193" s="5"/>
      <c r="C193" s="5" t="s">
        <v>142</v>
      </c>
      <c r="D193" s="5"/>
      <c r="E193" s="5"/>
      <c r="F193" s="5">
        <v>2198</v>
      </c>
    </row>
    <row r="194" spans="1:6" x14ac:dyDescent="0.2">
      <c r="A194" s="8">
        <v>80</v>
      </c>
      <c r="B194" s="5"/>
      <c r="C194" s="5" t="s">
        <v>143</v>
      </c>
      <c r="D194" s="5"/>
      <c r="E194" s="5"/>
      <c r="F194" s="5">
        <v>660</v>
      </c>
    </row>
    <row r="195" spans="1:6" x14ac:dyDescent="0.2">
      <c r="A195" s="8">
        <v>81</v>
      </c>
      <c r="B195" s="5"/>
      <c r="C195" s="5" t="s">
        <v>144</v>
      </c>
      <c r="D195" s="5"/>
      <c r="E195" s="5"/>
      <c r="F195" s="5">
        <v>2141.08</v>
      </c>
    </row>
    <row r="196" spans="1:6" x14ac:dyDescent="0.2">
      <c r="A196" s="8">
        <v>82</v>
      </c>
      <c r="B196" s="5"/>
      <c r="C196" s="5" t="s">
        <v>145</v>
      </c>
      <c r="D196" s="5"/>
      <c r="E196" s="5"/>
      <c r="F196" s="5">
        <v>2369</v>
      </c>
    </row>
    <row r="197" spans="1:6" x14ac:dyDescent="0.2">
      <c r="A197" s="8">
        <v>87</v>
      </c>
      <c r="B197" s="5"/>
      <c r="C197" s="5" t="s">
        <v>146</v>
      </c>
      <c r="D197" s="5"/>
      <c r="E197" s="5"/>
      <c r="F197" s="5">
        <v>2437</v>
      </c>
    </row>
    <row r="198" spans="1:6" x14ac:dyDescent="0.2">
      <c r="A198" s="5"/>
      <c r="B198" s="5"/>
      <c r="C198" s="3" t="s">
        <v>147</v>
      </c>
      <c r="D198" s="5"/>
      <c r="E198" s="5"/>
      <c r="F198" s="5">
        <v>1640.81</v>
      </c>
    </row>
    <row r="199" spans="1:6" x14ac:dyDescent="0.2">
      <c r="A199" s="5"/>
      <c r="B199" s="5"/>
      <c r="C199" s="5" t="s">
        <v>148</v>
      </c>
      <c r="D199" s="5"/>
      <c r="E199" s="5"/>
      <c r="F199" s="5">
        <v>137</v>
      </c>
    </row>
    <row r="200" spans="1:6" x14ac:dyDescent="0.2">
      <c r="A200" s="1"/>
      <c r="B200" s="1"/>
      <c r="C200" s="1"/>
      <c r="D200" s="1"/>
      <c r="E200" s="1"/>
      <c r="F200" s="1"/>
    </row>
    <row r="201" spans="1:6" x14ac:dyDescent="0.2">
      <c r="A201" s="5"/>
      <c r="B201" s="5"/>
      <c r="C201" s="5"/>
      <c r="D201" s="5"/>
      <c r="E201" s="5"/>
      <c r="F201" s="5"/>
    </row>
    <row r="202" spans="1:6" x14ac:dyDescent="0.2">
      <c r="A202" s="5"/>
      <c r="B202" s="5"/>
      <c r="C202" s="5" t="s">
        <v>380</v>
      </c>
      <c r="D202" s="5"/>
      <c r="E202" s="5"/>
      <c r="F202" s="5"/>
    </row>
    <row r="203" spans="1:6" x14ac:dyDescent="0.2">
      <c r="A203" s="5"/>
      <c r="B203" s="5"/>
      <c r="C203" s="5"/>
      <c r="D203" s="5"/>
      <c r="E203" s="5"/>
      <c r="F203" s="5"/>
    </row>
    <row r="204" spans="1:6" ht="98.25" customHeight="1" x14ac:dyDescent="0.2">
      <c r="A204" s="355" t="s">
        <v>381</v>
      </c>
      <c r="B204" s="356"/>
      <c r="C204" s="356"/>
      <c r="D204" s="356"/>
      <c r="E204" s="356"/>
      <c r="F204" s="357"/>
    </row>
    <row r="205" spans="1:6" x14ac:dyDescent="0.2">
      <c r="A205" s="5">
        <v>90</v>
      </c>
      <c r="B205" s="5" t="s">
        <v>12</v>
      </c>
      <c r="C205" s="5" t="s">
        <v>256</v>
      </c>
      <c r="D205" s="5">
        <v>13.4</v>
      </c>
      <c r="E205" s="5" t="s">
        <v>149</v>
      </c>
      <c r="F205" s="5">
        <v>1206</v>
      </c>
    </row>
    <row r="206" spans="1:6" x14ac:dyDescent="0.2">
      <c r="A206" s="5">
        <v>45</v>
      </c>
      <c r="B206" s="5" t="s">
        <v>12</v>
      </c>
      <c r="C206" s="5" t="s">
        <v>257</v>
      </c>
      <c r="D206" s="5">
        <v>17.100000000000001</v>
      </c>
      <c r="E206" s="5" t="s">
        <v>150</v>
      </c>
      <c r="F206" s="5">
        <v>769.5</v>
      </c>
    </row>
    <row r="207" spans="1:6" x14ac:dyDescent="0.2">
      <c r="A207" s="5">
        <v>20</v>
      </c>
      <c r="B207" s="5" t="s">
        <v>11</v>
      </c>
      <c r="C207" s="5" t="s">
        <v>382</v>
      </c>
      <c r="D207" s="5">
        <v>2.7</v>
      </c>
      <c r="E207" s="5" t="s">
        <v>11</v>
      </c>
      <c r="F207" s="5">
        <v>54</v>
      </c>
    </row>
    <row r="208" spans="1:6" x14ac:dyDescent="0.2">
      <c r="A208" s="5">
        <v>150</v>
      </c>
      <c r="B208" s="5" t="s">
        <v>11</v>
      </c>
      <c r="C208" s="5" t="s">
        <v>383</v>
      </c>
      <c r="D208" s="5">
        <v>285</v>
      </c>
      <c r="E208" s="5" t="s">
        <v>384</v>
      </c>
      <c r="F208" s="5">
        <v>42.75</v>
      </c>
    </row>
    <row r="209" spans="1:6" x14ac:dyDescent="0.2">
      <c r="A209" s="5">
        <v>10</v>
      </c>
      <c r="B209" s="5" t="s">
        <v>11</v>
      </c>
      <c r="C209" s="5" t="s">
        <v>385</v>
      </c>
      <c r="D209" s="5">
        <v>1.1399999999999999</v>
      </c>
      <c r="E209" s="5" t="s">
        <v>11</v>
      </c>
      <c r="F209" s="5">
        <v>11.4</v>
      </c>
    </row>
    <row r="210" spans="1:6" x14ac:dyDescent="0.2">
      <c r="A210" s="5">
        <v>10</v>
      </c>
      <c r="B210" s="5" t="s">
        <v>11</v>
      </c>
      <c r="C210" s="5" t="s">
        <v>386</v>
      </c>
      <c r="D210" s="5">
        <v>36.799999999999997</v>
      </c>
      <c r="E210" s="5" t="s">
        <v>387</v>
      </c>
      <c r="F210" s="5">
        <v>30.67</v>
      </c>
    </row>
    <row r="211" spans="1:6" x14ac:dyDescent="0.2">
      <c r="A211" s="7">
        <v>1.4999999999999999E-2</v>
      </c>
      <c r="B211" s="5" t="s">
        <v>10</v>
      </c>
      <c r="C211" s="5" t="s">
        <v>388</v>
      </c>
      <c r="D211" s="5">
        <v>563</v>
      </c>
      <c r="E211" s="5" t="s">
        <v>10</v>
      </c>
      <c r="F211" s="5">
        <v>8.4499999999999993</v>
      </c>
    </row>
    <row r="212" spans="1:6" x14ac:dyDescent="0.2">
      <c r="A212" s="5">
        <v>10</v>
      </c>
      <c r="B212" s="5" t="s">
        <v>11</v>
      </c>
      <c r="C212" s="5" t="s">
        <v>389</v>
      </c>
      <c r="D212" s="5">
        <v>15.74</v>
      </c>
      <c r="E212" s="5" t="s">
        <v>11</v>
      </c>
      <c r="F212" s="5">
        <v>157.4</v>
      </c>
    </row>
    <row r="213" spans="1:6" x14ac:dyDescent="0.2">
      <c r="A213" s="5">
        <v>10</v>
      </c>
      <c r="B213" s="5" t="s">
        <v>11</v>
      </c>
      <c r="C213" s="5" t="s">
        <v>390</v>
      </c>
      <c r="D213" s="5">
        <v>13.5</v>
      </c>
      <c r="E213" s="5" t="s">
        <v>11</v>
      </c>
      <c r="F213" s="5">
        <v>135</v>
      </c>
    </row>
    <row r="214" spans="1:6" x14ac:dyDescent="0.2">
      <c r="A214" s="5">
        <v>1</v>
      </c>
      <c r="B214" s="5" t="s">
        <v>391</v>
      </c>
      <c r="C214" s="5" t="s">
        <v>392</v>
      </c>
      <c r="D214" s="5">
        <v>67.599999999999994</v>
      </c>
      <c r="E214" s="5" t="s">
        <v>391</v>
      </c>
      <c r="F214" s="5">
        <v>67.599999999999994</v>
      </c>
    </row>
    <row r="215" spans="1:6" x14ac:dyDescent="0.2">
      <c r="A215" s="5">
        <v>72</v>
      </c>
      <c r="B215" s="5" t="s">
        <v>11</v>
      </c>
      <c r="C215" s="5" t="s">
        <v>393</v>
      </c>
      <c r="D215" s="5">
        <v>47.7</v>
      </c>
      <c r="E215" s="5" t="s">
        <v>391</v>
      </c>
      <c r="F215" s="5">
        <v>23.85</v>
      </c>
    </row>
    <row r="216" spans="1:6" x14ac:dyDescent="0.2">
      <c r="A216" s="18">
        <v>0.16666666666666666</v>
      </c>
      <c r="B216" s="5" t="s">
        <v>151</v>
      </c>
      <c r="C216" s="5" t="s">
        <v>152</v>
      </c>
      <c r="D216" s="5">
        <v>287.5</v>
      </c>
      <c r="E216" s="5" t="s">
        <v>151</v>
      </c>
      <c r="F216" s="5">
        <v>47.92</v>
      </c>
    </row>
    <row r="217" spans="1:6" x14ac:dyDescent="0.2">
      <c r="A217" s="5">
        <v>10</v>
      </c>
      <c r="B217" s="5" t="s">
        <v>11</v>
      </c>
      <c r="C217" s="5" t="s">
        <v>394</v>
      </c>
      <c r="D217" s="5">
        <v>13.7</v>
      </c>
      <c r="E217" s="5" t="s">
        <v>11</v>
      </c>
      <c r="F217" s="5">
        <v>137</v>
      </c>
    </row>
    <row r="218" spans="1:6" x14ac:dyDescent="0.2">
      <c r="A218" s="5">
        <v>1</v>
      </c>
      <c r="B218" s="5" t="s">
        <v>11</v>
      </c>
      <c r="C218" s="5" t="s">
        <v>395</v>
      </c>
      <c r="D218" s="5">
        <v>16.399999999999999</v>
      </c>
      <c r="E218" s="5" t="s">
        <v>11</v>
      </c>
      <c r="F218" s="5">
        <v>16.399999999999999</v>
      </c>
    </row>
    <row r="219" spans="1:6" x14ac:dyDescent="0.2">
      <c r="A219" s="5">
        <v>0.1</v>
      </c>
      <c r="B219" s="5" t="s">
        <v>10</v>
      </c>
      <c r="C219" s="5" t="s">
        <v>396</v>
      </c>
      <c r="D219" s="5">
        <v>563</v>
      </c>
      <c r="E219" s="5" t="s">
        <v>10</v>
      </c>
      <c r="F219" s="5">
        <v>56.3</v>
      </c>
    </row>
    <row r="220" spans="1:6" x14ac:dyDescent="0.2">
      <c r="A220" s="5">
        <v>45</v>
      </c>
      <c r="B220" s="5" t="s">
        <v>12</v>
      </c>
      <c r="C220" s="5" t="s">
        <v>397</v>
      </c>
      <c r="D220" s="5">
        <v>13.4</v>
      </c>
      <c r="E220" s="5" t="s">
        <v>153</v>
      </c>
      <c r="F220" s="5">
        <v>603</v>
      </c>
    </row>
    <row r="221" spans="1:6" x14ac:dyDescent="0.2">
      <c r="A221" s="18">
        <v>0.5</v>
      </c>
      <c r="B221" s="5" t="s">
        <v>398</v>
      </c>
      <c r="C221" s="5" t="s">
        <v>399</v>
      </c>
      <c r="D221" s="5">
        <v>221</v>
      </c>
      <c r="E221" s="5" t="s">
        <v>398</v>
      </c>
      <c r="F221" s="5">
        <v>110.5</v>
      </c>
    </row>
    <row r="222" spans="1:6" x14ac:dyDescent="0.2">
      <c r="A222" s="5">
        <v>10</v>
      </c>
      <c r="B222" s="5" t="s">
        <v>400</v>
      </c>
      <c r="C222" s="5" t="s">
        <v>154</v>
      </c>
      <c r="D222" s="5"/>
      <c r="E222" s="5" t="s">
        <v>100</v>
      </c>
      <c r="F222" s="5">
        <v>3369.33</v>
      </c>
    </row>
    <row r="223" spans="1:6" x14ac:dyDescent="0.2">
      <c r="A223" s="5" t="s">
        <v>100</v>
      </c>
      <c r="B223" s="5"/>
      <c r="C223" s="5" t="s">
        <v>401</v>
      </c>
      <c r="D223" s="5"/>
      <c r="E223" s="5" t="s">
        <v>100</v>
      </c>
      <c r="F223" s="5">
        <v>22.93</v>
      </c>
    </row>
    <row r="224" spans="1:6" x14ac:dyDescent="0.2">
      <c r="A224" s="5"/>
      <c r="B224" s="5"/>
      <c r="C224" s="5" t="s">
        <v>156</v>
      </c>
      <c r="D224" s="5"/>
      <c r="E224" s="5"/>
      <c r="F224" s="5">
        <v>6870</v>
      </c>
    </row>
    <row r="225" spans="1:6" x14ac:dyDescent="0.2">
      <c r="A225" s="5"/>
      <c r="B225" s="5"/>
      <c r="C225" s="5" t="s">
        <v>157</v>
      </c>
      <c r="D225" s="5"/>
      <c r="E225" s="5"/>
      <c r="F225" s="5">
        <v>687</v>
      </c>
    </row>
    <row r="226" spans="1:6" x14ac:dyDescent="0.2">
      <c r="A226" s="1"/>
      <c r="B226" s="1"/>
      <c r="C226" s="1"/>
      <c r="D226" s="1"/>
      <c r="E226" s="1"/>
      <c r="F226" s="1"/>
    </row>
    <row r="227" spans="1:6" x14ac:dyDescent="0.2">
      <c r="A227" s="5"/>
      <c r="B227" s="5"/>
      <c r="C227" s="5"/>
      <c r="D227" s="5"/>
      <c r="E227" s="5"/>
      <c r="F227" s="5"/>
    </row>
    <row r="228" spans="1:6" x14ac:dyDescent="0.2">
      <c r="A228" s="5"/>
      <c r="B228" s="5"/>
      <c r="C228" s="5" t="s">
        <v>161</v>
      </c>
      <c r="D228" s="5"/>
      <c r="E228" s="5"/>
      <c r="F228" s="5"/>
    </row>
    <row r="229" spans="1:6" x14ac:dyDescent="0.2">
      <c r="A229" s="5"/>
      <c r="B229" s="5"/>
      <c r="C229" s="5"/>
      <c r="D229" s="5"/>
      <c r="E229" s="5"/>
      <c r="F229" s="5"/>
    </row>
    <row r="230" spans="1:6" x14ac:dyDescent="0.2">
      <c r="A230" s="5">
        <v>1</v>
      </c>
      <c r="B230" s="5" t="s">
        <v>11</v>
      </c>
      <c r="C230" s="5" t="s">
        <v>402</v>
      </c>
      <c r="D230" s="5">
        <v>800</v>
      </c>
      <c r="E230" s="5" t="s">
        <v>11</v>
      </c>
      <c r="F230" s="5">
        <v>800</v>
      </c>
    </row>
    <row r="231" spans="1:6" x14ac:dyDescent="0.2">
      <c r="A231" s="5">
        <v>1</v>
      </c>
      <c r="B231" s="5" t="s">
        <v>11</v>
      </c>
      <c r="C231" s="5" t="s">
        <v>154</v>
      </c>
      <c r="D231" s="5">
        <v>1618</v>
      </c>
      <c r="E231" s="5" t="s">
        <v>11</v>
      </c>
      <c r="F231" s="5">
        <v>1618</v>
      </c>
    </row>
    <row r="232" spans="1:6" x14ac:dyDescent="0.2">
      <c r="A232" s="5"/>
      <c r="B232" s="5"/>
      <c r="C232" s="5" t="s">
        <v>155</v>
      </c>
      <c r="D232" s="5"/>
      <c r="E232" s="5"/>
      <c r="F232" s="5">
        <v>2</v>
      </c>
    </row>
    <row r="233" spans="1:6" x14ac:dyDescent="0.2">
      <c r="A233" s="5"/>
      <c r="B233" s="5"/>
      <c r="C233" s="5" t="s">
        <v>162</v>
      </c>
      <c r="D233" s="5"/>
      <c r="E233" s="5"/>
      <c r="F233" s="5">
        <v>2420</v>
      </c>
    </row>
    <row r="234" spans="1:6" x14ac:dyDescent="0.2">
      <c r="A234" s="5" t="s">
        <v>163</v>
      </c>
      <c r="B234" s="5"/>
      <c r="C234" s="5"/>
      <c r="D234" s="5"/>
      <c r="E234" s="1"/>
      <c r="F234" s="1"/>
    </row>
    <row r="235" spans="1:6" x14ac:dyDescent="0.2">
      <c r="A235" s="5" t="s">
        <v>164</v>
      </c>
      <c r="B235" s="5"/>
      <c r="C235" s="5" t="s">
        <v>165</v>
      </c>
      <c r="D235" s="5">
        <v>130</v>
      </c>
      <c r="E235" s="1"/>
      <c r="F235" s="1"/>
    </row>
    <row r="236" spans="1:6" x14ac:dyDescent="0.2">
      <c r="A236" s="5"/>
      <c r="B236" s="5"/>
      <c r="C236" s="5"/>
      <c r="D236" s="5"/>
      <c r="E236" s="1"/>
      <c r="F236" s="1"/>
    </row>
    <row r="237" spans="1:6" x14ac:dyDescent="0.2">
      <c r="A237" s="5" t="s">
        <v>166</v>
      </c>
      <c r="B237" s="5"/>
      <c r="C237" s="5" t="s">
        <v>165</v>
      </c>
      <c r="D237" s="5">
        <v>170</v>
      </c>
      <c r="E237" s="1"/>
      <c r="F237" s="1"/>
    </row>
    <row r="238" spans="1:6" x14ac:dyDescent="0.2">
      <c r="A238" s="1"/>
      <c r="B238" s="1"/>
      <c r="C238" s="1"/>
      <c r="D238" s="1"/>
      <c r="E238" s="1"/>
      <c r="F238" s="1"/>
    </row>
    <row r="239" spans="1:6" x14ac:dyDescent="0.2">
      <c r="A239" s="5"/>
      <c r="B239" s="5"/>
      <c r="C239" s="5" t="s">
        <v>167</v>
      </c>
      <c r="D239" s="5"/>
      <c r="E239" s="5"/>
      <c r="F239" s="5"/>
    </row>
    <row r="240" spans="1:6" x14ac:dyDescent="0.2">
      <c r="A240" s="5">
        <v>1</v>
      </c>
      <c r="B240" s="5" t="s">
        <v>11</v>
      </c>
      <c r="C240" s="5" t="s">
        <v>403</v>
      </c>
      <c r="D240" s="5">
        <v>1119</v>
      </c>
      <c r="E240" s="5" t="s">
        <v>11</v>
      </c>
      <c r="F240" s="5">
        <v>1119</v>
      </c>
    </row>
    <row r="241" spans="1:6" x14ac:dyDescent="0.2">
      <c r="A241" s="5">
        <v>1</v>
      </c>
      <c r="B241" s="5" t="s">
        <v>11</v>
      </c>
      <c r="C241" s="5" t="s">
        <v>404</v>
      </c>
      <c r="D241" s="5">
        <v>152.30000000000001</v>
      </c>
      <c r="E241" s="5" t="s">
        <v>11</v>
      </c>
      <c r="F241" s="5">
        <v>152.30000000000001</v>
      </c>
    </row>
    <row r="242" spans="1:6" x14ac:dyDescent="0.2">
      <c r="A242" s="5"/>
      <c r="B242" s="5"/>
      <c r="C242" s="5" t="s">
        <v>160</v>
      </c>
      <c r="D242" s="5"/>
      <c r="E242" s="5"/>
      <c r="F242" s="5">
        <v>1272</v>
      </c>
    </row>
    <row r="243" spans="1:6" x14ac:dyDescent="0.2">
      <c r="A243" s="1"/>
      <c r="B243" s="1"/>
      <c r="C243" s="1"/>
      <c r="D243" s="1"/>
      <c r="E243" s="1"/>
      <c r="F243" s="1"/>
    </row>
    <row r="244" spans="1:6" x14ac:dyDescent="0.2">
      <c r="A244" s="8">
        <v>52</v>
      </c>
      <c r="B244" s="5" t="s">
        <v>30</v>
      </c>
      <c r="C244" s="5" t="s">
        <v>168</v>
      </c>
      <c r="D244" s="5"/>
      <c r="E244" s="5"/>
      <c r="F244" s="5"/>
    </row>
    <row r="245" spans="1:6" x14ac:dyDescent="0.2">
      <c r="A245" s="5"/>
      <c r="B245" s="5"/>
      <c r="C245" s="5" t="s">
        <v>169</v>
      </c>
      <c r="D245" s="5"/>
      <c r="E245" s="5"/>
      <c r="F245" s="5"/>
    </row>
    <row r="246" spans="1:6" x14ac:dyDescent="0.2">
      <c r="A246" s="5"/>
      <c r="B246" s="5"/>
      <c r="C246" s="5" t="s">
        <v>170</v>
      </c>
      <c r="D246" s="5"/>
      <c r="E246" s="5"/>
      <c r="F246" s="5"/>
    </row>
    <row r="247" spans="1:6" x14ac:dyDescent="0.2">
      <c r="A247" s="5"/>
      <c r="B247" s="5"/>
      <c r="C247" s="5" t="s">
        <v>171</v>
      </c>
      <c r="D247" s="5"/>
      <c r="E247" s="5"/>
      <c r="F247" s="5"/>
    </row>
    <row r="248" spans="1:6" x14ac:dyDescent="0.2">
      <c r="A248" s="5"/>
      <c r="B248" s="5"/>
      <c r="C248" s="5" t="s">
        <v>172</v>
      </c>
      <c r="D248" s="5"/>
      <c r="E248" s="5"/>
      <c r="F248" s="5"/>
    </row>
    <row r="249" spans="1:6" x14ac:dyDescent="0.2">
      <c r="A249" s="5"/>
      <c r="B249" s="5"/>
      <c r="C249" s="5" t="s">
        <v>173</v>
      </c>
      <c r="D249" s="5"/>
      <c r="E249" s="5"/>
      <c r="F249" s="5"/>
    </row>
    <row r="250" spans="1:6" x14ac:dyDescent="0.2">
      <c r="A250" s="5"/>
      <c r="B250" s="5"/>
      <c r="C250" s="5" t="s">
        <v>174</v>
      </c>
      <c r="D250" s="5"/>
      <c r="E250" s="5"/>
      <c r="F250" s="5"/>
    </row>
    <row r="251" spans="1:6" x14ac:dyDescent="0.2">
      <c r="A251" s="5"/>
      <c r="B251" s="5"/>
      <c r="C251" s="5" t="s">
        <v>175</v>
      </c>
      <c r="D251" s="5"/>
      <c r="E251" s="5"/>
      <c r="F251" s="5"/>
    </row>
    <row r="252" spans="1:6" x14ac:dyDescent="0.2">
      <c r="A252" s="5"/>
      <c r="B252" s="5"/>
      <c r="C252" s="5" t="s">
        <v>46</v>
      </c>
      <c r="D252" s="5" t="s">
        <v>46</v>
      </c>
      <c r="E252" s="5"/>
      <c r="F252" s="5"/>
    </row>
    <row r="253" spans="1:6" x14ac:dyDescent="0.2">
      <c r="A253" s="5"/>
      <c r="B253" s="5" t="s">
        <v>30</v>
      </c>
      <c r="C253" s="5" t="s">
        <v>176</v>
      </c>
      <c r="D253" s="5"/>
      <c r="E253" s="5"/>
      <c r="F253" s="5"/>
    </row>
    <row r="254" spans="1:6" x14ac:dyDescent="0.2">
      <c r="A254" s="5"/>
      <c r="B254" s="5"/>
      <c r="C254" s="5" t="s">
        <v>177</v>
      </c>
      <c r="D254" s="5"/>
      <c r="E254" s="5"/>
      <c r="F254" s="5"/>
    </row>
    <row r="255" spans="1:6" x14ac:dyDescent="0.2">
      <c r="A255" s="5"/>
      <c r="B255" s="5" t="s">
        <v>178</v>
      </c>
      <c r="C255" s="5" t="s">
        <v>179</v>
      </c>
      <c r="D255" s="5"/>
      <c r="E255" s="5"/>
      <c r="F255" s="5"/>
    </row>
    <row r="256" spans="1:6" x14ac:dyDescent="0.2">
      <c r="A256" s="5"/>
      <c r="B256" s="5"/>
      <c r="C256" s="5" t="s">
        <v>24</v>
      </c>
      <c r="D256" s="5"/>
      <c r="E256" s="5"/>
      <c r="F256" s="5"/>
    </row>
    <row r="257" spans="1:6" x14ac:dyDescent="0.2">
      <c r="A257" s="5">
        <v>1</v>
      </c>
      <c r="B257" s="5" t="s">
        <v>12</v>
      </c>
      <c r="C257" s="5" t="s">
        <v>180</v>
      </c>
      <c r="D257" s="5">
        <v>26</v>
      </c>
      <c r="E257" s="5" t="s">
        <v>12</v>
      </c>
      <c r="F257" s="5">
        <v>26</v>
      </c>
    </row>
    <row r="258" spans="1:6" x14ac:dyDescent="0.2">
      <c r="A258" s="5">
        <v>1</v>
      </c>
      <c r="B258" s="5" t="s">
        <v>22</v>
      </c>
      <c r="C258" s="5" t="s">
        <v>181</v>
      </c>
      <c r="D258" s="5">
        <v>18.2</v>
      </c>
      <c r="E258" s="5" t="s">
        <v>22</v>
      </c>
      <c r="F258" s="5">
        <v>18.2</v>
      </c>
    </row>
    <row r="259" spans="1:6" x14ac:dyDescent="0.2">
      <c r="A259" s="5">
        <v>1</v>
      </c>
      <c r="B259" s="5" t="s">
        <v>12</v>
      </c>
      <c r="C259" s="5" t="s">
        <v>182</v>
      </c>
      <c r="D259" s="5">
        <v>126.83</v>
      </c>
      <c r="E259" s="5" t="s">
        <v>12</v>
      </c>
      <c r="F259" s="5">
        <v>126.83</v>
      </c>
    </row>
    <row r="260" spans="1:6" x14ac:dyDescent="0.2">
      <c r="A260" s="5"/>
      <c r="B260" s="5"/>
      <c r="C260" s="5"/>
      <c r="D260" s="5" t="s">
        <v>8</v>
      </c>
      <c r="E260" s="5"/>
      <c r="F260" s="5" t="s">
        <v>24</v>
      </c>
    </row>
    <row r="261" spans="1:6" x14ac:dyDescent="0.2">
      <c r="A261" s="5"/>
      <c r="B261" s="5"/>
      <c r="C261" s="5" t="s">
        <v>183</v>
      </c>
      <c r="D261" s="5"/>
      <c r="E261" s="5"/>
      <c r="F261" s="5">
        <v>171.03</v>
      </c>
    </row>
    <row r="262" spans="1:6" x14ac:dyDescent="0.2">
      <c r="A262" s="5"/>
      <c r="B262" s="5"/>
      <c r="C262" s="5" t="s">
        <v>8</v>
      </c>
      <c r="D262" s="5" t="s">
        <v>8</v>
      </c>
      <c r="E262" s="5"/>
      <c r="F262" s="5" t="s">
        <v>46</v>
      </c>
    </row>
    <row r="263" spans="1:6" x14ac:dyDescent="0.2">
      <c r="A263" s="5"/>
      <c r="B263" s="5" t="s">
        <v>184</v>
      </c>
      <c r="C263" s="5" t="s">
        <v>185</v>
      </c>
      <c r="D263" s="5"/>
      <c r="E263" s="5"/>
      <c r="F263" s="5"/>
    </row>
    <row r="264" spans="1:6" x14ac:dyDescent="0.2">
      <c r="A264" s="5"/>
      <c r="B264" s="5"/>
      <c r="C264" s="5" t="s">
        <v>24</v>
      </c>
      <c r="D264" s="5"/>
      <c r="E264" s="5"/>
      <c r="F264" s="5"/>
    </row>
    <row r="265" spans="1:6" x14ac:dyDescent="0.2">
      <c r="A265" s="5">
        <v>1</v>
      </c>
      <c r="B265" s="5" t="s">
        <v>12</v>
      </c>
      <c r="C265" s="5" t="s">
        <v>186</v>
      </c>
      <c r="D265" s="5">
        <v>35</v>
      </c>
      <c r="E265" s="5" t="s">
        <v>12</v>
      </c>
      <c r="F265" s="5">
        <v>35</v>
      </c>
    </row>
    <row r="266" spans="1:6" x14ac:dyDescent="0.2">
      <c r="A266" s="5">
        <v>1</v>
      </c>
      <c r="B266" s="5" t="s">
        <v>22</v>
      </c>
      <c r="C266" s="5" t="s">
        <v>187</v>
      </c>
      <c r="D266" s="5">
        <v>14</v>
      </c>
      <c r="E266" s="5" t="s">
        <v>22</v>
      </c>
      <c r="F266" s="5">
        <v>14</v>
      </c>
    </row>
    <row r="267" spans="1:6" x14ac:dyDescent="0.2">
      <c r="A267" s="5">
        <v>1</v>
      </c>
      <c r="B267" s="5" t="s">
        <v>12</v>
      </c>
      <c r="C267" s="5" t="s">
        <v>182</v>
      </c>
      <c r="D267" s="5">
        <v>126.81</v>
      </c>
      <c r="E267" s="5" t="s">
        <v>12</v>
      </c>
      <c r="F267" s="5">
        <v>126.81</v>
      </c>
    </row>
    <row r="268" spans="1:6" x14ac:dyDescent="0.2">
      <c r="A268" s="5"/>
      <c r="B268" s="5"/>
      <c r="C268" s="5"/>
      <c r="D268" s="5" t="s">
        <v>8</v>
      </c>
      <c r="E268" s="5"/>
      <c r="F268" s="5" t="s">
        <v>24</v>
      </c>
    </row>
    <row r="269" spans="1:6" x14ac:dyDescent="0.2">
      <c r="A269" s="5"/>
      <c r="B269" s="5"/>
      <c r="C269" s="5" t="s">
        <v>183</v>
      </c>
      <c r="D269" s="5"/>
      <c r="E269" s="5"/>
      <c r="F269" s="5">
        <v>175.81</v>
      </c>
    </row>
    <row r="270" spans="1:6" x14ac:dyDescent="0.2">
      <c r="A270" s="5"/>
      <c r="B270" s="5"/>
      <c r="C270" s="5"/>
      <c r="D270" s="5" t="s">
        <v>8</v>
      </c>
      <c r="E270" s="5"/>
      <c r="F270" s="5" t="s">
        <v>46</v>
      </c>
    </row>
    <row r="271" spans="1:6" x14ac:dyDescent="0.2">
      <c r="A271" s="5"/>
      <c r="B271" s="5" t="s">
        <v>188</v>
      </c>
      <c r="C271" s="5" t="s">
        <v>189</v>
      </c>
      <c r="D271" s="5"/>
      <c r="E271" s="5"/>
      <c r="F271" s="5"/>
    </row>
    <row r="272" spans="1:6" x14ac:dyDescent="0.2">
      <c r="A272" s="5"/>
      <c r="B272" s="5"/>
      <c r="C272" s="5" t="s">
        <v>24</v>
      </c>
      <c r="D272" s="5"/>
      <c r="E272" s="5"/>
      <c r="F272" s="5"/>
    </row>
    <row r="273" spans="1:6" x14ac:dyDescent="0.2">
      <c r="A273" s="5">
        <v>1</v>
      </c>
      <c r="B273" s="5" t="s">
        <v>12</v>
      </c>
      <c r="C273" s="5" t="s">
        <v>190</v>
      </c>
      <c r="D273" s="5">
        <v>52</v>
      </c>
      <c r="E273" s="5" t="s">
        <v>12</v>
      </c>
      <c r="F273" s="5">
        <v>52</v>
      </c>
    </row>
    <row r="274" spans="1:6" x14ac:dyDescent="0.2">
      <c r="A274" s="5">
        <v>1</v>
      </c>
      <c r="B274" s="5" t="s">
        <v>22</v>
      </c>
      <c r="C274" s="5" t="s">
        <v>191</v>
      </c>
      <c r="D274" s="5">
        <v>10.4</v>
      </c>
      <c r="E274" s="5" t="s">
        <v>22</v>
      </c>
      <c r="F274" s="5">
        <v>10.4</v>
      </c>
    </row>
    <row r="275" spans="1:6" x14ac:dyDescent="0.2">
      <c r="A275" s="5">
        <v>1</v>
      </c>
      <c r="B275" s="5" t="s">
        <v>12</v>
      </c>
      <c r="C275" s="5" t="s">
        <v>182</v>
      </c>
      <c r="D275" s="5">
        <v>129.74</v>
      </c>
      <c r="E275" s="5" t="s">
        <v>12</v>
      </c>
      <c r="F275" s="5">
        <v>129.74</v>
      </c>
    </row>
    <row r="276" spans="1:6" x14ac:dyDescent="0.2">
      <c r="A276" s="5"/>
      <c r="B276" s="5"/>
      <c r="C276" s="5"/>
      <c r="D276" s="5" t="s">
        <v>8</v>
      </c>
      <c r="E276" s="5"/>
      <c r="F276" s="5" t="s">
        <v>24</v>
      </c>
    </row>
    <row r="277" spans="1:6" x14ac:dyDescent="0.2">
      <c r="A277" s="5"/>
      <c r="B277" s="5"/>
      <c r="C277" s="5" t="s">
        <v>183</v>
      </c>
      <c r="D277" s="5"/>
      <c r="E277" s="5"/>
      <c r="F277" s="5">
        <v>192.14</v>
      </c>
    </row>
    <row r="278" spans="1:6" x14ac:dyDescent="0.2">
      <c r="A278" s="5"/>
      <c r="B278" s="5"/>
      <c r="C278" s="5"/>
      <c r="D278" s="5" t="s">
        <v>8</v>
      </c>
      <c r="E278" s="5"/>
      <c r="F278" s="5" t="s">
        <v>46</v>
      </c>
    </row>
    <row r="279" spans="1:6" x14ac:dyDescent="0.2">
      <c r="A279" s="5"/>
      <c r="B279" s="5"/>
      <c r="C279" s="5"/>
      <c r="D279" s="5"/>
      <c r="E279" s="5"/>
      <c r="F279" s="5"/>
    </row>
    <row r="280" spans="1:6" x14ac:dyDescent="0.2">
      <c r="A280" s="5"/>
      <c r="B280" s="5" t="s">
        <v>188</v>
      </c>
      <c r="C280" s="5" t="s">
        <v>192</v>
      </c>
      <c r="D280" s="5"/>
      <c r="E280" s="5"/>
      <c r="F280" s="5"/>
    </row>
    <row r="281" spans="1:6" x14ac:dyDescent="0.2">
      <c r="A281" s="5"/>
      <c r="B281" s="5"/>
      <c r="C281" s="5" t="s">
        <v>24</v>
      </c>
      <c r="D281" s="5"/>
      <c r="E281" s="5"/>
      <c r="F281" s="5"/>
    </row>
    <row r="282" spans="1:6" x14ac:dyDescent="0.2">
      <c r="A282" s="5">
        <v>1</v>
      </c>
      <c r="B282" s="5" t="s">
        <v>12</v>
      </c>
      <c r="C282" s="5" t="s">
        <v>193</v>
      </c>
      <c r="D282" s="5">
        <v>82</v>
      </c>
      <c r="E282" s="5" t="s">
        <v>12</v>
      </c>
      <c r="F282" s="5">
        <v>82</v>
      </c>
    </row>
    <row r="283" spans="1:6" x14ac:dyDescent="0.2">
      <c r="A283" s="5">
        <v>1</v>
      </c>
      <c r="B283" s="5" t="s">
        <v>22</v>
      </c>
      <c r="C283" s="5" t="s">
        <v>191</v>
      </c>
      <c r="D283" s="5">
        <v>16.399999999999999</v>
      </c>
      <c r="E283" s="5" t="s">
        <v>22</v>
      </c>
      <c r="F283" s="5">
        <v>16.399999999999999</v>
      </c>
    </row>
    <row r="284" spans="1:6" x14ac:dyDescent="0.2">
      <c r="A284" s="5">
        <v>1</v>
      </c>
      <c r="B284" s="5" t="s">
        <v>12</v>
      </c>
      <c r="C284" s="5" t="s">
        <v>182</v>
      </c>
      <c r="D284" s="5">
        <v>129.74</v>
      </c>
      <c r="E284" s="5" t="s">
        <v>12</v>
      </c>
      <c r="F284" s="5">
        <v>129.74</v>
      </c>
    </row>
    <row r="285" spans="1:6" x14ac:dyDescent="0.2">
      <c r="A285" s="5"/>
      <c r="B285" s="5"/>
      <c r="C285" s="5"/>
      <c r="D285" s="5" t="s">
        <v>8</v>
      </c>
      <c r="E285" s="5"/>
      <c r="F285" s="5" t="s">
        <v>24</v>
      </c>
    </row>
    <row r="286" spans="1:6" x14ac:dyDescent="0.2">
      <c r="A286" s="5"/>
      <c r="B286" s="5"/>
      <c r="C286" s="5" t="s">
        <v>183</v>
      </c>
      <c r="D286" s="5"/>
      <c r="E286" s="5"/>
      <c r="F286" s="5">
        <v>228.14</v>
      </c>
    </row>
    <row r="287" spans="1:6" x14ac:dyDescent="0.2">
      <c r="A287" s="5"/>
      <c r="B287" s="5"/>
      <c r="C287" s="5"/>
      <c r="D287" s="5" t="s">
        <v>8</v>
      </c>
      <c r="E287" s="5"/>
      <c r="F287" s="5" t="s">
        <v>46</v>
      </c>
    </row>
    <row r="288" spans="1:6" x14ac:dyDescent="0.2">
      <c r="A288" s="5"/>
      <c r="B288" s="5"/>
      <c r="C288" s="5" t="s">
        <v>405</v>
      </c>
      <c r="D288" s="5"/>
      <c r="E288" s="5"/>
      <c r="F288" s="5"/>
    </row>
    <row r="289" spans="1:6" x14ac:dyDescent="0.2">
      <c r="A289" s="5"/>
      <c r="B289" s="5"/>
      <c r="C289" s="5" t="s">
        <v>406</v>
      </c>
      <c r="D289" s="5"/>
      <c r="E289" s="5"/>
      <c r="F289" s="5"/>
    </row>
    <row r="290" spans="1:6" x14ac:dyDescent="0.2">
      <c r="A290" s="5"/>
      <c r="B290" s="5"/>
      <c r="C290" s="5" t="s">
        <v>407</v>
      </c>
      <c r="D290" s="5"/>
      <c r="E290" s="5"/>
      <c r="F290" s="5"/>
    </row>
    <row r="291" spans="1:6" x14ac:dyDescent="0.2">
      <c r="A291" s="5">
        <v>0.1</v>
      </c>
      <c r="B291" s="5" t="s">
        <v>2</v>
      </c>
      <c r="C291" s="5" t="s">
        <v>408</v>
      </c>
      <c r="D291" s="5">
        <v>604.79999999999995</v>
      </c>
      <c r="E291" s="5" t="s">
        <v>165</v>
      </c>
      <c r="F291" s="5">
        <v>60.48</v>
      </c>
    </row>
    <row r="292" spans="1:6" x14ac:dyDescent="0.2">
      <c r="A292" s="5">
        <v>0.1</v>
      </c>
      <c r="B292" s="5" t="s">
        <v>409</v>
      </c>
      <c r="C292" s="5" t="s">
        <v>410</v>
      </c>
      <c r="D292" s="5">
        <v>447.3</v>
      </c>
      <c r="E292" s="5" t="s">
        <v>165</v>
      </c>
      <c r="F292" s="5">
        <v>44.73</v>
      </c>
    </row>
    <row r="293" spans="1:6" x14ac:dyDescent="0.2">
      <c r="A293" s="5">
        <v>10</v>
      </c>
      <c r="B293" s="5" t="s">
        <v>411</v>
      </c>
      <c r="C293" s="5" t="s">
        <v>412</v>
      </c>
      <c r="D293" s="5">
        <v>18</v>
      </c>
      <c r="E293" s="5" t="s">
        <v>413</v>
      </c>
      <c r="F293" s="5">
        <v>1.8</v>
      </c>
    </row>
    <row r="294" spans="1:6" x14ac:dyDescent="0.2">
      <c r="A294" s="5">
        <v>0.25</v>
      </c>
      <c r="B294" s="5" t="s">
        <v>2</v>
      </c>
      <c r="C294" s="5" t="s">
        <v>414</v>
      </c>
      <c r="D294" s="5">
        <v>3.5</v>
      </c>
      <c r="E294" s="5" t="s">
        <v>165</v>
      </c>
      <c r="F294" s="5">
        <v>1</v>
      </c>
    </row>
    <row r="295" spans="1:6" x14ac:dyDescent="0.2">
      <c r="A295" s="5"/>
      <c r="B295" s="5"/>
      <c r="C295" s="5"/>
      <c r="D295" s="5" t="s">
        <v>415</v>
      </c>
      <c r="E295" s="5"/>
      <c r="F295" s="5">
        <v>108.01</v>
      </c>
    </row>
    <row r="296" spans="1:6" x14ac:dyDescent="0.2">
      <c r="A296" s="5"/>
      <c r="B296" s="5"/>
      <c r="C296" s="5"/>
      <c r="D296" s="5"/>
      <c r="E296" s="5"/>
      <c r="F296" s="5"/>
    </row>
    <row r="297" spans="1:6" x14ac:dyDescent="0.2">
      <c r="A297" s="5"/>
      <c r="B297" s="5"/>
      <c r="C297" s="5" t="s">
        <v>416</v>
      </c>
      <c r="D297" s="5" t="s">
        <v>417</v>
      </c>
      <c r="E297" s="5" t="s">
        <v>417</v>
      </c>
      <c r="F297" s="5" t="s">
        <v>418</v>
      </c>
    </row>
    <row r="298" spans="1:6" x14ac:dyDescent="0.2">
      <c r="A298" s="5"/>
      <c r="B298" s="5"/>
      <c r="C298" s="5"/>
      <c r="D298" s="5">
        <v>331</v>
      </c>
      <c r="E298" s="5">
        <v>331</v>
      </c>
      <c r="F298" s="5">
        <v>283</v>
      </c>
    </row>
    <row r="299" spans="1:6" x14ac:dyDescent="0.2">
      <c r="A299" s="5"/>
      <c r="B299" s="5"/>
      <c r="C299" s="5" t="s">
        <v>419</v>
      </c>
      <c r="D299" s="5">
        <v>108.01</v>
      </c>
      <c r="E299" s="5">
        <v>108.01</v>
      </c>
      <c r="F299" s="5">
        <v>108.01</v>
      </c>
    </row>
    <row r="300" spans="1:6" x14ac:dyDescent="0.2">
      <c r="A300" s="5"/>
      <c r="B300" s="5"/>
      <c r="C300" s="5" t="s">
        <v>420</v>
      </c>
      <c r="D300" s="5">
        <v>439.01</v>
      </c>
      <c r="E300" s="5">
        <v>439.01</v>
      </c>
      <c r="F300" s="5">
        <v>391.01</v>
      </c>
    </row>
    <row r="301" spans="1:6" x14ac:dyDescent="0.2">
      <c r="A301" s="5"/>
      <c r="B301" s="5"/>
      <c r="C301" s="5"/>
      <c r="D301" s="5">
        <v>440</v>
      </c>
      <c r="E301" s="5">
        <v>440</v>
      </c>
      <c r="F301" s="5">
        <v>392</v>
      </c>
    </row>
    <row r="302" spans="1:6" x14ac:dyDescent="0.2">
      <c r="A302" s="1"/>
      <c r="B302" s="1"/>
      <c r="C302" s="1"/>
      <c r="D302" s="1"/>
      <c r="E302" s="1"/>
      <c r="F302" s="1"/>
    </row>
    <row r="303" spans="1:6" x14ac:dyDescent="0.2">
      <c r="A303" s="1"/>
      <c r="B303" s="1"/>
      <c r="C303" s="1"/>
      <c r="D303" s="1"/>
      <c r="E303" s="1"/>
      <c r="F303" s="1"/>
    </row>
    <row r="304" spans="1:6" x14ac:dyDescent="0.2">
      <c r="A304" s="5"/>
      <c r="B304" s="5"/>
      <c r="C304" s="5" t="s">
        <v>194</v>
      </c>
      <c r="D304" s="5"/>
      <c r="E304" s="5" t="s">
        <v>195</v>
      </c>
      <c r="F304" s="5"/>
    </row>
    <row r="305" spans="1:6" x14ac:dyDescent="0.2">
      <c r="A305" s="5"/>
      <c r="B305" s="5"/>
      <c r="C305" s="5"/>
      <c r="D305" s="5"/>
      <c r="E305" s="5"/>
      <c r="F305" s="5"/>
    </row>
    <row r="306" spans="1:6" x14ac:dyDescent="0.2">
      <c r="A306" s="5"/>
      <c r="B306" s="5"/>
      <c r="C306" s="5"/>
      <c r="D306" s="5"/>
      <c r="E306" s="5"/>
      <c r="F306" s="5"/>
    </row>
    <row r="307" spans="1:6" x14ac:dyDescent="0.2">
      <c r="A307" s="5">
        <v>10</v>
      </c>
      <c r="B307" s="5" t="s">
        <v>60</v>
      </c>
      <c r="C307" s="5" t="s">
        <v>196</v>
      </c>
      <c r="D307" s="5">
        <v>421.3</v>
      </c>
      <c r="E307" s="5" t="s">
        <v>60</v>
      </c>
      <c r="F307" s="5">
        <v>4213</v>
      </c>
    </row>
    <row r="308" spans="1:6" x14ac:dyDescent="0.2">
      <c r="A308" s="5">
        <v>0.21</v>
      </c>
      <c r="B308" s="5" t="s">
        <v>19</v>
      </c>
      <c r="C308" s="5" t="s">
        <v>59</v>
      </c>
      <c r="D308" s="5">
        <v>4391.49</v>
      </c>
      <c r="E308" s="5" t="s">
        <v>19</v>
      </c>
      <c r="F308" s="5">
        <v>922.21</v>
      </c>
    </row>
    <row r="309" spans="1:6" x14ac:dyDescent="0.2">
      <c r="A309" s="5">
        <v>1.1000000000000001</v>
      </c>
      <c r="B309" s="5" t="s">
        <v>64</v>
      </c>
      <c r="C309" s="5" t="s">
        <v>65</v>
      </c>
      <c r="D309" s="5">
        <v>684.6</v>
      </c>
      <c r="E309" s="5" t="s">
        <v>64</v>
      </c>
      <c r="F309" s="5">
        <v>753.06</v>
      </c>
    </row>
    <row r="310" spans="1:6" x14ac:dyDescent="0.2">
      <c r="A310" s="5">
        <v>1.1000000000000001</v>
      </c>
      <c r="B310" s="5" t="s">
        <v>64</v>
      </c>
      <c r="C310" s="5" t="s">
        <v>42</v>
      </c>
      <c r="D310" s="5">
        <v>639.45000000000005</v>
      </c>
      <c r="E310" s="5" t="s">
        <v>64</v>
      </c>
      <c r="F310" s="5">
        <v>703.4</v>
      </c>
    </row>
    <row r="311" spans="1:6" x14ac:dyDescent="0.2">
      <c r="A311" s="5">
        <v>2.2000000000000002</v>
      </c>
      <c r="B311" s="5" t="s">
        <v>64</v>
      </c>
      <c r="C311" s="5" t="s">
        <v>43</v>
      </c>
      <c r="D311" s="5">
        <v>447.3</v>
      </c>
      <c r="E311" s="5" t="s">
        <v>64</v>
      </c>
      <c r="F311" s="5">
        <v>984.06</v>
      </c>
    </row>
    <row r="312" spans="1:6" x14ac:dyDescent="0.2">
      <c r="A312" s="5">
        <v>2.2000000000000002</v>
      </c>
      <c r="B312" s="5" t="s">
        <v>64</v>
      </c>
      <c r="C312" s="5" t="s">
        <v>44</v>
      </c>
      <c r="D312" s="5">
        <v>386.4</v>
      </c>
      <c r="E312" s="5" t="s">
        <v>64</v>
      </c>
      <c r="F312" s="5">
        <v>850.08</v>
      </c>
    </row>
    <row r="313" spans="1:6" x14ac:dyDescent="0.2">
      <c r="A313" s="7">
        <v>20</v>
      </c>
      <c r="B313" s="5" t="s">
        <v>62</v>
      </c>
      <c r="C313" s="5" t="s">
        <v>197</v>
      </c>
      <c r="D313" s="5">
        <v>5750</v>
      </c>
      <c r="E313" s="5" t="s">
        <v>198</v>
      </c>
      <c r="F313" s="5">
        <v>115</v>
      </c>
    </row>
    <row r="314" spans="1:6" x14ac:dyDescent="0.2">
      <c r="A314" s="7">
        <v>2</v>
      </c>
      <c r="B314" s="5" t="s">
        <v>62</v>
      </c>
      <c r="C314" s="5" t="s">
        <v>199</v>
      </c>
      <c r="D314" s="5">
        <v>36.1</v>
      </c>
      <c r="E314" s="5" t="s">
        <v>62</v>
      </c>
      <c r="F314" s="5">
        <v>72.2</v>
      </c>
    </row>
    <row r="315" spans="1:6" x14ac:dyDescent="0.2">
      <c r="A315" s="5">
        <v>1.6</v>
      </c>
      <c r="B315" s="5" t="s">
        <v>64</v>
      </c>
      <c r="C315" s="5" t="s">
        <v>42</v>
      </c>
      <c r="D315" s="5">
        <v>639.45000000000005</v>
      </c>
      <c r="E315" s="5" t="s">
        <v>64</v>
      </c>
      <c r="F315" s="5">
        <v>1023.12</v>
      </c>
    </row>
    <row r="316" spans="1:6" x14ac:dyDescent="0.2">
      <c r="A316" s="5">
        <v>0.5</v>
      </c>
      <c r="B316" s="5" t="s">
        <v>64</v>
      </c>
      <c r="C316" s="5" t="s">
        <v>43</v>
      </c>
      <c r="D316" s="5">
        <v>447.3</v>
      </c>
      <c r="E316" s="5" t="s">
        <v>64</v>
      </c>
      <c r="F316" s="5">
        <v>223.65</v>
      </c>
    </row>
    <row r="317" spans="1:6" x14ac:dyDescent="0.2">
      <c r="A317" s="5">
        <v>1.1000000000000001</v>
      </c>
      <c r="B317" s="5" t="s">
        <v>64</v>
      </c>
      <c r="C317" s="5" t="s">
        <v>44</v>
      </c>
      <c r="D317" s="5">
        <v>386.4</v>
      </c>
      <c r="E317" s="5" t="s">
        <v>64</v>
      </c>
      <c r="F317" s="5">
        <v>425.04</v>
      </c>
    </row>
    <row r="318" spans="1:6" x14ac:dyDescent="0.2">
      <c r="A318" s="5"/>
      <c r="B318" s="5" t="s">
        <v>22</v>
      </c>
      <c r="C318" s="5" t="s">
        <v>23</v>
      </c>
      <c r="D318" s="5"/>
      <c r="E318" s="5" t="s">
        <v>22</v>
      </c>
      <c r="F318" s="5">
        <v>0</v>
      </c>
    </row>
    <row r="319" spans="1:6" x14ac:dyDescent="0.2">
      <c r="A319" s="5"/>
      <c r="B319" s="5"/>
      <c r="C319" s="5"/>
      <c r="D319" s="5"/>
      <c r="E319" s="5"/>
      <c r="F319" s="5"/>
    </row>
    <row r="320" spans="1:6" x14ac:dyDescent="0.2">
      <c r="A320" s="5"/>
      <c r="B320" s="5"/>
      <c r="C320" s="5" t="s">
        <v>66</v>
      </c>
      <c r="D320" s="5"/>
      <c r="E320" s="5"/>
      <c r="F320" s="5">
        <v>10284.82</v>
      </c>
    </row>
    <row r="321" spans="1:6" x14ac:dyDescent="0.2">
      <c r="A321" s="5"/>
      <c r="B321" s="5"/>
      <c r="C321" s="5"/>
      <c r="D321" s="5"/>
      <c r="E321" s="5"/>
      <c r="F321" s="5" t="s">
        <v>24</v>
      </c>
    </row>
    <row r="322" spans="1:6" x14ac:dyDescent="0.2">
      <c r="A322" s="5"/>
      <c r="B322" s="5"/>
      <c r="C322" s="5" t="s">
        <v>67</v>
      </c>
      <c r="D322" s="5"/>
      <c r="E322" s="5"/>
      <c r="F322" s="5">
        <v>1028.48</v>
      </c>
    </row>
    <row r="323" spans="1:6" x14ac:dyDescent="0.2">
      <c r="A323" s="5"/>
      <c r="B323" s="5"/>
      <c r="C323" s="5"/>
      <c r="D323" s="5"/>
      <c r="E323" s="5"/>
      <c r="F323" s="5"/>
    </row>
    <row r="324" spans="1:6" x14ac:dyDescent="0.2">
      <c r="A324" s="6">
        <v>29.4</v>
      </c>
      <c r="B324" s="5" t="s">
        <v>30</v>
      </c>
      <c r="C324" s="5" t="s">
        <v>200</v>
      </c>
      <c r="D324" s="5"/>
      <c r="E324" s="5"/>
      <c r="F324" s="5"/>
    </row>
    <row r="325" spans="1:6" x14ac:dyDescent="0.2">
      <c r="A325" s="5"/>
      <c r="B325" s="5"/>
      <c r="C325" s="5" t="s">
        <v>201</v>
      </c>
      <c r="D325" s="5"/>
      <c r="E325" s="5"/>
      <c r="F325" s="5"/>
    </row>
    <row r="326" spans="1:6" x14ac:dyDescent="0.2">
      <c r="A326" s="5"/>
      <c r="B326" s="5"/>
      <c r="C326" s="5" t="s">
        <v>24</v>
      </c>
      <c r="D326" s="5"/>
      <c r="E326" s="5"/>
      <c r="F326" s="5"/>
    </row>
    <row r="327" spans="1:6" x14ac:dyDescent="0.2">
      <c r="A327" s="5">
        <v>1.86</v>
      </c>
      <c r="B327" s="5" t="s">
        <v>60</v>
      </c>
      <c r="C327" s="5" t="s">
        <v>202</v>
      </c>
      <c r="D327" s="5">
        <v>385</v>
      </c>
      <c r="E327" s="5" t="s">
        <v>60</v>
      </c>
      <c r="F327" s="5">
        <v>716.1</v>
      </c>
    </row>
    <row r="328" spans="1:6" x14ac:dyDescent="0.2">
      <c r="A328" s="5">
        <v>0.4</v>
      </c>
      <c r="B328" s="5" t="s">
        <v>62</v>
      </c>
      <c r="C328" s="5" t="s">
        <v>203</v>
      </c>
      <c r="D328" s="5">
        <v>36.1</v>
      </c>
      <c r="E328" s="5" t="s">
        <v>62</v>
      </c>
      <c r="F328" s="5">
        <v>14.44</v>
      </c>
    </row>
    <row r="329" spans="1:6" x14ac:dyDescent="0.2">
      <c r="A329" s="5">
        <v>0.02</v>
      </c>
      <c r="B329" s="5" t="s">
        <v>19</v>
      </c>
      <c r="C329" s="5" t="s">
        <v>204</v>
      </c>
      <c r="D329" s="5">
        <v>5771.49</v>
      </c>
      <c r="E329" s="5" t="s">
        <v>19</v>
      </c>
      <c r="F329" s="5">
        <v>115.43</v>
      </c>
    </row>
    <row r="330" spans="1:6" x14ac:dyDescent="0.2">
      <c r="A330" s="5">
        <v>1</v>
      </c>
      <c r="B330" s="5" t="s">
        <v>64</v>
      </c>
      <c r="C330" s="5" t="s">
        <v>65</v>
      </c>
      <c r="D330" s="5">
        <v>684.6</v>
      </c>
      <c r="E330" s="5" t="s">
        <v>64</v>
      </c>
      <c r="F330" s="5">
        <v>684.6</v>
      </c>
    </row>
    <row r="331" spans="1:6" x14ac:dyDescent="0.2">
      <c r="A331" s="5">
        <v>1</v>
      </c>
      <c r="B331" s="5" t="s">
        <v>64</v>
      </c>
      <c r="C331" s="5" t="s">
        <v>205</v>
      </c>
      <c r="D331" s="5">
        <v>447.3</v>
      </c>
      <c r="E331" s="5" t="s">
        <v>64</v>
      </c>
      <c r="F331" s="5">
        <v>447.3</v>
      </c>
    </row>
    <row r="332" spans="1:6" x14ac:dyDescent="0.2">
      <c r="A332" s="5"/>
      <c r="B332" s="5" t="s">
        <v>22</v>
      </c>
      <c r="C332" s="5" t="s">
        <v>23</v>
      </c>
      <c r="D332" s="5"/>
      <c r="E332" s="5" t="s">
        <v>22</v>
      </c>
      <c r="F332" s="5"/>
    </row>
    <row r="333" spans="1:6" x14ac:dyDescent="0.2">
      <c r="A333" s="5"/>
      <c r="B333" s="5"/>
      <c r="C333" s="5"/>
      <c r="D333" s="5"/>
      <c r="E333" s="5"/>
      <c r="F333" s="5" t="s">
        <v>24</v>
      </c>
    </row>
    <row r="334" spans="1:6" x14ac:dyDescent="0.2">
      <c r="A334" s="5"/>
      <c r="B334" s="5"/>
      <c r="C334" s="5" t="s">
        <v>206</v>
      </c>
      <c r="D334" s="5"/>
      <c r="E334" s="5"/>
      <c r="F334" s="5">
        <v>1977.87</v>
      </c>
    </row>
    <row r="335" spans="1:6" x14ac:dyDescent="0.2">
      <c r="A335" s="5"/>
      <c r="B335" s="5"/>
      <c r="C335" s="5"/>
      <c r="D335" s="5"/>
      <c r="E335" s="5"/>
      <c r="F335" s="5" t="s">
        <v>24</v>
      </c>
    </row>
    <row r="336" spans="1:6" x14ac:dyDescent="0.2">
      <c r="A336" s="5"/>
      <c r="B336" s="5"/>
      <c r="C336" s="5" t="s">
        <v>67</v>
      </c>
      <c r="D336" s="5"/>
      <c r="E336" s="5"/>
      <c r="F336" s="5">
        <v>1063.3699999999999</v>
      </c>
    </row>
    <row r="337" spans="1:6" x14ac:dyDescent="0.2">
      <c r="A337" s="5"/>
      <c r="B337" s="5"/>
      <c r="C337" s="5"/>
      <c r="D337" s="5"/>
      <c r="E337" s="5"/>
      <c r="F337" s="5" t="s">
        <v>46</v>
      </c>
    </row>
    <row r="338" spans="1:6" x14ac:dyDescent="0.2">
      <c r="A338" s="1"/>
      <c r="B338" s="1"/>
      <c r="C338" s="1"/>
      <c r="D338" s="1"/>
      <c r="E338" s="1"/>
      <c r="F338" s="1"/>
    </row>
    <row r="339" spans="1:6" x14ac:dyDescent="0.2">
      <c r="A339" s="6">
        <v>29.5</v>
      </c>
      <c r="B339" s="5" t="s">
        <v>30</v>
      </c>
      <c r="C339" s="5" t="s">
        <v>207</v>
      </c>
      <c r="D339" s="5"/>
      <c r="E339" s="5"/>
      <c r="F339" s="5"/>
    </row>
    <row r="340" spans="1:6" x14ac:dyDescent="0.2">
      <c r="A340" s="5"/>
      <c r="B340" s="5"/>
      <c r="C340" s="5" t="s">
        <v>208</v>
      </c>
      <c r="D340" s="5"/>
      <c r="E340" s="5"/>
      <c r="F340" s="5"/>
    </row>
    <row r="341" spans="1:6" x14ac:dyDescent="0.2">
      <c r="A341" s="5"/>
      <c r="B341" s="5"/>
      <c r="C341" s="5" t="s">
        <v>209</v>
      </c>
      <c r="D341" s="5"/>
      <c r="E341" s="5"/>
      <c r="F341" s="5"/>
    </row>
    <row r="342" spans="1:6" x14ac:dyDescent="0.2">
      <c r="A342" s="5"/>
      <c r="B342" s="5"/>
      <c r="C342" s="5" t="s">
        <v>24</v>
      </c>
      <c r="D342" s="5" t="s">
        <v>24</v>
      </c>
      <c r="E342" s="5"/>
      <c r="F342" s="5"/>
    </row>
    <row r="343" spans="1:6" x14ac:dyDescent="0.2">
      <c r="A343" s="5">
        <v>10</v>
      </c>
      <c r="B343" s="5" t="s">
        <v>60</v>
      </c>
      <c r="C343" s="5" t="s">
        <v>210</v>
      </c>
      <c r="D343" s="5">
        <v>346.14</v>
      </c>
      <c r="E343" s="5" t="s">
        <v>60</v>
      </c>
      <c r="F343" s="5">
        <v>3461.4</v>
      </c>
    </row>
    <row r="344" spans="1:6" x14ac:dyDescent="0.2">
      <c r="A344" s="5">
        <v>0.21</v>
      </c>
      <c r="B344" s="5" t="s">
        <v>19</v>
      </c>
      <c r="C344" s="5" t="s">
        <v>59</v>
      </c>
      <c r="D344" s="5">
        <v>4391.49</v>
      </c>
      <c r="E344" s="5" t="s">
        <v>19</v>
      </c>
      <c r="F344" s="5">
        <v>922.21</v>
      </c>
    </row>
    <row r="345" spans="1:6" x14ac:dyDescent="0.2">
      <c r="A345" s="5"/>
      <c r="B345" s="5"/>
      <c r="C345" s="5" t="s">
        <v>211</v>
      </c>
      <c r="D345" s="5" t="s">
        <v>8</v>
      </c>
      <c r="E345" s="5"/>
      <c r="F345" s="5" t="s">
        <v>8</v>
      </c>
    </row>
    <row r="346" spans="1:6" x14ac:dyDescent="0.2">
      <c r="A346" s="5">
        <v>1.1000000000000001</v>
      </c>
      <c r="B346" s="5" t="s">
        <v>64</v>
      </c>
      <c r="C346" s="5" t="s">
        <v>65</v>
      </c>
      <c r="D346" s="5">
        <v>684.6</v>
      </c>
      <c r="E346" s="5" t="s">
        <v>64</v>
      </c>
      <c r="F346" s="5">
        <v>753.06</v>
      </c>
    </row>
    <row r="347" spans="1:6" x14ac:dyDescent="0.2">
      <c r="A347" s="5">
        <v>1.1000000000000001</v>
      </c>
      <c r="B347" s="5" t="s">
        <v>64</v>
      </c>
      <c r="C347" s="5" t="s">
        <v>42</v>
      </c>
      <c r="D347" s="5">
        <v>639.45000000000005</v>
      </c>
      <c r="E347" s="5" t="s">
        <v>64</v>
      </c>
      <c r="F347" s="5">
        <v>703.4</v>
      </c>
    </row>
    <row r="348" spans="1:6" x14ac:dyDescent="0.2">
      <c r="A348" s="5">
        <v>2.2000000000000002</v>
      </c>
      <c r="B348" s="5" t="s">
        <v>64</v>
      </c>
      <c r="C348" s="5" t="s">
        <v>43</v>
      </c>
      <c r="D348" s="5">
        <v>447.3</v>
      </c>
      <c r="E348" s="5" t="s">
        <v>64</v>
      </c>
      <c r="F348" s="5">
        <v>984.06</v>
      </c>
    </row>
    <row r="349" spans="1:6" x14ac:dyDescent="0.2">
      <c r="A349" s="5">
        <v>2.2000000000000002</v>
      </c>
      <c r="B349" s="5" t="s">
        <v>64</v>
      </c>
      <c r="C349" s="5" t="s">
        <v>44</v>
      </c>
      <c r="D349" s="5">
        <v>386.4</v>
      </c>
      <c r="E349" s="5" t="s">
        <v>64</v>
      </c>
      <c r="F349" s="5">
        <v>850.08</v>
      </c>
    </row>
    <row r="350" spans="1:6" x14ac:dyDescent="0.2">
      <c r="A350" s="7">
        <v>20</v>
      </c>
      <c r="B350" s="5" t="s">
        <v>62</v>
      </c>
      <c r="C350" s="5" t="s">
        <v>197</v>
      </c>
      <c r="D350" s="5">
        <v>5750</v>
      </c>
      <c r="E350" s="5" t="s">
        <v>198</v>
      </c>
      <c r="F350" s="5">
        <v>115</v>
      </c>
    </row>
    <row r="351" spans="1:6" x14ac:dyDescent="0.2">
      <c r="A351" s="7">
        <v>2</v>
      </c>
      <c r="B351" s="5" t="s">
        <v>62</v>
      </c>
      <c r="C351" s="5" t="s">
        <v>269</v>
      </c>
      <c r="D351" s="5">
        <v>36.1</v>
      </c>
      <c r="E351" s="5" t="s">
        <v>62</v>
      </c>
      <c r="F351" s="5">
        <v>72.2</v>
      </c>
    </row>
    <row r="352" spans="1:6" x14ac:dyDescent="0.2">
      <c r="A352" s="5">
        <v>1.6</v>
      </c>
      <c r="B352" s="5" t="s">
        <v>64</v>
      </c>
      <c r="C352" s="5" t="s">
        <v>42</v>
      </c>
      <c r="D352" s="5">
        <v>639.45000000000005</v>
      </c>
      <c r="E352" s="5" t="s">
        <v>64</v>
      </c>
      <c r="F352" s="5">
        <v>1023.12</v>
      </c>
    </row>
    <row r="353" spans="1:6" x14ac:dyDescent="0.2">
      <c r="A353" s="5">
        <v>0.5</v>
      </c>
      <c r="B353" s="5" t="s">
        <v>64</v>
      </c>
      <c r="C353" s="5" t="s">
        <v>43</v>
      </c>
      <c r="D353" s="5">
        <v>447.3</v>
      </c>
      <c r="E353" s="5" t="s">
        <v>64</v>
      </c>
      <c r="F353" s="5">
        <v>223.65</v>
      </c>
    </row>
    <row r="354" spans="1:6" x14ac:dyDescent="0.2">
      <c r="A354" s="5">
        <v>1.1000000000000001</v>
      </c>
      <c r="B354" s="5" t="s">
        <v>64</v>
      </c>
      <c r="C354" s="5" t="s">
        <v>44</v>
      </c>
      <c r="D354" s="5">
        <v>386.4</v>
      </c>
      <c r="E354" s="5" t="s">
        <v>64</v>
      </c>
      <c r="F354" s="5">
        <v>425.04</v>
      </c>
    </row>
    <row r="355" spans="1:6" x14ac:dyDescent="0.2">
      <c r="A355" s="5"/>
      <c r="B355" s="5" t="s">
        <v>22</v>
      </c>
      <c r="C355" s="5" t="s">
        <v>23</v>
      </c>
      <c r="D355" s="5"/>
      <c r="E355" s="5" t="s">
        <v>22</v>
      </c>
      <c r="F355" s="5">
        <v>0</v>
      </c>
    </row>
    <row r="356" spans="1:6" x14ac:dyDescent="0.2">
      <c r="A356" s="5"/>
      <c r="B356" s="5"/>
      <c r="C356" s="5"/>
      <c r="D356" s="5"/>
      <c r="E356" s="5"/>
      <c r="F356" s="5" t="s">
        <v>24</v>
      </c>
    </row>
    <row r="357" spans="1:6" x14ac:dyDescent="0.2">
      <c r="A357" s="5"/>
      <c r="B357" s="5"/>
      <c r="C357" s="5" t="s">
        <v>66</v>
      </c>
      <c r="D357" s="5"/>
      <c r="E357" s="5"/>
      <c r="F357" s="5">
        <v>9533.2199999999993</v>
      </c>
    </row>
    <row r="358" spans="1:6" x14ac:dyDescent="0.2">
      <c r="A358" s="5"/>
      <c r="B358" s="5"/>
      <c r="C358" s="5"/>
      <c r="D358" s="5"/>
      <c r="E358" s="5"/>
      <c r="F358" s="5" t="s">
        <v>24</v>
      </c>
    </row>
    <row r="359" spans="1:6" x14ac:dyDescent="0.2">
      <c r="A359" s="5"/>
      <c r="B359" s="5"/>
      <c r="C359" s="5" t="s">
        <v>67</v>
      </c>
      <c r="D359" s="5"/>
      <c r="E359" s="5"/>
      <c r="F359" s="5">
        <v>953.32</v>
      </c>
    </row>
    <row r="360" spans="1:6" x14ac:dyDescent="0.2">
      <c r="A360" s="5"/>
      <c r="B360" s="5"/>
      <c r="C360" s="5"/>
      <c r="D360" s="5"/>
      <c r="E360" s="5"/>
      <c r="F360" s="5" t="s">
        <v>46</v>
      </c>
    </row>
    <row r="361" spans="1:6" x14ac:dyDescent="0.2">
      <c r="A361" s="1"/>
      <c r="B361" s="1"/>
      <c r="C361" s="1"/>
      <c r="D361" s="1"/>
      <c r="E361" s="1"/>
      <c r="F361" s="1"/>
    </row>
    <row r="362" spans="1:6" x14ac:dyDescent="0.2">
      <c r="A362" s="5"/>
      <c r="B362" s="5"/>
      <c r="C362" s="5" t="s">
        <v>421</v>
      </c>
      <c r="D362" s="5"/>
      <c r="E362" s="5"/>
      <c r="F362" s="5"/>
    </row>
    <row r="363" spans="1:6" x14ac:dyDescent="0.2">
      <c r="A363" s="5"/>
      <c r="B363" s="5"/>
      <c r="C363" s="5"/>
      <c r="D363" s="5"/>
      <c r="E363" s="5"/>
      <c r="F363" s="5"/>
    </row>
    <row r="364" spans="1:6" x14ac:dyDescent="0.2">
      <c r="A364" s="5">
        <v>1.4</v>
      </c>
      <c r="B364" s="5" t="s">
        <v>213</v>
      </c>
      <c r="C364" s="5" t="s">
        <v>212</v>
      </c>
      <c r="D364" s="5">
        <v>287</v>
      </c>
      <c r="E364" s="5" t="s">
        <v>213</v>
      </c>
      <c r="F364" s="5">
        <v>401.8</v>
      </c>
    </row>
    <row r="365" spans="1:6" x14ac:dyDescent="0.2">
      <c r="A365" s="5">
        <v>1.5</v>
      </c>
      <c r="B365" s="5" t="s">
        <v>64</v>
      </c>
      <c r="C365" s="5" t="s">
        <v>422</v>
      </c>
      <c r="D365" s="5">
        <v>548.1</v>
      </c>
      <c r="E365" s="5" t="s">
        <v>64</v>
      </c>
      <c r="F365" s="5">
        <v>822.15</v>
      </c>
    </row>
    <row r="366" spans="1:6" x14ac:dyDescent="0.2">
      <c r="A366" s="5">
        <v>10</v>
      </c>
      <c r="B366" s="5" t="s">
        <v>10</v>
      </c>
      <c r="C366" s="5" t="s">
        <v>423</v>
      </c>
      <c r="D366" s="5">
        <v>2.8</v>
      </c>
      <c r="E366" s="5" t="s">
        <v>10</v>
      </c>
      <c r="F366" s="5">
        <v>28</v>
      </c>
    </row>
    <row r="367" spans="1:6" x14ac:dyDescent="0.2">
      <c r="A367" s="5"/>
      <c r="B367" s="5"/>
      <c r="C367" s="5" t="s">
        <v>99</v>
      </c>
      <c r="D367" s="5" t="s">
        <v>424</v>
      </c>
      <c r="E367" s="5"/>
      <c r="F367" s="5">
        <v>1.6</v>
      </c>
    </row>
    <row r="368" spans="1:6" x14ac:dyDescent="0.2">
      <c r="A368" s="5"/>
      <c r="B368" s="5"/>
      <c r="C368" s="5" t="s">
        <v>66</v>
      </c>
      <c r="D368" s="5"/>
      <c r="E368" s="5"/>
      <c r="F368" s="5">
        <v>1253.55</v>
      </c>
    </row>
    <row r="369" spans="1:6" x14ac:dyDescent="0.2">
      <c r="A369" s="5"/>
      <c r="B369" s="5"/>
      <c r="C369" s="5" t="s">
        <v>67</v>
      </c>
      <c r="D369" s="5"/>
      <c r="E369" s="5"/>
      <c r="F369" s="5">
        <v>125.36</v>
      </c>
    </row>
    <row r="370" spans="1:6" x14ac:dyDescent="0.2">
      <c r="A370" s="5"/>
      <c r="B370" s="5"/>
      <c r="C370" s="5"/>
      <c r="D370" s="5"/>
      <c r="E370" s="5"/>
      <c r="F370" s="5"/>
    </row>
    <row r="371" spans="1:6" x14ac:dyDescent="0.2">
      <c r="A371" s="5" t="s">
        <v>214</v>
      </c>
      <c r="B371" s="5" t="s">
        <v>30</v>
      </c>
      <c r="C371" s="5" t="s">
        <v>215</v>
      </c>
      <c r="D371" s="5"/>
      <c r="E371" s="5"/>
      <c r="F371" s="5"/>
    </row>
    <row r="372" spans="1:6" x14ac:dyDescent="0.2">
      <c r="A372" s="5"/>
      <c r="B372" s="5"/>
      <c r="C372" s="5" t="s">
        <v>216</v>
      </c>
      <c r="D372" s="5"/>
      <c r="E372" s="5"/>
      <c r="F372" s="5"/>
    </row>
    <row r="373" spans="1:6" x14ac:dyDescent="0.2">
      <c r="A373" s="5"/>
      <c r="B373" s="5"/>
      <c r="C373" s="5" t="s">
        <v>24</v>
      </c>
      <c r="D373" s="5"/>
      <c r="E373" s="5"/>
      <c r="F373" s="5"/>
    </row>
    <row r="374" spans="1:6" x14ac:dyDescent="0.2">
      <c r="A374" s="5"/>
      <c r="B374" s="5" t="s">
        <v>217</v>
      </c>
      <c r="C374" s="5" t="s">
        <v>218</v>
      </c>
      <c r="D374" s="5"/>
      <c r="E374" s="5"/>
      <c r="F374" s="5"/>
    </row>
    <row r="375" spans="1:6" x14ac:dyDescent="0.2">
      <c r="A375" s="5"/>
      <c r="B375" s="5"/>
      <c r="C375" s="5" t="s">
        <v>219</v>
      </c>
      <c r="D375" s="5"/>
      <c r="E375" s="5"/>
      <c r="F375" s="5"/>
    </row>
    <row r="376" spans="1:6" x14ac:dyDescent="0.2">
      <c r="A376" s="5"/>
      <c r="B376" s="5"/>
      <c r="C376" s="5" t="s">
        <v>220</v>
      </c>
      <c r="D376" s="5"/>
      <c r="E376" s="5"/>
      <c r="F376" s="5"/>
    </row>
    <row r="377" spans="1:6" x14ac:dyDescent="0.2">
      <c r="A377" s="5"/>
      <c r="B377" s="5"/>
      <c r="C377" s="5" t="s">
        <v>221</v>
      </c>
      <c r="D377" s="5"/>
      <c r="E377" s="5"/>
      <c r="F377" s="5"/>
    </row>
    <row r="378" spans="1:6" x14ac:dyDescent="0.2">
      <c r="A378" s="5"/>
      <c r="B378" s="5"/>
      <c r="C378" s="5" t="s">
        <v>222</v>
      </c>
      <c r="D378" s="5"/>
      <c r="E378" s="5"/>
      <c r="F378" s="5"/>
    </row>
    <row r="379" spans="1:6" x14ac:dyDescent="0.2">
      <c r="A379" s="5"/>
      <c r="B379" s="5"/>
      <c r="C379" s="5" t="s">
        <v>223</v>
      </c>
      <c r="D379" s="5"/>
      <c r="E379" s="5"/>
      <c r="F379" s="5"/>
    </row>
    <row r="380" spans="1:6" x14ac:dyDescent="0.2">
      <c r="A380" s="5"/>
      <c r="B380" s="5"/>
      <c r="C380" s="5" t="s">
        <v>224</v>
      </c>
      <c r="D380" s="5"/>
      <c r="E380" s="5"/>
      <c r="F380" s="5"/>
    </row>
    <row r="381" spans="1:6" x14ac:dyDescent="0.2">
      <c r="A381" s="5"/>
      <c r="B381" s="5"/>
      <c r="C381" s="5" t="s">
        <v>24</v>
      </c>
      <c r="D381" s="5"/>
      <c r="E381" s="5"/>
      <c r="F381" s="5"/>
    </row>
    <row r="382" spans="1:6" x14ac:dyDescent="0.2">
      <c r="A382" s="5">
        <v>3</v>
      </c>
      <c r="B382" s="5" t="s">
        <v>225</v>
      </c>
      <c r="C382" s="5" t="s">
        <v>226</v>
      </c>
      <c r="D382" s="5">
        <v>193.05</v>
      </c>
      <c r="E382" s="5" t="s">
        <v>225</v>
      </c>
      <c r="F382" s="5">
        <v>579.15</v>
      </c>
    </row>
    <row r="383" spans="1:6" x14ac:dyDescent="0.2">
      <c r="A383" s="5">
        <v>1</v>
      </c>
      <c r="B383" s="5" t="s">
        <v>64</v>
      </c>
      <c r="C383" s="5" t="s">
        <v>227</v>
      </c>
      <c r="D383" s="5">
        <v>76</v>
      </c>
      <c r="E383" s="5" t="s">
        <v>228</v>
      </c>
      <c r="F383" s="5">
        <v>76</v>
      </c>
    </row>
    <row r="384" spans="1:6" x14ac:dyDescent="0.2">
      <c r="A384" s="5">
        <v>1</v>
      </c>
      <c r="B384" s="5" t="s">
        <v>64</v>
      </c>
      <c r="C384" s="5" t="s">
        <v>229</v>
      </c>
      <c r="D384" s="5">
        <v>70</v>
      </c>
      <c r="E384" s="5" t="s">
        <v>228</v>
      </c>
      <c r="F384" s="5">
        <v>70</v>
      </c>
    </row>
    <row r="385" spans="1:6" x14ac:dyDescent="0.2">
      <c r="A385" s="5">
        <v>1</v>
      </c>
      <c r="B385" s="5" t="s">
        <v>64</v>
      </c>
      <c r="C385" s="5" t="s">
        <v>230</v>
      </c>
      <c r="D385" s="5">
        <v>159.80000000000001</v>
      </c>
      <c r="E385" s="5" t="s">
        <v>228</v>
      </c>
      <c r="F385" s="5">
        <v>159.80000000000001</v>
      </c>
    </row>
    <row r="386" spans="1:6" x14ac:dyDescent="0.2">
      <c r="A386" s="5">
        <v>0.5</v>
      </c>
      <c r="B386" s="5" t="s">
        <v>41</v>
      </c>
      <c r="C386" s="5" t="s">
        <v>77</v>
      </c>
      <c r="D386" s="5">
        <v>594.29999999999995</v>
      </c>
      <c r="E386" s="5" t="s">
        <v>228</v>
      </c>
      <c r="F386" s="5">
        <v>297.14999999999998</v>
      </c>
    </row>
    <row r="387" spans="1:6" x14ac:dyDescent="0.2">
      <c r="A387" s="5">
        <v>0.5</v>
      </c>
      <c r="B387" s="5" t="s">
        <v>41</v>
      </c>
      <c r="C387" s="5" t="s">
        <v>42</v>
      </c>
      <c r="D387" s="5">
        <v>639.45000000000005</v>
      </c>
      <c r="E387" s="5" t="s">
        <v>228</v>
      </c>
      <c r="F387" s="5">
        <v>319.73</v>
      </c>
    </row>
    <row r="388" spans="1:6" x14ac:dyDescent="0.2">
      <c r="A388" s="5">
        <v>0.5</v>
      </c>
      <c r="B388" s="5" t="s">
        <v>41</v>
      </c>
      <c r="C388" s="5" t="s">
        <v>43</v>
      </c>
      <c r="D388" s="5">
        <v>447.3</v>
      </c>
      <c r="E388" s="5" t="s">
        <v>228</v>
      </c>
      <c r="F388" s="5">
        <v>223.65</v>
      </c>
    </row>
    <row r="389" spans="1:6" x14ac:dyDescent="0.2">
      <c r="A389" s="5"/>
      <c r="B389" s="5" t="s">
        <v>22</v>
      </c>
      <c r="C389" s="5" t="s">
        <v>231</v>
      </c>
      <c r="D389" s="5">
        <v>2.79</v>
      </c>
      <c r="E389" s="5" t="s">
        <v>22</v>
      </c>
      <c r="F389" s="5">
        <v>2.79</v>
      </c>
    </row>
    <row r="390" spans="1:6" x14ac:dyDescent="0.2">
      <c r="A390" s="5"/>
      <c r="B390" s="5"/>
      <c r="C390" s="5" t="s">
        <v>232</v>
      </c>
      <c r="D390" s="5"/>
      <c r="E390" s="5"/>
      <c r="F390" s="5"/>
    </row>
    <row r="391" spans="1:6" x14ac:dyDescent="0.2">
      <c r="A391" s="5"/>
      <c r="B391" s="5"/>
      <c r="C391" s="5" t="s">
        <v>233</v>
      </c>
      <c r="D391" s="5"/>
      <c r="E391" s="5"/>
      <c r="F391" s="5"/>
    </row>
    <row r="392" spans="1:6" x14ac:dyDescent="0.2">
      <c r="A392" s="5"/>
      <c r="B392" s="5"/>
      <c r="C392" s="5" t="s">
        <v>234</v>
      </c>
      <c r="D392" s="5"/>
      <c r="E392" s="5" t="s">
        <v>22</v>
      </c>
      <c r="F392" s="5">
        <v>0.12</v>
      </c>
    </row>
    <row r="393" spans="1:6" x14ac:dyDescent="0.2">
      <c r="A393" s="5"/>
      <c r="B393" s="5"/>
      <c r="C393" s="5"/>
      <c r="D393" s="5"/>
      <c r="E393" s="5"/>
      <c r="F393" s="5" t="s">
        <v>24</v>
      </c>
    </row>
    <row r="394" spans="1:6" x14ac:dyDescent="0.2">
      <c r="A394" s="5"/>
      <c r="B394" s="5"/>
      <c r="C394" s="5" t="s">
        <v>235</v>
      </c>
      <c r="D394" s="5"/>
      <c r="E394" s="5"/>
      <c r="F394" s="5">
        <v>1728.39</v>
      </c>
    </row>
    <row r="395" spans="1:6" x14ac:dyDescent="0.2">
      <c r="A395" s="5"/>
      <c r="B395" s="5"/>
      <c r="C395" s="5"/>
      <c r="D395" s="5"/>
      <c r="E395" s="5"/>
      <c r="F395" s="5" t="s">
        <v>24</v>
      </c>
    </row>
    <row r="396" spans="1:6" x14ac:dyDescent="0.2">
      <c r="A396" s="5"/>
      <c r="B396" s="5"/>
      <c r="C396" s="5" t="s">
        <v>236</v>
      </c>
      <c r="D396" s="5"/>
      <c r="E396" s="5"/>
      <c r="F396" s="5">
        <v>576.13</v>
      </c>
    </row>
    <row r="397" spans="1:6" x14ac:dyDescent="0.2">
      <c r="A397" s="5"/>
      <c r="B397" s="5"/>
      <c r="C397" s="5"/>
      <c r="D397" s="5"/>
      <c r="E397" s="5"/>
      <c r="F397" s="5" t="s">
        <v>24</v>
      </c>
    </row>
    <row r="398" spans="1:6" x14ac:dyDescent="0.2">
      <c r="A398" s="5" t="s">
        <v>237</v>
      </c>
      <c r="B398" s="5" t="s">
        <v>238</v>
      </c>
      <c r="C398" s="5" t="s">
        <v>239</v>
      </c>
      <c r="D398" s="5"/>
      <c r="E398" s="5"/>
      <c r="F398" s="5"/>
    </row>
    <row r="399" spans="1:6" x14ac:dyDescent="0.2">
      <c r="A399" s="5"/>
      <c r="B399" s="5"/>
      <c r="C399" s="5" t="s">
        <v>240</v>
      </c>
      <c r="D399" s="5"/>
      <c r="E399" s="5"/>
      <c r="F399" s="5"/>
    </row>
    <row r="400" spans="1:6" x14ac:dyDescent="0.2">
      <c r="A400" s="5"/>
      <c r="B400" s="5"/>
      <c r="C400" s="5" t="s">
        <v>220</v>
      </c>
      <c r="D400" s="5"/>
      <c r="E400" s="5"/>
      <c r="F400" s="5"/>
    </row>
    <row r="401" spans="1:6" x14ac:dyDescent="0.2">
      <c r="A401" s="5"/>
      <c r="B401" s="5"/>
      <c r="C401" s="5" t="s">
        <v>241</v>
      </c>
      <c r="D401" s="5"/>
      <c r="E401" s="5"/>
      <c r="F401" s="5"/>
    </row>
    <row r="402" spans="1:6" x14ac:dyDescent="0.2">
      <c r="A402" s="5"/>
      <c r="B402" s="5"/>
      <c r="C402" s="5" t="s">
        <v>242</v>
      </c>
      <c r="D402" s="5"/>
      <c r="E402" s="5"/>
      <c r="F402" s="5"/>
    </row>
    <row r="403" spans="1:6" x14ac:dyDescent="0.2">
      <c r="A403" s="5"/>
      <c r="B403" s="5"/>
      <c r="C403" s="5" t="s">
        <v>223</v>
      </c>
      <c r="D403" s="5"/>
      <c r="E403" s="5"/>
      <c r="F403" s="5"/>
    </row>
    <row r="404" spans="1:6" x14ac:dyDescent="0.2">
      <c r="A404" s="5"/>
      <c r="B404" s="5"/>
      <c r="C404" s="5" t="s">
        <v>224</v>
      </c>
      <c r="D404" s="5"/>
      <c r="E404" s="5"/>
      <c r="F404" s="5"/>
    </row>
    <row r="405" spans="1:6" x14ac:dyDescent="0.2">
      <c r="A405" s="5"/>
      <c r="B405" s="5"/>
      <c r="C405" s="5" t="s">
        <v>24</v>
      </c>
      <c r="D405" s="5"/>
      <c r="E405" s="5"/>
      <c r="F405" s="5"/>
    </row>
    <row r="406" spans="1:6" x14ac:dyDescent="0.2">
      <c r="A406" s="5">
        <v>3</v>
      </c>
      <c r="B406" s="5" t="s">
        <v>225</v>
      </c>
      <c r="C406" s="5" t="s">
        <v>243</v>
      </c>
      <c r="D406" s="5">
        <v>115.85</v>
      </c>
      <c r="E406" s="5" t="s">
        <v>225</v>
      </c>
      <c r="F406" s="5">
        <v>347.55</v>
      </c>
    </row>
    <row r="407" spans="1:6" x14ac:dyDescent="0.2">
      <c r="A407" s="5">
        <v>1</v>
      </c>
      <c r="B407" s="5" t="s">
        <v>64</v>
      </c>
      <c r="C407" s="5" t="s">
        <v>244</v>
      </c>
      <c r="D407" s="5">
        <v>45</v>
      </c>
      <c r="E407" s="5" t="s">
        <v>228</v>
      </c>
      <c r="F407" s="5">
        <v>45</v>
      </c>
    </row>
    <row r="408" spans="1:6" x14ac:dyDescent="0.2">
      <c r="A408" s="5">
        <v>1</v>
      </c>
      <c r="B408" s="5" t="s">
        <v>64</v>
      </c>
      <c r="C408" s="5" t="s">
        <v>245</v>
      </c>
      <c r="D408" s="5">
        <v>47.3</v>
      </c>
      <c r="E408" s="5" t="s">
        <v>228</v>
      </c>
      <c r="F408" s="5">
        <v>47.3</v>
      </c>
    </row>
    <row r="409" spans="1:6" x14ac:dyDescent="0.2">
      <c r="A409" s="5">
        <v>1</v>
      </c>
      <c r="B409" s="5" t="s">
        <v>64</v>
      </c>
      <c r="C409" s="5" t="s">
        <v>246</v>
      </c>
      <c r="D409" s="5">
        <v>106.6</v>
      </c>
      <c r="E409" s="5" t="s">
        <v>228</v>
      </c>
      <c r="F409" s="5">
        <v>106.6</v>
      </c>
    </row>
    <row r="410" spans="1:6" x14ac:dyDescent="0.2">
      <c r="A410" s="5">
        <v>0.5</v>
      </c>
      <c r="B410" s="5" t="s">
        <v>41</v>
      </c>
      <c r="C410" s="5" t="s">
        <v>77</v>
      </c>
      <c r="D410" s="5">
        <v>594.29999999999995</v>
      </c>
      <c r="E410" s="5" t="s">
        <v>228</v>
      </c>
      <c r="F410" s="5">
        <v>297.14999999999998</v>
      </c>
    </row>
    <row r="411" spans="1:6" x14ac:dyDescent="0.2">
      <c r="A411" s="5">
        <v>0.5</v>
      </c>
      <c r="B411" s="5" t="s">
        <v>41</v>
      </c>
      <c r="C411" s="5" t="s">
        <v>42</v>
      </c>
      <c r="D411" s="5">
        <v>639.45000000000005</v>
      </c>
      <c r="E411" s="5" t="s">
        <v>228</v>
      </c>
      <c r="F411" s="5">
        <v>319.73</v>
      </c>
    </row>
    <row r="412" spans="1:6" x14ac:dyDescent="0.2">
      <c r="A412" s="5">
        <v>0.5</v>
      </c>
      <c r="B412" s="5" t="s">
        <v>41</v>
      </c>
      <c r="C412" s="5" t="s">
        <v>43</v>
      </c>
      <c r="D412" s="5">
        <v>447.3</v>
      </c>
      <c r="E412" s="5" t="s">
        <v>228</v>
      </c>
      <c r="F412" s="5">
        <v>223.65</v>
      </c>
    </row>
    <row r="413" spans="1:6" x14ac:dyDescent="0.2">
      <c r="A413" s="5"/>
      <c r="B413" s="5" t="s">
        <v>22</v>
      </c>
      <c r="C413" s="5" t="s">
        <v>231</v>
      </c>
      <c r="D413" s="5" t="s">
        <v>8</v>
      </c>
      <c r="E413" s="5" t="s">
        <v>22</v>
      </c>
      <c r="F413" s="5">
        <v>2.73</v>
      </c>
    </row>
    <row r="414" spans="1:6" x14ac:dyDescent="0.2">
      <c r="A414" s="5"/>
      <c r="B414" s="5"/>
      <c r="C414" s="5" t="s">
        <v>232</v>
      </c>
      <c r="D414" s="5"/>
      <c r="E414" s="5"/>
      <c r="F414" s="5"/>
    </row>
    <row r="415" spans="1:6" x14ac:dyDescent="0.2">
      <c r="A415" s="5"/>
      <c r="B415" s="5"/>
      <c r="C415" s="5" t="s">
        <v>233</v>
      </c>
      <c r="D415" s="5"/>
      <c r="E415" s="5"/>
      <c r="F415" s="5"/>
    </row>
    <row r="416" spans="1:6" x14ac:dyDescent="0.2">
      <c r="A416" s="5"/>
      <c r="B416" s="5"/>
      <c r="C416" s="5" t="s">
        <v>234</v>
      </c>
      <c r="D416" s="5"/>
      <c r="E416" s="5" t="s">
        <v>22</v>
      </c>
      <c r="F416" s="5">
        <v>0.27</v>
      </c>
    </row>
    <row r="417" spans="1:6" x14ac:dyDescent="0.2">
      <c r="A417" s="5"/>
      <c r="B417" s="5"/>
      <c r="C417" s="5"/>
      <c r="D417" s="5"/>
      <c r="E417" s="5"/>
      <c r="F417" s="5" t="s">
        <v>24</v>
      </c>
    </row>
    <row r="418" spans="1:6" x14ac:dyDescent="0.2">
      <c r="A418" s="5"/>
      <c r="B418" s="5"/>
      <c r="C418" s="5" t="s">
        <v>235</v>
      </c>
      <c r="D418" s="5"/>
      <c r="E418" s="5"/>
      <c r="F418" s="5">
        <v>1389.98</v>
      </c>
    </row>
    <row r="419" spans="1:6" x14ac:dyDescent="0.2">
      <c r="A419" s="5"/>
      <c r="B419" s="5"/>
      <c r="C419" s="5"/>
      <c r="D419" s="5"/>
      <c r="E419" s="5"/>
      <c r="F419" s="5" t="s">
        <v>24</v>
      </c>
    </row>
    <row r="420" spans="1:6" x14ac:dyDescent="0.2">
      <c r="A420" s="5"/>
      <c r="B420" s="5"/>
      <c r="C420" s="5" t="s">
        <v>236</v>
      </c>
      <c r="D420" s="5"/>
      <c r="E420" s="5"/>
      <c r="F420" s="5">
        <v>463.33</v>
      </c>
    </row>
    <row r="421" spans="1:6" x14ac:dyDescent="0.2">
      <c r="A421" s="5"/>
      <c r="B421" s="5"/>
      <c r="C421" s="5"/>
      <c r="D421" s="5"/>
      <c r="E421" s="5"/>
      <c r="F421" s="5" t="s">
        <v>24</v>
      </c>
    </row>
    <row r="422" spans="1:6" x14ac:dyDescent="0.2">
      <c r="A422" s="5"/>
      <c r="B422" s="5"/>
      <c r="C422" s="5" t="s">
        <v>254</v>
      </c>
      <c r="D422" s="5"/>
      <c r="E422" s="5"/>
      <c r="F422" s="5"/>
    </row>
    <row r="423" spans="1:6" x14ac:dyDescent="0.2">
      <c r="A423" s="5"/>
      <c r="B423" s="5"/>
      <c r="C423" s="5"/>
      <c r="D423" s="5"/>
      <c r="E423" s="5"/>
      <c r="F423" s="5"/>
    </row>
    <row r="424" spans="1:6" ht="93.75" customHeight="1" x14ac:dyDescent="0.2">
      <c r="A424" s="355" t="s">
        <v>255</v>
      </c>
      <c r="B424" s="356"/>
      <c r="C424" s="356"/>
      <c r="D424" s="356"/>
      <c r="E424" s="356"/>
      <c r="F424" s="357"/>
    </row>
    <row r="425" spans="1:6" x14ac:dyDescent="0.2">
      <c r="A425" s="5"/>
      <c r="B425" s="5"/>
      <c r="C425" s="5"/>
      <c r="D425" s="5"/>
      <c r="E425" s="5"/>
      <c r="F425" s="5"/>
    </row>
    <row r="426" spans="1:6" x14ac:dyDescent="0.2">
      <c r="A426" s="5">
        <v>5</v>
      </c>
      <c r="B426" s="5" t="s">
        <v>12</v>
      </c>
      <c r="C426" s="5" t="s">
        <v>256</v>
      </c>
      <c r="D426" s="5">
        <v>13.4</v>
      </c>
      <c r="E426" s="5" t="s">
        <v>150</v>
      </c>
      <c r="F426" s="5">
        <v>67</v>
      </c>
    </row>
    <row r="427" spans="1:6" x14ac:dyDescent="0.2">
      <c r="A427" s="5">
        <v>2.5</v>
      </c>
      <c r="B427" s="5" t="s">
        <v>12</v>
      </c>
      <c r="C427" s="5" t="s">
        <v>257</v>
      </c>
      <c r="D427" s="5">
        <v>17.100000000000001</v>
      </c>
      <c r="E427" s="5" t="s">
        <v>12</v>
      </c>
      <c r="F427" s="5">
        <v>42.75</v>
      </c>
    </row>
    <row r="428" spans="1:6" x14ac:dyDescent="0.2">
      <c r="A428" s="5">
        <v>1</v>
      </c>
      <c r="B428" s="5" t="s">
        <v>11</v>
      </c>
      <c r="C428" s="5" t="s">
        <v>425</v>
      </c>
      <c r="D428" s="5">
        <v>39.24</v>
      </c>
      <c r="E428" s="5" t="s">
        <v>11</v>
      </c>
      <c r="F428" s="5">
        <v>39.24</v>
      </c>
    </row>
    <row r="429" spans="1:6" x14ac:dyDescent="0.2">
      <c r="A429" s="5"/>
      <c r="B429" s="5"/>
      <c r="C429" s="5" t="s">
        <v>154</v>
      </c>
      <c r="D429" s="5"/>
      <c r="E429" s="5"/>
      <c r="F429" s="5">
        <v>442.22</v>
      </c>
    </row>
    <row r="430" spans="1:6" x14ac:dyDescent="0.2">
      <c r="A430" s="5"/>
      <c r="B430" s="5"/>
      <c r="C430" s="5" t="s">
        <v>155</v>
      </c>
      <c r="D430" s="5"/>
      <c r="E430" s="5"/>
      <c r="F430" s="5">
        <v>20.79</v>
      </c>
    </row>
    <row r="431" spans="1:6" x14ac:dyDescent="0.2">
      <c r="A431" s="5"/>
      <c r="B431" s="5"/>
      <c r="C431" s="5" t="s">
        <v>258</v>
      </c>
      <c r="D431" s="5"/>
      <c r="E431" s="5"/>
      <c r="F431" s="5">
        <v>612</v>
      </c>
    </row>
    <row r="432" spans="1:6" x14ac:dyDescent="0.2">
      <c r="A432" s="1"/>
      <c r="B432" s="1"/>
      <c r="C432" s="1"/>
      <c r="D432" s="1"/>
      <c r="E432" s="1"/>
      <c r="F432" s="1"/>
    </row>
    <row r="433" spans="1:6" x14ac:dyDescent="0.2">
      <c r="A433" s="1"/>
      <c r="B433" s="1"/>
      <c r="C433" s="1"/>
      <c r="D433" s="1"/>
      <c r="E433" s="1"/>
      <c r="F433" s="1"/>
    </row>
    <row r="434" spans="1:6" x14ac:dyDescent="0.2">
      <c r="A434" s="5"/>
      <c r="B434" s="5"/>
      <c r="C434" s="5" t="s">
        <v>259</v>
      </c>
      <c r="D434" s="5"/>
      <c r="E434" s="5"/>
      <c r="F434" s="5"/>
    </row>
    <row r="435" spans="1:6" x14ac:dyDescent="0.2">
      <c r="A435" s="5"/>
      <c r="B435" s="5"/>
      <c r="C435" s="5"/>
      <c r="D435" s="5"/>
      <c r="E435" s="5"/>
      <c r="F435" s="5"/>
    </row>
    <row r="436" spans="1:6" ht="51.75" customHeight="1" x14ac:dyDescent="0.2">
      <c r="A436" s="355" t="s">
        <v>260</v>
      </c>
      <c r="B436" s="356"/>
      <c r="C436" s="356"/>
      <c r="D436" s="356"/>
      <c r="E436" s="356"/>
      <c r="F436" s="357"/>
    </row>
    <row r="437" spans="1:6" x14ac:dyDescent="0.2">
      <c r="A437" s="5"/>
      <c r="B437" s="5"/>
      <c r="C437" s="5"/>
      <c r="D437" s="5"/>
      <c r="E437" s="5"/>
      <c r="F437" s="5"/>
    </row>
    <row r="438" spans="1:6" x14ac:dyDescent="0.2">
      <c r="A438" s="5">
        <v>1</v>
      </c>
      <c r="B438" s="5" t="s">
        <v>11</v>
      </c>
      <c r="C438" s="5" t="s">
        <v>426</v>
      </c>
      <c r="D438" s="5">
        <v>53</v>
      </c>
      <c r="E438" s="5" t="s">
        <v>11</v>
      </c>
      <c r="F438" s="5">
        <v>53</v>
      </c>
    </row>
    <row r="439" spans="1:6" x14ac:dyDescent="0.2">
      <c r="A439" s="5">
        <v>1</v>
      </c>
      <c r="B439" s="5" t="s">
        <v>11</v>
      </c>
      <c r="C439" s="5" t="s">
        <v>261</v>
      </c>
      <c r="D439" s="5">
        <v>54.9</v>
      </c>
      <c r="E439" s="5" t="s">
        <v>11</v>
      </c>
      <c r="F439" s="5">
        <v>54.9</v>
      </c>
    </row>
    <row r="440" spans="1:6" x14ac:dyDescent="0.2">
      <c r="A440" s="7">
        <v>1.4999999999999999E-2</v>
      </c>
      <c r="B440" s="5" t="s">
        <v>10</v>
      </c>
      <c r="C440" s="5" t="s">
        <v>262</v>
      </c>
      <c r="D440" s="5">
        <v>563</v>
      </c>
      <c r="E440" s="5" t="s">
        <v>10</v>
      </c>
      <c r="F440" s="5">
        <v>8.4499999999999993</v>
      </c>
    </row>
    <row r="441" spans="1:6" x14ac:dyDescent="0.2">
      <c r="A441" s="5" t="s">
        <v>100</v>
      </c>
      <c r="B441" s="5"/>
      <c r="C441" s="5" t="s">
        <v>263</v>
      </c>
      <c r="D441" s="5"/>
      <c r="E441" s="5"/>
      <c r="F441" s="5">
        <v>11.65</v>
      </c>
    </row>
    <row r="442" spans="1:6" x14ac:dyDescent="0.2">
      <c r="A442" s="5"/>
      <c r="B442" s="5"/>
      <c r="C442" s="5" t="s">
        <v>162</v>
      </c>
      <c r="D442" s="5"/>
      <c r="E442" s="5"/>
      <c r="F442" s="5">
        <v>128</v>
      </c>
    </row>
    <row r="443" spans="1:6" x14ac:dyDescent="0.2">
      <c r="A443" s="1"/>
      <c r="B443" s="1"/>
      <c r="C443" s="1"/>
      <c r="D443" s="1"/>
      <c r="E443" s="1"/>
      <c r="F443" s="1"/>
    </row>
    <row r="444" spans="1:6" x14ac:dyDescent="0.2">
      <c r="A444" s="5"/>
      <c r="B444" s="5" t="s">
        <v>274</v>
      </c>
      <c r="C444" s="5" t="s">
        <v>427</v>
      </c>
      <c r="D444" s="5"/>
      <c r="E444" s="5"/>
      <c r="F444" s="5"/>
    </row>
    <row r="445" spans="1:6" x14ac:dyDescent="0.2">
      <c r="A445" s="5"/>
      <c r="B445" s="5"/>
      <c r="C445" s="5" t="s">
        <v>24</v>
      </c>
      <c r="D445" s="5"/>
      <c r="E445" s="5"/>
      <c r="F445" s="5"/>
    </row>
    <row r="446" spans="1:6" x14ac:dyDescent="0.2">
      <c r="A446" s="5">
        <v>7.0000000000000007E-2</v>
      </c>
      <c r="B446" s="5" t="s">
        <v>19</v>
      </c>
      <c r="C446" s="5" t="s">
        <v>264</v>
      </c>
      <c r="D446" s="5">
        <v>1272</v>
      </c>
      <c r="E446" s="5" t="s">
        <v>19</v>
      </c>
      <c r="F446" s="5">
        <v>89.04</v>
      </c>
    </row>
    <row r="447" spans="1:6" x14ac:dyDescent="0.2">
      <c r="A447" s="5">
        <v>1.6</v>
      </c>
      <c r="B447" s="5" t="s">
        <v>41</v>
      </c>
      <c r="C447" s="5" t="s">
        <v>42</v>
      </c>
      <c r="D447" s="5">
        <v>639.45000000000005</v>
      </c>
      <c r="E447" s="5" t="s">
        <v>41</v>
      </c>
      <c r="F447" s="5">
        <v>1023.12</v>
      </c>
    </row>
    <row r="448" spans="1:6" x14ac:dyDescent="0.2">
      <c r="A448" s="5">
        <v>0.5</v>
      </c>
      <c r="B448" s="5" t="s">
        <v>41</v>
      </c>
      <c r="C448" s="5" t="s">
        <v>43</v>
      </c>
      <c r="D448" s="5">
        <v>447.3</v>
      </c>
      <c r="E448" s="5" t="s">
        <v>41</v>
      </c>
      <c r="F448" s="5">
        <v>223.65</v>
      </c>
    </row>
    <row r="449" spans="1:6" x14ac:dyDescent="0.2">
      <c r="A449" s="5">
        <v>2.7</v>
      </c>
      <c r="B449" s="5" t="s">
        <v>41</v>
      </c>
      <c r="C449" s="5" t="s">
        <v>44</v>
      </c>
      <c r="D449" s="5">
        <v>386.4</v>
      </c>
      <c r="E449" s="5" t="s">
        <v>41</v>
      </c>
      <c r="F449" s="5">
        <v>1043.28</v>
      </c>
    </row>
    <row r="450" spans="1:6" x14ac:dyDescent="0.2">
      <c r="A450" s="5"/>
      <c r="B450" s="5" t="s">
        <v>22</v>
      </c>
      <c r="C450" s="5" t="s">
        <v>265</v>
      </c>
      <c r="D450" s="5" t="s">
        <v>8</v>
      </c>
      <c r="E450" s="5" t="s">
        <v>22</v>
      </c>
      <c r="F450" s="5">
        <v>2.09</v>
      </c>
    </row>
    <row r="451" spans="1:6" x14ac:dyDescent="0.2">
      <c r="A451" s="5"/>
      <c r="B451" s="5"/>
      <c r="C451" s="5"/>
      <c r="D451" s="5"/>
      <c r="E451" s="5"/>
      <c r="F451" s="5" t="s">
        <v>24</v>
      </c>
    </row>
    <row r="452" spans="1:6" x14ac:dyDescent="0.2">
      <c r="A452" s="5"/>
      <c r="B452" s="5"/>
      <c r="C452" s="5" t="s">
        <v>266</v>
      </c>
      <c r="D452" s="5"/>
      <c r="E452" s="5"/>
      <c r="F452" s="5">
        <v>2381.1799999999998</v>
      </c>
    </row>
    <row r="453" spans="1:6" x14ac:dyDescent="0.2">
      <c r="A453" s="5"/>
      <c r="B453" s="5"/>
      <c r="C453" s="5"/>
      <c r="D453" s="5"/>
      <c r="E453" s="5"/>
      <c r="F453" s="5" t="s">
        <v>24</v>
      </c>
    </row>
    <row r="454" spans="1:6" x14ac:dyDescent="0.2">
      <c r="A454" s="5"/>
      <c r="B454" s="5"/>
      <c r="C454" s="5" t="s">
        <v>67</v>
      </c>
      <c r="D454" s="5"/>
      <c r="E454" s="5"/>
      <c r="F454" s="5">
        <v>23.81</v>
      </c>
    </row>
    <row r="455" spans="1:6" x14ac:dyDescent="0.2">
      <c r="A455" s="5"/>
      <c r="B455" s="5"/>
      <c r="C455" s="5"/>
      <c r="D455" s="5"/>
      <c r="E455" s="5"/>
      <c r="F455" s="5" t="s">
        <v>46</v>
      </c>
    </row>
    <row r="456" spans="1:6" x14ac:dyDescent="0.2">
      <c r="A456" s="8">
        <v>41</v>
      </c>
      <c r="B456" s="5" t="s">
        <v>30</v>
      </c>
      <c r="C456" s="5" t="s">
        <v>272</v>
      </c>
      <c r="D456" s="5"/>
      <c r="E456" s="5"/>
      <c r="F456" s="5"/>
    </row>
    <row r="457" spans="1:6" x14ac:dyDescent="0.2">
      <c r="A457" s="5"/>
      <c r="B457" s="5"/>
      <c r="C457" s="5" t="s">
        <v>101</v>
      </c>
      <c r="D457" s="5"/>
      <c r="E457" s="5"/>
      <c r="F457" s="5"/>
    </row>
    <row r="458" spans="1:6" x14ac:dyDescent="0.2">
      <c r="A458" s="5"/>
      <c r="B458" s="5"/>
      <c r="C458" s="5" t="s">
        <v>95</v>
      </c>
      <c r="D458" s="5"/>
      <c r="E458" s="5"/>
      <c r="F458" s="5"/>
    </row>
    <row r="459" spans="1:6" x14ac:dyDescent="0.2">
      <c r="A459" s="5"/>
      <c r="B459" s="5"/>
      <c r="C459" s="5" t="s">
        <v>24</v>
      </c>
      <c r="D459" s="5"/>
      <c r="E459" s="5"/>
      <c r="F459" s="5"/>
    </row>
    <row r="460" spans="1:6" x14ac:dyDescent="0.2">
      <c r="A460" s="5">
        <v>2.2200000000000002</v>
      </c>
      <c r="B460" s="5" t="s">
        <v>213</v>
      </c>
      <c r="C460" s="5" t="s">
        <v>97</v>
      </c>
      <c r="D460" s="5">
        <v>221</v>
      </c>
      <c r="E460" s="5" t="s">
        <v>213</v>
      </c>
      <c r="F460" s="5">
        <v>490.62</v>
      </c>
    </row>
    <row r="461" spans="1:6" x14ac:dyDescent="0.2">
      <c r="A461" s="5">
        <v>1.1000000000000001</v>
      </c>
      <c r="B461" s="5" t="s">
        <v>64</v>
      </c>
      <c r="C461" s="5" t="s">
        <v>91</v>
      </c>
      <c r="D461" s="5">
        <v>548.1</v>
      </c>
      <c r="E461" s="5" t="s">
        <v>64</v>
      </c>
      <c r="F461" s="5">
        <v>602.91</v>
      </c>
    </row>
    <row r="462" spans="1:6" x14ac:dyDescent="0.2">
      <c r="A462" s="5"/>
      <c r="B462" s="5" t="s">
        <v>22</v>
      </c>
      <c r="C462" s="5" t="s">
        <v>92</v>
      </c>
      <c r="D462" s="5" t="s">
        <v>8</v>
      </c>
      <c r="E462" s="5" t="s">
        <v>22</v>
      </c>
      <c r="F462" s="5">
        <v>1.5</v>
      </c>
    </row>
    <row r="463" spans="1:6" x14ac:dyDescent="0.2">
      <c r="A463" s="5"/>
      <c r="B463" s="5"/>
      <c r="C463" s="5"/>
      <c r="D463" s="5"/>
      <c r="E463" s="5"/>
      <c r="F463" s="5" t="s">
        <v>24</v>
      </c>
    </row>
    <row r="464" spans="1:6" x14ac:dyDescent="0.2">
      <c r="A464" s="5"/>
      <c r="B464" s="5"/>
      <c r="C464" s="5" t="s">
        <v>66</v>
      </c>
      <c r="D464" s="5"/>
      <c r="E464" s="5"/>
      <c r="F464" s="5">
        <v>1095.03</v>
      </c>
    </row>
    <row r="465" spans="1:6" x14ac:dyDescent="0.2">
      <c r="A465" s="5"/>
      <c r="B465" s="5"/>
      <c r="C465" s="5"/>
      <c r="D465" s="5"/>
      <c r="E465" s="5"/>
      <c r="F465" s="5" t="s">
        <v>24</v>
      </c>
    </row>
    <row r="466" spans="1:6" x14ac:dyDescent="0.2">
      <c r="A466" s="5"/>
      <c r="B466" s="5"/>
      <c r="C466" s="5" t="s">
        <v>67</v>
      </c>
      <c r="D466" s="5"/>
      <c r="E466" s="5"/>
      <c r="F466" s="5">
        <v>109.5</v>
      </c>
    </row>
    <row r="467" spans="1:6" x14ac:dyDescent="0.2">
      <c r="A467" s="5"/>
      <c r="B467" s="5"/>
      <c r="C467" s="5"/>
      <c r="D467" s="5"/>
      <c r="E467" s="5"/>
      <c r="F467" s="5"/>
    </row>
    <row r="468" spans="1:6" x14ac:dyDescent="0.2">
      <c r="A468" s="5" t="s">
        <v>273</v>
      </c>
      <c r="B468" s="5" t="s">
        <v>274</v>
      </c>
      <c r="C468" s="5" t="s">
        <v>275</v>
      </c>
      <c r="D468" s="5"/>
      <c r="E468" s="5"/>
      <c r="F468" s="5"/>
    </row>
    <row r="469" spans="1:6" x14ac:dyDescent="0.2">
      <c r="A469" s="5"/>
      <c r="B469" s="5"/>
      <c r="C469" s="5" t="s">
        <v>276</v>
      </c>
      <c r="D469" s="5"/>
      <c r="E469" s="5"/>
      <c r="F469" s="5"/>
    </row>
    <row r="470" spans="1:6" x14ac:dyDescent="0.2">
      <c r="A470" s="5"/>
      <c r="B470" s="5"/>
      <c r="C470" s="5" t="s">
        <v>24</v>
      </c>
      <c r="D470" s="5" t="s">
        <v>24</v>
      </c>
      <c r="E470" s="5"/>
      <c r="F470" s="5"/>
    </row>
    <row r="471" spans="1:6" x14ac:dyDescent="0.2">
      <c r="A471" s="7">
        <v>0.40500000000000003</v>
      </c>
      <c r="B471" s="5" t="s">
        <v>271</v>
      </c>
      <c r="C471" s="5" t="s">
        <v>277</v>
      </c>
      <c r="D471" s="5">
        <v>4930</v>
      </c>
      <c r="E471" s="5" t="s">
        <v>271</v>
      </c>
      <c r="F471" s="5">
        <v>1996.65</v>
      </c>
    </row>
    <row r="472" spans="1:6" x14ac:dyDescent="0.2">
      <c r="A472" s="5" t="s">
        <v>8</v>
      </c>
      <c r="B472" s="5" t="s">
        <v>8</v>
      </c>
      <c r="C472" s="5" t="s">
        <v>278</v>
      </c>
      <c r="D472" s="5" t="s">
        <v>100</v>
      </c>
      <c r="E472" s="5"/>
      <c r="F472" s="5" t="s">
        <v>8</v>
      </c>
    </row>
    <row r="473" spans="1:6" x14ac:dyDescent="0.2">
      <c r="A473" s="5"/>
      <c r="B473" s="5"/>
      <c r="C473" s="5"/>
      <c r="D473" s="5"/>
      <c r="E473" s="5"/>
      <c r="F473" s="5" t="s">
        <v>24</v>
      </c>
    </row>
    <row r="474" spans="1:6" x14ac:dyDescent="0.2">
      <c r="A474" s="5"/>
      <c r="B474" s="5"/>
      <c r="C474" s="5" t="s">
        <v>279</v>
      </c>
      <c r="D474" s="5"/>
      <c r="E474" s="5"/>
      <c r="F474" s="5">
        <v>1996.65</v>
      </c>
    </row>
    <row r="475" spans="1:6" x14ac:dyDescent="0.2">
      <c r="A475" s="5"/>
      <c r="B475" s="5"/>
      <c r="C475" s="5"/>
      <c r="D475" s="5"/>
      <c r="E475" s="5"/>
      <c r="F475" s="5" t="s">
        <v>24</v>
      </c>
    </row>
    <row r="476" spans="1:6" x14ac:dyDescent="0.2">
      <c r="A476" s="5"/>
      <c r="B476" s="5"/>
      <c r="C476" s="5" t="s">
        <v>280</v>
      </c>
      <c r="D476" s="5"/>
      <c r="E476" s="5"/>
      <c r="F476" s="5">
        <v>221.85</v>
      </c>
    </row>
    <row r="477" spans="1:6" x14ac:dyDescent="0.2">
      <c r="A477" s="5"/>
      <c r="B477" s="5"/>
      <c r="C477" s="5"/>
      <c r="D477" s="5"/>
      <c r="E477" s="5"/>
      <c r="F477" s="5" t="s">
        <v>46</v>
      </c>
    </row>
    <row r="478" spans="1:6" x14ac:dyDescent="0.2">
      <c r="A478" s="5" t="s">
        <v>281</v>
      </c>
      <c r="B478" s="5"/>
      <c r="C478" s="5" t="s">
        <v>282</v>
      </c>
      <c r="D478" s="5"/>
      <c r="E478" s="5"/>
      <c r="F478" s="5">
        <v>8.1999999999999993</v>
      </c>
    </row>
    <row r="479" spans="1:6" x14ac:dyDescent="0.2">
      <c r="A479" s="5"/>
      <c r="B479" s="5"/>
      <c r="C479" s="5" t="s">
        <v>283</v>
      </c>
      <c r="D479" s="5"/>
      <c r="E479" s="5"/>
      <c r="F479" s="5">
        <v>5740</v>
      </c>
    </row>
    <row r="480" spans="1:6" x14ac:dyDescent="0.2">
      <c r="A480" s="5"/>
      <c r="B480" s="5"/>
      <c r="C480" s="5" t="s">
        <v>158</v>
      </c>
      <c r="D480" s="5"/>
      <c r="E480" s="5"/>
      <c r="F480" s="5"/>
    </row>
    <row r="481" spans="1:6" x14ac:dyDescent="0.2">
      <c r="A481" s="5">
        <v>1</v>
      </c>
      <c r="B481" s="5" t="s">
        <v>11</v>
      </c>
      <c r="C481" s="5" t="s">
        <v>428</v>
      </c>
      <c r="D481" s="5">
        <v>269</v>
      </c>
      <c r="E481" s="5" t="s">
        <v>11</v>
      </c>
      <c r="F481" s="5">
        <v>269</v>
      </c>
    </row>
    <row r="482" spans="1:6" x14ac:dyDescent="0.2">
      <c r="A482" s="5">
        <v>1</v>
      </c>
      <c r="B482" s="5" t="s">
        <v>11</v>
      </c>
      <c r="C482" s="5" t="s">
        <v>429</v>
      </c>
      <c r="D482" s="5">
        <v>34.5</v>
      </c>
      <c r="E482" s="5" t="s">
        <v>11</v>
      </c>
      <c r="F482" s="5">
        <v>34.5</v>
      </c>
    </row>
    <row r="483" spans="1:6" x14ac:dyDescent="0.2">
      <c r="A483" s="5"/>
      <c r="B483" s="5"/>
      <c r="C483" s="5" t="s">
        <v>159</v>
      </c>
      <c r="D483" s="5"/>
      <c r="E483" s="5"/>
      <c r="F483" s="5">
        <v>219</v>
      </c>
    </row>
    <row r="484" spans="1:6" x14ac:dyDescent="0.2">
      <c r="A484" s="5"/>
      <c r="B484" s="5"/>
      <c r="C484" s="5" t="s">
        <v>155</v>
      </c>
      <c r="D484" s="5"/>
      <c r="E484" s="5"/>
      <c r="F484" s="5">
        <v>1.5</v>
      </c>
    </row>
    <row r="485" spans="1:6" x14ac:dyDescent="0.2">
      <c r="A485" s="5"/>
      <c r="B485" s="5"/>
      <c r="C485" s="5" t="s">
        <v>160</v>
      </c>
      <c r="D485" s="5"/>
      <c r="E485" s="5"/>
      <c r="F485" s="5">
        <v>524</v>
      </c>
    </row>
  </sheetData>
  <mergeCells count="3">
    <mergeCell ref="A204:F204"/>
    <mergeCell ref="A424:F424"/>
    <mergeCell ref="A436:F436"/>
  </mergeCells>
  <pageMargins left="1.06" right="0.47" top="0.36" bottom="0.42"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48"/>
  <sheetViews>
    <sheetView workbookViewId="0">
      <selection activeCell="C57" sqref="C57"/>
    </sheetView>
  </sheetViews>
  <sheetFormatPr defaultRowHeight="15" x14ac:dyDescent="0.2"/>
  <cols>
    <col min="2" max="2" width="24.34765625" customWidth="1"/>
    <col min="4" max="4" width="12.23828125" customWidth="1"/>
    <col min="6" max="6" width="10.625" customWidth="1"/>
    <col min="7" max="7" width="9.01171875" customWidth="1"/>
    <col min="8" max="9" width="9.14453125" hidden="1" customWidth="1"/>
    <col min="10" max="10" width="9.953125" customWidth="1"/>
    <col min="11" max="11" width="17.21875" customWidth="1"/>
  </cols>
  <sheetData>
    <row r="2" spans="1:12" x14ac:dyDescent="0.2">
      <c r="A2" s="5"/>
      <c r="B2" s="5" t="s">
        <v>284</v>
      </c>
      <c r="C2" s="5"/>
      <c r="D2" s="5" t="s">
        <v>8</v>
      </c>
      <c r="E2" s="5"/>
      <c r="F2" s="5"/>
      <c r="G2" s="5"/>
      <c r="H2" s="5"/>
      <c r="I2" s="5"/>
      <c r="J2" s="5"/>
      <c r="K2" s="5"/>
      <c r="L2" s="5"/>
    </row>
    <row r="3" spans="1:12" x14ac:dyDescent="0.2">
      <c r="A3" s="5"/>
      <c r="B3" s="5" t="s">
        <v>285</v>
      </c>
      <c r="C3" s="5"/>
      <c r="D3" s="5"/>
      <c r="E3" s="5"/>
      <c r="F3" s="5"/>
      <c r="G3" s="5"/>
      <c r="H3" s="5"/>
      <c r="I3" s="5"/>
      <c r="J3" s="5"/>
      <c r="K3" s="5"/>
      <c r="L3" s="5"/>
    </row>
    <row r="4" spans="1:12" x14ac:dyDescent="0.2">
      <c r="A4" s="5" t="s">
        <v>286</v>
      </c>
      <c r="B4" s="5" t="s">
        <v>430</v>
      </c>
      <c r="C4" s="5" t="s">
        <v>431</v>
      </c>
      <c r="D4" s="5" t="s">
        <v>431</v>
      </c>
      <c r="E4" s="5" t="s">
        <v>431</v>
      </c>
      <c r="F4" s="5"/>
      <c r="G4" s="5"/>
      <c r="H4" s="5"/>
      <c r="I4" s="5"/>
      <c r="J4" s="5"/>
      <c r="K4" s="5"/>
      <c r="L4" s="5"/>
    </row>
    <row r="5" spans="1:12" x14ac:dyDescent="0.2">
      <c r="A5" s="5"/>
      <c r="B5" s="5" t="s">
        <v>8</v>
      </c>
      <c r="C5" s="5"/>
      <c r="D5" s="5" t="s">
        <v>8</v>
      </c>
      <c r="E5" s="5" t="s">
        <v>287</v>
      </c>
      <c r="F5" s="5"/>
      <c r="G5" s="5"/>
      <c r="H5" s="5"/>
      <c r="I5" s="5"/>
      <c r="J5" s="5" t="s">
        <v>8</v>
      </c>
      <c r="K5" s="5"/>
      <c r="L5" s="5"/>
    </row>
    <row r="6" spans="1:12" x14ac:dyDescent="0.2">
      <c r="A6" s="5"/>
      <c r="B6" s="5" t="s">
        <v>24</v>
      </c>
      <c r="C6" s="5" t="s">
        <v>24</v>
      </c>
      <c r="D6" s="5" t="s">
        <v>24</v>
      </c>
      <c r="E6" s="5" t="s">
        <v>24</v>
      </c>
      <c r="F6" s="5" t="s">
        <v>24</v>
      </c>
      <c r="G6" s="5" t="s">
        <v>24</v>
      </c>
      <c r="H6" s="5" t="s">
        <v>24</v>
      </c>
      <c r="I6" s="5" t="s">
        <v>24</v>
      </c>
      <c r="J6" s="5" t="s">
        <v>24</v>
      </c>
      <c r="K6" s="5" t="s">
        <v>24</v>
      </c>
      <c r="L6" s="5" t="s">
        <v>24</v>
      </c>
    </row>
    <row r="7" spans="1:12" x14ac:dyDescent="0.2">
      <c r="A7" s="5" t="s">
        <v>288</v>
      </c>
      <c r="B7" s="5" t="s">
        <v>289</v>
      </c>
      <c r="C7" s="5" t="s">
        <v>290</v>
      </c>
      <c r="D7" s="5" t="s">
        <v>291</v>
      </c>
      <c r="E7" s="5" t="s">
        <v>17</v>
      </c>
      <c r="F7" s="5" t="s">
        <v>292</v>
      </c>
      <c r="G7" s="5" t="s">
        <v>293</v>
      </c>
      <c r="H7" s="5" t="s">
        <v>294</v>
      </c>
      <c r="I7" s="5" t="s">
        <v>295</v>
      </c>
      <c r="J7" s="5" t="s">
        <v>296</v>
      </c>
      <c r="K7" s="5" t="s">
        <v>297</v>
      </c>
      <c r="L7" s="5"/>
    </row>
    <row r="8" spans="1:12" x14ac:dyDescent="0.2">
      <c r="A8" s="5"/>
      <c r="B8" s="5"/>
      <c r="C8" s="5"/>
      <c r="D8" s="5"/>
      <c r="E8" s="5" t="s">
        <v>298</v>
      </c>
      <c r="F8" s="5" t="s">
        <v>296</v>
      </c>
      <c r="G8" s="5" t="s">
        <v>299</v>
      </c>
      <c r="H8" s="5" t="s">
        <v>300</v>
      </c>
      <c r="I8" s="5" t="s">
        <v>301</v>
      </c>
      <c r="J8" s="5" t="s">
        <v>302</v>
      </c>
      <c r="K8" s="5"/>
      <c r="L8" s="5"/>
    </row>
    <row r="9" spans="1:12" x14ac:dyDescent="0.2">
      <c r="A9" s="5" t="s">
        <v>24</v>
      </c>
      <c r="B9" s="5" t="s">
        <v>24</v>
      </c>
      <c r="C9" s="5" t="s">
        <v>24</v>
      </c>
      <c r="D9" s="5" t="s">
        <v>24</v>
      </c>
      <c r="E9" s="5" t="s">
        <v>24</v>
      </c>
      <c r="F9" s="5" t="s">
        <v>24</v>
      </c>
      <c r="G9" s="5" t="s">
        <v>24</v>
      </c>
      <c r="H9" s="5" t="s">
        <v>303</v>
      </c>
      <c r="I9" s="5" t="s">
        <v>24</v>
      </c>
      <c r="J9" s="5" t="s">
        <v>24</v>
      </c>
      <c r="K9" s="5" t="s">
        <v>24</v>
      </c>
      <c r="L9" s="5" t="s">
        <v>24</v>
      </c>
    </row>
    <row r="10" spans="1:12" x14ac:dyDescent="0.2">
      <c r="A10" s="5" t="s">
        <v>304</v>
      </c>
      <c r="B10" s="5" t="s">
        <v>432</v>
      </c>
      <c r="C10" s="5" t="s">
        <v>305</v>
      </c>
      <c r="D10" s="5" t="s">
        <v>306</v>
      </c>
      <c r="E10" s="5">
        <v>18</v>
      </c>
      <c r="F10" s="5">
        <v>433</v>
      </c>
      <c r="G10" s="5">
        <v>171.76</v>
      </c>
      <c r="H10" s="5"/>
      <c r="I10" s="5">
        <v>0</v>
      </c>
      <c r="J10" s="5">
        <v>604.76</v>
      </c>
      <c r="K10" s="5" t="s">
        <v>307</v>
      </c>
      <c r="L10" s="5">
        <v>684.6</v>
      </c>
    </row>
    <row r="11" spans="1:12" x14ac:dyDescent="0.2">
      <c r="A11" s="5" t="s">
        <v>308</v>
      </c>
      <c r="B11" s="5" t="s">
        <v>433</v>
      </c>
      <c r="C11" s="5" t="s">
        <v>305</v>
      </c>
      <c r="D11" s="5" t="s">
        <v>306</v>
      </c>
      <c r="E11" s="5">
        <v>18</v>
      </c>
      <c r="F11" s="5">
        <v>624</v>
      </c>
      <c r="G11" s="5">
        <v>171.76</v>
      </c>
      <c r="H11" s="5"/>
      <c r="I11" s="5">
        <v>0</v>
      </c>
      <c r="J11" s="5">
        <v>795.76</v>
      </c>
      <c r="K11" s="5" t="s">
        <v>309</v>
      </c>
      <c r="L11" s="5">
        <v>639.45000000000005</v>
      </c>
    </row>
    <row r="12" spans="1:12" x14ac:dyDescent="0.2">
      <c r="A12" s="5" t="s">
        <v>310</v>
      </c>
      <c r="B12" s="5" t="s">
        <v>311</v>
      </c>
      <c r="C12" s="5" t="s">
        <v>305</v>
      </c>
      <c r="D12" s="5" t="s">
        <v>306</v>
      </c>
      <c r="E12" s="5">
        <v>18</v>
      </c>
      <c r="F12" s="5">
        <v>709.33</v>
      </c>
      <c r="G12" s="5">
        <v>171.76</v>
      </c>
      <c r="H12" s="5"/>
      <c r="I12" s="5">
        <v>0</v>
      </c>
      <c r="J12" s="5">
        <v>881.09</v>
      </c>
      <c r="K12" s="5" t="s">
        <v>312</v>
      </c>
      <c r="L12" s="5">
        <v>447.3</v>
      </c>
    </row>
    <row r="13" spans="1:12" x14ac:dyDescent="0.2">
      <c r="A13" s="5" t="s">
        <v>313</v>
      </c>
      <c r="B13" s="5" t="s">
        <v>314</v>
      </c>
      <c r="C13" s="5" t="s">
        <v>305</v>
      </c>
      <c r="D13" s="5" t="s">
        <v>306</v>
      </c>
      <c r="E13" s="5">
        <v>18</v>
      </c>
      <c r="F13" s="5">
        <v>931</v>
      </c>
      <c r="G13" s="5">
        <v>171.76</v>
      </c>
      <c r="H13" s="5"/>
      <c r="I13" s="5">
        <v>0</v>
      </c>
      <c r="J13" s="5">
        <v>1102.76</v>
      </c>
      <c r="K13" s="5" t="s">
        <v>315</v>
      </c>
      <c r="L13" s="5">
        <v>386.4</v>
      </c>
    </row>
    <row r="14" spans="1:12" x14ac:dyDescent="0.2">
      <c r="A14" s="5" t="s">
        <v>316</v>
      </c>
      <c r="B14" s="5" t="s">
        <v>317</v>
      </c>
      <c r="C14" s="5" t="s">
        <v>305</v>
      </c>
      <c r="D14" s="5" t="s">
        <v>371</v>
      </c>
      <c r="E14" s="5">
        <v>18</v>
      </c>
      <c r="F14" s="5">
        <v>1266</v>
      </c>
      <c r="G14" s="5">
        <v>171.76</v>
      </c>
      <c r="H14" s="5"/>
      <c r="I14" s="5">
        <v>0</v>
      </c>
      <c r="J14" s="5">
        <v>1437.76</v>
      </c>
      <c r="K14" s="5" t="s">
        <v>318</v>
      </c>
      <c r="L14" s="5">
        <v>548.1</v>
      </c>
    </row>
    <row r="15" spans="1:12" x14ac:dyDescent="0.2">
      <c r="A15" s="5" t="s">
        <v>319</v>
      </c>
      <c r="B15" s="5" t="s">
        <v>320</v>
      </c>
      <c r="C15" s="5" t="s">
        <v>305</v>
      </c>
      <c r="D15" s="5" t="s">
        <v>306</v>
      </c>
      <c r="E15" s="5">
        <v>18</v>
      </c>
      <c r="F15" s="5">
        <v>1364</v>
      </c>
      <c r="G15" s="5">
        <v>171.76</v>
      </c>
      <c r="H15" s="5"/>
      <c r="I15" s="5">
        <v>0</v>
      </c>
      <c r="J15" s="5">
        <v>1535.76</v>
      </c>
      <c r="K15" s="5" t="s">
        <v>321</v>
      </c>
      <c r="L15" s="5">
        <v>530.25</v>
      </c>
    </row>
    <row r="16" spans="1:12" x14ac:dyDescent="0.2">
      <c r="A16" s="5" t="s">
        <v>322</v>
      </c>
      <c r="B16" s="5" t="s">
        <v>323</v>
      </c>
      <c r="C16" s="5" t="s">
        <v>305</v>
      </c>
      <c r="D16" s="5" t="s">
        <v>306</v>
      </c>
      <c r="E16" s="5">
        <v>18</v>
      </c>
      <c r="F16" s="5">
        <v>980</v>
      </c>
      <c r="G16" s="5">
        <v>171.76</v>
      </c>
      <c r="H16" s="5"/>
      <c r="I16" s="5">
        <v>0</v>
      </c>
      <c r="J16" s="5">
        <v>1151.76</v>
      </c>
      <c r="K16" s="5" t="s">
        <v>324</v>
      </c>
      <c r="L16" s="5">
        <v>594.29999999999995</v>
      </c>
    </row>
    <row r="17" spans="1:12" x14ac:dyDescent="0.2">
      <c r="A17" s="5" t="s">
        <v>325</v>
      </c>
      <c r="B17" s="5" t="s">
        <v>434</v>
      </c>
      <c r="C17" s="5" t="s">
        <v>305</v>
      </c>
      <c r="D17" s="5" t="s">
        <v>435</v>
      </c>
      <c r="E17" s="5">
        <v>35</v>
      </c>
      <c r="F17" s="5">
        <v>1250</v>
      </c>
      <c r="G17" s="5">
        <v>302</v>
      </c>
      <c r="H17" s="5"/>
      <c r="I17" s="5">
        <v>0</v>
      </c>
      <c r="J17" s="5">
        <v>1552</v>
      </c>
      <c r="K17" s="5" t="s">
        <v>326</v>
      </c>
      <c r="L17" s="5">
        <v>576.45000000000005</v>
      </c>
    </row>
    <row r="18" spans="1:12" x14ac:dyDescent="0.2">
      <c r="A18" s="5" t="s">
        <v>327</v>
      </c>
      <c r="B18" s="5" t="s">
        <v>436</v>
      </c>
      <c r="C18" s="5" t="s">
        <v>305</v>
      </c>
      <c r="D18" s="5" t="s">
        <v>435</v>
      </c>
      <c r="E18" s="5">
        <v>35</v>
      </c>
      <c r="F18" s="5">
        <v>1250</v>
      </c>
      <c r="G18" s="5">
        <v>302</v>
      </c>
      <c r="H18" s="5"/>
      <c r="I18" s="5">
        <v>0</v>
      </c>
      <c r="J18" s="5">
        <v>1552</v>
      </c>
      <c r="K18" s="5" t="s">
        <v>328</v>
      </c>
      <c r="L18" s="5">
        <v>604.79999999999995</v>
      </c>
    </row>
    <row r="19" spans="1:12" x14ac:dyDescent="0.2">
      <c r="A19" s="5" t="s">
        <v>329</v>
      </c>
      <c r="B19" s="5" t="s">
        <v>437</v>
      </c>
      <c r="C19" s="5" t="s">
        <v>330</v>
      </c>
      <c r="D19" s="5" t="s">
        <v>331</v>
      </c>
      <c r="E19" s="5">
        <v>21</v>
      </c>
      <c r="F19" s="5">
        <v>5385</v>
      </c>
      <c r="G19" s="5">
        <v>166.13</v>
      </c>
      <c r="H19" s="5"/>
      <c r="I19" s="5">
        <v>0</v>
      </c>
      <c r="J19" s="5">
        <v>5551.13</v>
      </c>
      <c r="K19" s="5" t="s">
        <v>332</v>
      </c>
      <c r="L19" s="5">
        <v>588</v>
      </c>
    </row>
    <row r="20" spans="1:12" x14ac:dyDescent="0.2">
      <c r="A20" s="5" t="s">
        <v>333</v>
      </c>
      <c r="B20" s="5" t="s">
        <v>438</v>
      </c>
      <c r="C20" s="5" t="s">
        <v>19</v>
      </c>
      <c r="D20" s="5" t="s">
        <v>331</v>
      </c>
      <c r="E20" s="5">
        <v>21</v>
      </c>
      <c r="F20" s="5">
        <v>666</v>
      </c>
      <c r="G20" s="5">
        <v>135.16</v>
      </c>
      <c r="H20" s="5"/>
      <c r="I20" s="5">
        <v>0</v>
      </c>
      <c r="J20" s="5">
        <v>801.16</v>
      </c>
      <c r="K20" s="5" t="s">
        <v>334</v>
      </c>
      <c r="L20" s="5">
        <v>669.9</v>
      </c>
    </row>
    <row r="21" spans="1:12" x14ac:dyDescent="0.2">
      <c r="A21" s="5" t="s">
        <v>335</v>
      </c>
      <c r="B21" s="5" t="s">
        <v>336</v>
      </c>
      <c r="C21" s="5" t="s">
        <v>19</v>
      </c>
      <c r="D21" s="5" t="s">
        <v>331</v>
      </c>
      <c r="E21" s="5">
        <v>21</v>
      </c>
      <c r="F21" s="5">
        <v>742</v>
      </c>
      <c r="G21" s="5">
        <v>135.16</v>
      </c>
      <c r="H21" s="5"/>
      <c r="I21" s="5">
        <v>0</v>
      </c>
      <c r="J21" s="5">
        <v>877.16</v>
      </c>
      <c r="K21" s="5" t="s">
        <v>337</v>
      </c>
      <c r="L21" s="5">
        <v>639.45000000000005</v>
      </c>
    </row>
    <row r="22" spans="1:12" x14ac:dyDescent="0.2">
      <c r="A22" s="5" t="s">
        <v>338</v>
      </c>
      <c r="B22" s="5" t="s">
        <v>439</v>
      </c>
      <c r="C22" s="5" t="s">
        <v>330</v>
      </c>
      <c r="D22" s="5" t="s">
        <v>339</v>
      </c>
      <c r="E22" s="5">
        <v>0</v>
      </c>
      <c r="F22" s="5">
        <v>15487</v>
      </c>
      <c r="G22" s="5">
        <v>0</v>
      </c>
      <c r="H22" s="5"/>
      <c r="I22" s="5">
        <v>0</v>
      </c>
      <c r="J22" s="5">
        <v>15487</v>
      </c>
      <c r="K22" s="5" t="s">
        <v>340</v>
      </c>
      <c r="L22" s="5">
        <v>526.04999999999995</v>
      </c>
    </row>
    <row r="23" spans="1:12" x14ac:dyDescent="0.2">
      <c r="A23" s="5" t="s">
        <v>341</v>
      </c>
      <c r="B23" s="5" t="s">
        <v>440</v>
      </c>
      <c r="C23" s="5" t="s">
        <v>305</v>
      </c>
      <c r="D23" s="5" t="s">
        <v>339</v>
      </c>
      <c r="E23" s="5"/>
      <c r="F23" s="5">
        <v>1272</v>
      </c>
      <c r="G23" s="5"/>
      <c r="H23" s="5"/>
      <c r="I23" s="5">
        <v>0</v>
      </c>
      <c r="J23" s="5">
        <v>1272</v>
      </c>
      <c r="K23" s="5" t="s">
        <v>342</v>
      </c>
      <c r="L23" s="5">
        <v>507.15</v>
      </c>
    </row>
    <row r="24" spans="1:12" x14ac:dyDescent="0.2">
      <c r="A24" s="5" t="s">
        <v>343</v>
      </c>
      <c r="B24" s="5" t="s">
        <v>441</v>
      </c>
      <c r="C24" s="5" t="s">
        <v>305</v>
      </c>
      <c r="D24" s="5" t="s">
        <v>339</v>
      </c>
      <c r="E24" s="5">
        <v>17</v>
      </c>
      <c r="F24" s="5">
        <v>937</v>
      </c>
      <c r="G24" s="5">
        <v>112</v>
      </c>
      <c r="H24" s="5"/>
      <c r="I24" s="5">
        <v>0</v>
      </c>
      <c r="J24" s="5">
        <v>1049</v>
      </c>
      <c r="K24" s="5" t="s">
        <v>344</v>
      </c>
      <c r="L24" s="5">
        <v>527.1</v>
      </c>
    </row>
    <row r="25" spans="1:12" x14ac:dyDescent="0.2">
      <c r="A25" s="5" t="s">
        <v>345</v>
      </c>
      <c r="B25" s="5" t="s">
        <v>442</v>
      </c>
      <c r="C25" s="5" t="s">
        <v>305</v>
      </c>
      <c r="D25" s="5" t="s">
        <v>346</v>
      </c>
      <c r="E25" s="5">
        <v>0</v>
      </c>
      <c r="F25" s="5">
        <v>34300</v>
      </c>
      <c r="G25" s="5">
        <v>0</v>
      </c>
      <c r="H25" s="5"/>
      <c r="I25" s="5">
        <v>0</v>
      </c>
      <c r="J25" s="5">
        <v>34300</v>
      </c>
      <c r="K25" s="5" t="s">
        <v>443</v>
      </c>
      <c r="L25" s="5">
        <v>79.489999999999995</v>
      </c>
    </row>
    <row r="26" spans="1:12" x14ac:dyDescent="0.2">
      <c r="A26" s="5" t="s">
        <v>347</v>
      </c>
      <c r="B26" s="5" t="s">
        <v>348</v>
      </c>
      <c r="C26" s="5" t="s">
        <v>305</v>
      </c>
      <c r="D26" s="5" t="s">
        <v>346</v>
      </c>
      <c r="E26" s="5">
        <v>0</v>
      </c>
      <c r="F26" s="5">
        <v>39400</v>
      </c>
      <c r="G26" s="5">
        <v>0</v>
      </c>
      <c r="H26" s="5"/>
      <c r="I26" s="5">
        <v>0</v>
      </c>
      <c r="J26" s="5">
        <v>39400</v>
      </c>
      <c r="K26" s="5" t="s">
        <v>444</v>
      </c>
      <c r="L26" s="5">
        <v>64.58</v>
      </c>
    </row>
    <row r="27" spans="1:12" x14ac:dyDescent="0.2">
      <c r="A27" s="5" t="s">
        <v>349</v>
      </c>
      <c r="B27" s="5" t="s">
        <v>445</v>
      </c>
      <c r="C27" s="5" t="s">
        <v>305</v>
      </c>
      <c r="D27" s="5" t="s">
        <v>346</v>
      </c>
      <c r="E27" s="5">
        <v>0</v>
      </c>
      <c r="F27" s="5">
        <v>111600</v>
      </c>
      <c r="G27" s="5">
        <v>0</v>
      </c>
      <c r="H27" s="5"/>
      <c r="I27" s="5">
        <v>0</v>
      </c>
      <c r="J27" s="5">
        <v>111600</v>
      </c>
      <c r="K27" s="5" t="s">
        <v>350</v>
      </c>
      <c r="L27" s="5">
        <v>47.88</v>
      </c>
    </row>
    <row r="28" spans="1:12" x14ac:dyDescent="0.2">
      <c r="A28" s="5" t="s">
        <v>351</v>
      </c>
      <c r="B28" s="5" t="s">
        <v>446</v>
      </c>
      <c r="C28" s="5" t="s">
        <v>305</v>
      </c>
      <c r="D28" s="5" t="s">
        <v>346</v>
      </c>
      <c r="E28" s="5">
        <v>0</v>
      </c>
      <c r="F28" s="5">
        <v>99400</v>
      </c>
      <c r="G28" s="5">
        <v>0</v>
      </c>
      <c r="H28" s="5"/>
      <c r="I28" s="5">
        <v>0</v>
      </c>
      <c r="J28" s="5">
        <v>99400</v>
      </c>
      <c r="K28" s="5" t="s">
        <v>447</v>
      </c>
      <c r="L28" s="5">
        <v>23.52</v>
      </c>
    </row>
    <row r="29" spans="1:12" x14ac:dyDescent="0.2">
      <c r="A29" s="5" t="s">
        <v>352</v>
      </c>
      <c r="B29" s="5" t="s">
        <v>448</v>
      </c>
      <c r="C29" s="5" t="s">
        <v>305</v>
      </c>
      <c r="D29" s="5" t="s">
        <v>346</v>
      </c>
      <c r="E29" s="5">
        <v>0</v>
      </c>
      <c r="F29" s="5">
        <v>95000</v>
      </c>
      <c r="G29" s="5">
        <v>0</v>
      </c>
      <c r="H29" s="5"/>
      <c r="I29" s="5">
        <v>0</v>
      </c>
      <c r="J29" s="5">
        <v>95000</v>
      </c>
      <c r="K29" s="5" t="s">
        <v>449</v>
      </c>
      <c r="L29" s="5">
        <v>26.78</v>
      </c>
    </row>
    <row r="30" spans="1:12" x14ac:dyDescent="0.2">
      <c r="A30" s="5" t="s">
        <v>353</v>
      </c>
      <c r="B30" s="5" t="s">
        <v>450</v>
      </c>
      <c r="C30" s="5" t="s">
        <v>330</v>
      </c>
      <c r="D30" s="5" t="s">
        <v>331</v>
      </c>
      <c r="E30" s="5">
        <v>21</v>
      </c>
      <c r="F30" s="5">
        <v>4055</v>
      </c>
      <c r="G30" s="5">
        <v>166.13</v>
      </c>
      <c r="H30" s="5"/>
      <c r="I30" s="5">
        <v>0</v>
      </c>
      <c r="J30" s="5">
        <v>4221.13</v>
      </c>
      <c r="K30" s="5" t="s">
        <v>451</v>
      </c>
      <c r="L30" s="5">
        <v>76.760000000000005</v>
      </c>
    </row>
    <row r="31" spans="1:12" x14ac:dyDescent="0.2">
      <c r="A31" s="5" t="s">
        <v>354</v>
      </c>
      <c r="B31" s="5" t="s">
        <v>452</v>
      </c>
      <c r="C31" s="5" t="s">
        <v>330</v>
      </c>
      <c r="D31" s="5" t="s">
        <v>346</v>
      </c>
      <c r="E31" s="5"/>
      <c r="F31" s="5">
        <v>11445</v>
      </c>
      <c r="G31" s="5"/>
      <c r="H31" s="5"/>
      <c r="I31" s="5">
        <v>0</v>
      </c>
      <c r="J31" s="5">
        <v>11445</v>
      </c>
      <c r="K31" s="5" t="s">
        <v>453</v>
      </c>
      <c r="L31" s="5">
        <v>1055.25</v>
      </c>
    </row>
    <row r="32" spans="1:12" x14ac:dyDescent="0.2">
      <c r="A32" s="5" t="s">
        <v>355</v>
      </c>
      <c r="B32" s="5" t="s">
        <v>356</v>
      </c>
      <c r="C32" s="5" t="s">
        <v>198</v>
      </c>
      <c r="D32" s="5" t="s">
        <v>346</v>
      </c>
      <c r="E32" s="5">
        <v>0</v>
      </c>
      <c r="F32" s="5">
        <v>5750</v>
      </c>
      <c r="G32" s="5">
        <v>0</v>
      </c>
      <c r="H32" s="5"/>
      <c r="I32" s="5"/>
      <c r="J32" s="5">
        <v>5750</v>
      </c>
      <c r="K32" s="5" t="s">
        <v>454</v>
      </c>
      <c r="L32" s="5">
        <v>879.9</v>
      </c>
    </row>
    <row r="33" spans="1:12" x14ac:dyDescent="0.2">
      <c r="A33" s="5" t="s">
        <v>357</v>
      </c>
      <c r="B33" s="5" t="s">
        <v>358</v>
      </c>
      <c r="C33" s="5" t="s">
        <v>198</v>
      </c>
      <c r="D33" s="5" t="s">
        <v>339</v>
      </c>
      <c r="E33" s="5">
        <v>0</v>
      </c>
      <c r="F33" s="5">
        <v>45000</v>
      </c>
      <c r="G33" s="5">
        <v>0</v>
      </c>
      <c r="H33" s="5"/>
      <c r="I33" s="5">
        <v>0</v>
      </c>
      <c r="J33" s="5">
        <v>45000</v>
      </c>
      <c r="K33" s="5" t="s">
        <v>455</v>
      </c>
      <c r="L33" s="5">
        <v>984.9</v>
      </c>
    </row>
    <row r="34" spans="1:12" x14ac:dyDescent="0.2">
      <c r="A34" s="8" t="s">
        <v>359</v>
      </c>
      <c r="B34" s="5" t="s">
        <v>360</v>
      </c>
      <c r="C34" s="5" t="s">
        <v>198</v>
      </c>
      <c r="D34" s="5" t="s">
        <v>339</v>
      </c>
      <c r="E34" s="5">
        <v>0</v>
      </c>
      <c r="F34" s="5">
        <v>45000</v>
      </c>
      <c r="G34" s="5">
        <v>0</v>
      </c>
      <c r="H34" s="5"/>
      <c r="I34" s="5">
        <v>0</v>
      </c>
      <c r="J34" s="5">
        <v>45000</v>
      </c>
      <c r="K34" s="5" t="s">
        <v>456</v>
      </c>
      <c r="L34" s="5">
        <v>9381.75</v>
      </c>
    </row>
    <row r="35" spans="1:12" x14ac:dyDescent="0.2">
      <c r="A35" s="8" t="s">
        <v>361</v>
      </c>
      <c r="B35" s="5" t="s">
        <v>362</v>
      </c>
      <c r="C35" s="5" t="s">
        <v>330</v>
      </c>
      <c r="D35" s="5" t="s">
        <v>331</v>
      </c>
      <c r="E35" s="5"/>
      <c r="F35" s="5">
        <v>4055</v>
      </c>
      <c r="G35" s="5">
        <v>166.13</v>
      </c>
      <c r="H35" s="5"/>
      <c r="I35" s="5">
        <v>0</v>
      </c>
      <c r="J35" s="5">
        <v>4221.13</v>
      </c>
      <c r="K35" s="5" t="s">
        <v>457</v>
      </c>
      <c r="L35" s="5">
        <v>823.2</v>
      </c>
    </row>
    <row r="36" spans="1:12" x14ac:dyDescent="0.2">
      <c r="A36" s="5" t="s">
        <v>363</v>
      </c>
      <c r="B36" s="5" t="s">
        <v>364</v>
      </c>
      <c r="C36" s="5" t="s">
        <v>305</v>
      </c>
      <c r="D36" s="5" t="s">
        <v>306</v>
      </c>
      <c r="E36" s="5">
        <v>18</v>
      </c>
      <c r="F36" s="5">
        <v>835</v>
      </c>
      <c r="G36" s="5">
        <v>171.76</v>
      </c>
      <c r="H36" s="5"/>
      <c r="I36" s="5"/>
      <c r="J36" s="5">
        <v>1006.76</v>
      </c>
      <c r="K36" s="5" t="s">
        <v>458</v>
      </c>
      <c r="L36" s="5">
        <v>735</v>
      </c>
    </row>
    <row r="37" spans="1:12" x14ac:dyDescent="0.2">
      <c r="A37" s="5" t="s">
        <v>365</v>
      </c>
      <c r="B37" s="5" t="s">
        <v>366</v>
      </c>
      <c r="C37" s="5" t="s">
        <v>305</v>
      </c>
      <c r="D37" s="5" t="s">
        <v>306</v>
      </c>
      <c r="E37" s="5">
        <v>18</v>
      </c>
      <c r="F37" s="5">
        <v>941</v>
      </c>
      <c r="G37" s="5">
        <v>171.76</v>
      </c>
      <c r="H37" s="5"/>
      <c r="I37" s="5">
        <v>0</v>
      </c>
      <c r="J37" s="5">
        <v>1112.76</v>
      </c>
      <c r="K37" s="5" t="s">
        <v>459</v>
      </c>
      <c r="L37" s="5">
        <v>114.35</v>
      </c>
    </row>
    <row r="38" spans="1:12" x14ac:dyDescent="0.2">
      <c r="A38" s="5" t="s">
        <v>367</v>
      </c>
      <c r="B38" s="5" t="s">
        <v>368</v>
      </c>
      <c r="C38" s="5" t="s">
        <v>305</v>
      </c>
      <c r="D38" s="5" t="s">
        <v>306</v>
      </c>
      <c r="E38" s="5">
        <v>18</v>
      </c>
      <c r="F38" s="5">
        <v>795.75</v>
      </c>
      <c r="G38" s="5">
        <v>171.76</v>
      </c>
      <c r="H38" s="5"/>
      <c r="I38" s="5">
        <v>0</v>
      </c>
      <c r="J38" s="5">
        <v>967.51</v>
      </c>
      <c r="K38" s="5" t="s">
        <v>460</v>
      </c>
      <c r="L38" s="5">
        <v>576.45000000000005</v>
      </c>
    </row>
    <row r="39" spans="1:12" x14ac:dyDescent="0.2">
      <c r="A39" s="5" t="s">
        <v>369</v>
      </c>
      <c r="B39" s="5" t="s">
        <v>461</v>
      </c>
      <c r="C39" s="5" t="s">
        <v>305</v>
      </c>
      <c r="D39" s="5" t="s">
        <v>370</v>
      </c>
      <c r="E39" s="5">
        <v>20</v>
      </c>
      <c r="F39" s="5">
        <v>210</v>
      </c>
      <c r="G39" s="5">
        <v>189.2</v>
      </c>
      <c r="H39" s="5"/>
      <c r="I39" s="5">
        <v>0</v>
      </c>
      <c r="J39" s="5">
        <v>399.2</v>
      </c>
      <c r="K39" s="5" t="s">
        <v>462</v>
      </c>
      <c r="L39" s="5">
        <v>594.29999999999995</v>
      </c>
    </row>
    <row r="40" spans="1:12" x14ac:dyDescent="0.2">
      <c r="A40" s="5">
        <v>31</v>
      </c>
      <c r="B40" s="5" t="s">
        <v>463</v>
      </c>
      <c r="C40" s="5" t="s">
        <v>305</v>
      </c>
      <c r="D40" s="5"/>
      <c r="E40" s="5">
        <v>40</v>
      </c>
      <c r="F40" s="5">
        <v>157</v>
      </c>
      <c r="G40" s="5">
        <v>339.6</v>
      </c>
      <c r="H40" s="5"/>
      <c r="I40" s="5">
        <v>0</v>
      </c>
      <c r="J40" s="5">
        <v>496.6</v>
      </c>
      <c r="K40" s="5" t="s">
        <v>464</v>
      </c>
      <c r="L40" s="5">
        <v>51.24</v>
      </c>
    </row>
    <row r="41" spans="1:12" x14ac:dyDescent="0.2">
      <c r="A41" s="5" t="s">
        <v>24</v>
      </c>
      <c r="B41" s="5" t="s">
        <v>24</v>
      </c>
      <c r="C41" s="5" t="s">
        <v>24</v>
      </c>
      <c r="D41" s="5" t="s">
        <v>24</v>
      </c>
      <c r="E41" s="5" t="s">
        <v>24</v>
      </c>
      <c r="F41" s="5" t="s">
        <v>24</v>
      </c>
      <c r="G41" s="5" t="s">
        <v>24</v>
      </c>
      <c r="H41" s="5" t="s">
        <v>24</v>
      </c>
      <c r="I41" s="5" t="s">
        <v>24</v>
      </c>
      <c r="J41" s="5" t="s">
        <v>24</v>
      </c>
      <c r="K41" s="5" t="s">
        <v>24</v>
      </c>
      <c r="L41" s="5">
        <v>0</v>
      </c>
    </row>
    <row r="42" spans="1:12" x14ac:dyDescent="0.2">
      <c r="A42" s="5"/>
      <c r="B42" s="5" t="s">
        <v>465</v>
      </c>
      <c r="C42" s="5" t="s">
        <v>330</v>
      </c>
      <c r="D42" s="5" t="s">
        <v>371</v>
      </c>
      <c r="E42" s="5">
        <v>10</v>
      </c>
      <c r="F42" s="5">
        <v>6220</v>
      </c>
      <c r="G42" s="5">
        <v>143.30000000000001</v>
      </c>
      <c r="H42" s="5">
        <v>0</v>
      </c>
      <c r="I42" s="5">
        <v>0</v>
      </c>
      <c r="J42" s="5">
        <v>6363.3</v>
      </c>
      <c r="K42" s="5"/>
      <c r="L42" s="5">
        <v>0</v>
      </c>
    </row>
    <row r="43" spans="1:12" x14ac:dyDescent="0.2">
      <c r="A43" s="5"/>
      <c r="B43" s="5" t="s">
        <v>466</v>
      </c>
      <c r="C43" s="5" t="s">
        <v>330</v>
      </c>
      <c r="D43" s="5" t="s">
        <v>371</v>
      </c>
      <c r="E43" s="5">
        <v>10</v>
      </c>
      <c r="F43" s="5">
        <v>6405</v>
      </c>
      <c r="G43" s="5">
        <v>143.30000000000001</v>
      </c>
      <c r="H43" s="5">
        <v>0</v>
      </c>
      <c r="I43" s="5">
        <v>0</v>
      </c>
      <c r="J43" s="5">
        <v>6548.3</v>
      </c>
      <c r="K43" s="5"/>
      <c r="L43" s="5">
        <v>0</v>
      </c>
    </row>
    <row r="44" spans="1:12" x14ac:dyDescent="0.2">
      <c r="A44" s="5"/>
      <c r="B44" s="5" t="s">
        <v>467</v>
      </c>
      <c r="C44" s="5" t="s">
        <v>271</v>
      </c>
      <c r="D44" s="5" t="s">
        <v>306</v>
      </c>
      <c r="E44" s="5">
        <v>18</v>
      </c>
      <c r="F44" s="5">
        <v>119</v>
      </c>
      <c r="G44" s="5">
        <v>118</v>
      </c>
      <c r="H44" s="5">
        <v>0</v>
      </c>
      <c r="I44" s="5">
        <v>0</v>
      </c>
      <c r="J44" s="5">
        <v>237</v>
      </c>
      <c r="K44" s="5"/>
      <c r="L44" s="5">
        <v>0</v>
      </c>
    </row>
    <row r="45" spans="1:12" x14ac:dyDescent="0.2">
      <c r="A45" s="5"/>
      <c r="B45" s="5" t="s">
        <v>468</v>
      </c>
      <c r="C45" s="5" t="s">
        <v>271</v>
      </c>
      <c r="D45" s="5" t="s">
        <v>306</v>
      </c>
      <c r="E45" s="5">
        <v>18</v>
      </c>
      <c r="F45" s="5">
        <v>780.5</v>
      </c>
      <c r="G45" s="5">
        <v>171.76</v>
      </c>
      <c r="H45" s="5">
        <v>0</v>
      </c>
      <c r="I45" s="5">
        <v>0</v>
      </c>
      <c r="J45" s="5">
        <v>952.26</v>
      </c>
      <c r="K45" s="5"/>
      <c r="L45" s="5">
        <v>0</v>
      </c>
    </row>
    <row r="46" spans="1:12" x14ac:dyDescent="0.2">
      <c r="A46" s="5"/>
      <c r="B46" s="5" t="s">
        <v>469</v>
      </c>
      <c r="C46" s="5" t="s">
        <v>271</v>
      </c>
      <c r="D46" s="5" t="s">
        <v>371</v>
      </c>
      <c r="E46" s="5">
        <v>10</v>
      </c>
      <c r="F46" s="5">
        <v>6220</v>
      </c>
      <c r="G46" s="5">
        <v>143.30000000000001</v>
      </c>
      <c r="H46" s="5"/>
      <c r="I46" s="5"/>
      <c r="J46" s="5">
        <v>6363.3</v>
      </c>
      <c r="K46" s="5"/>
      <c r="L46" s="5"/>
    </row>
    <row r="47" spans="1:12" x14ac:dyDescent="0.2">
      <c r="A47" s="5"/>
      <c r="B47" s="5" t="s">
        <v>372</v>
      </c>
      <c r="C47" s="5"/>
      <c r="D47" s="5"/>
      <c r="E47" s="5"/>
      <c r="F47" s="5"/>
      <c r="G47" s="5"/>
      <c r="H47" s="5"/>
      <c r="I47" s="5"/>
      <c r="J47" s="5"/>
      <c r="K47" s="5"/>
      <c r="L47" s="5">
        <v>0</v>
      </c>
    </row>
    <row r="48" spans="1:12" x14ac:dyDescent="0.2">
      <c r="A48" s="5"/>
      <c r="B48" s="5"/>
      <c r="C48" s="5"/>
      <c r="D48" s="5" t="s">
        <v>373</v>
      </c>
      <c r="E48" s="5"/>
      <c r="F48" s="5"/>
      <c r="G48" s="5"/>
      <c r="H48" s="5" t="s">
        <v>374</v>
      </c>
      <c r="I48" s="5"/>
      <c r="J48" s="5"/>
      <c r="K48" s="5"/>
      <c r="L48" s="5">
        <v>0</v>
      </c>
    </row>
  </sheetData>
  <pageMargins left="1"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432"/>
  <sheetViews>
    <sheetView topLeftCell="A382" workbookViewId="0">
      <selection activeCell="C399" sqref="C399"/>
    </sheetView>
  </sheetViews>
  <sheetFormatPr defaultRowHeight="15" x14ac:dyDescent="0.2"/>
  <cols>
    <col min="3" max="3" width="34.70703125" customWidth="1"/>
    <col min="4" max="4" width="11.8359375" customWidth="1"/>
    <col min="6" max="6" width="15.6015625" customWidth="1"/>
  </cols>
  <sheetData>
    <row r="2" spans="1:6" x14ac:dyDescent="0.2">
      <c r="A2" s="5"/>
      <c r="B2" s="5"/>
      <c r="C2" s="5" t="s">
        <v>509</v>
      </c>
      <c r="D2" s="5"/>
      <c r="E2" s="5"/>
      <c r="F2" s="5"/>
    </row>
    <row r="3" spans="1:6" x14ac:dyDescent="0.2">
      <c r="A3" s="5"/>
      <c r="B3" s="5"/>
      <c r="C3" s="5" t="s">
        <v>510</v>
      </c>
      <c r="D3" s="5"/>
      <c r="E3" s="5"/>
      <c r="F3" s="5"/>
    </row>
    <row r="4" spans="1:6" x14ac:dyDescent="0.2">
      <c r="A4" s="5" t="s">
        <v>286</v>
      </c>
      <c r="B4" s="5" t="s">
        <v>8</v>
      </c>
      <c r="C4" s="5" t="s">
        <v>639</v>
      </c>
      <c r="D4" s="5"/>
      <c r="E4" s="5" t="s">
        <v>640</v>
      </c>
      <c r="F4" s="5"/>
    </row>
    <row r="5" spans="1:6" x14ac:dyDescent="0.2">
      <c r="A5" s="5" t="s">
        <v>24</v>
      </c>
      <c r="B5" s="5" t="s">
        <v>24</v>
      </c>
      <c r="C5" s="5" t="s">
        <v>24</v>
      </c>
      <c r="D5" s="5" t="s">
        <v>24</v>
      </c>
      <c r="E5" s="5" t="s">
        <v>24</v>
      </c>
      <c r="F5" s="5" t="s">
        <v>24</v>
      </c>
    </row>
    <row r="6" spans="1:6" x14ac:dyDescent="0.2">
      <c r="A6" s="5" t="s">
        <v>511</v>
      </c>
      <c r="B6" s="5" t="s">
        <v>8</v>
      </c>
      <c r="C6" s="5" t="s">
        <v>512</v>
      </c>
      <c r="D6" s="5" t="s">
        <v>513</v>
      </c>
      <c r="E6" s="5" t="s">
        <v>514</v>
      </c>
      <c r="F6" s="5" t="s">
        <v>515</v>
      </c>
    </row>
    <row r="7" spans="1:6" x14ac:dyDescent="0.2">
      <c r="A7" s="5" t="s">
        <v>24</v>
      </c>
      <c r="B7" s="5" t="s">
        <v>24</v>
      </c>
      <c r="C7" s="5" t="s">
        <v>24</v>
      </c>
      <c r="D7" s="5" t="s">
        <v>24</v>
      </c>
      <c r="E7" s="5" t="s">
        <v>24</v>
      </c>
      <c r="F7" s="5" t="s">
        <v>24</v>
      </c>
    </row>
    <row r="8" spans="1:6" x14ac:dyDescent="0.2">
      <c r="A8" s="5"/>
      <c r="B8" s="5" t="s">
        <v>30</v>
      </c>
      <c r="C8" s="5" t="s">
        <v>516</v>
      </c>
      <c r="D8" s="5"/>
      <c r="E8" s="5"/>
      <c r="F8" s="5"/>
    </row>
    <row r="9" spans="1:6" x14ac:dyDescent="0.2">
      <c r="A9" s="5"/>
      <c r="B9" s="5"/>
      <c r="C9" s="5" t="s">
        <v>24</v>
      </c>
      <c r="D9" s="5"/>
      <c r="E9" s="5"/>
      <c r="F9" s="5"/>
    </row>
    <row r="10" spans="1:6" x14ac:dyDescent="0.2">
      <c r="A10" s="5">
        <v>0.96</v>
      </c>
      <c r="B10" s="5" t="s">
        <v>198</v>
      </c>
      <c r="C10" s="5" t="s">
        <v>197</v>
      </c>
      <c r="D10" s="5">
        <v>5960</v>
      </c>
      <c r="E10" s="5" t="s">
        <v>198</v>
      </c>
      <c r="F10" s="5">
        <v>5721.6</v>
      </c>
    </row>
    <row r="11" spans="1:6" x14ac:dyDescent="0.2">
      <c r="A11" s="5">
        <v>1</v>
      </c>
      <c r="B11" s="5" t="s">
        <v>19</v>
      </c>
      <c r="C11" s="5" t="s">
        <v>517</v>
      </c>
      <c r="D11" s="5">
        <v>1942.72</v>
      </c>
      <c r="E11" s="5" t="s">
        <v>19</v>
      </c>
      <c r="F11" s="5">
        <v>1942.72</v>
      </c>
    </row>
    <row r="12" spans="1:6" x14ac:dyDescent="0.2">
      <c r="A12" s="5">
        <v>1</v>
      </c>
      <c r="B12" s="5" t="s">
        <v>19</v>
      </c>
      <c r="C12" s="5" t="s">
        <v>518</v>
      </c>
      <c r="D12" s="5">
        <v>105</v>
      </c>
      <c r="E12" s="5" t="s">
        <v>19</v>
      </c>
      <c r="F12" s="5">
        <v>105</v>
      </c>
    </row>
    <row r="13" spans="1:6" x14ac:dyDescent="0.2">
      <c r="A13" s="5"/>
      <c r="B13" s="5" t="s">
        <v>22</v>
      </c>
      <c r="C13" s="5" t="s">
        <v>23</v>
      </c>
      <c r="D13" s="5" t="s">
        <v>8</v>
      </c>
      <c r="E13" s="5" t="s">
        <v>22</v>
      </c>
      <c r="F13" s="5">
        <v>0</v>
      </c>
    </row>
    <row r="14" spans="1:6" x14ac:dyDescent="0.2">
      <c r="A14" s="5"/>
      <c r="B14" s="5"/>
      <c r="C14" s="5"/>
      <c r="D14" s="5"/>
      <c r="E14" s="5"/>
      <c r="F14" s="5" t="s">
        <v>24</v>
      </c>
    </row>
    <row r="15" spans="1:6" x14ac:dyDescent="0.2">
      <c r="A15" s="5"/>
      <c r="B15" s="5"/>
      <c r="C15" s="5" t="s">
        <v>519</v>
      </c>
      <c r="D15" s="5"/>
      <c r="E15" s="5"/>
      <c r="F15" s="5">
        <v>7769.32</v>
      </c>
    </row>
    <row r="16" spans="1:6" x14ac:dyDescent="0.2">
      <c r="A16" s="5"/>
      <c r="B16" s="5"/>
      <c r="C16" s="5"/>
      <c r="D16" s="5"/>
      <c r="E16" s="5"/>
      <c r="F16" s="5" t="s">
        <v>24</v>
      </c>
    </row>
    <row r="17" spans="1:6" x14ac:dyDescent="0.2">
      <c r="A17" s="5"/>
      <c r="B17" s="5" t="s">
        <v>30</v>
      </c>
      <c r="C17" s="5" t="s">
        <v>51</v>
      </c>
      <c r="D17" s="5"/>
      <c r="E17" s="5"/>
      <c r="F17" s="5"/>
    </row>
    <row r="18" spans="1:6" x14ac:dyDescent="0.2">
      <c r="A18" s="5"/>
      <c r="B18" s="5"/>
      <c r="C18" s="5" t="s">
        <v>24</v>
      </c>
      <c r="D18" s="5"/>
      <c r="E18" s="5"/>
      <c r="F18" s="5"/>
    </row>
    <row r="19" spans="1:6" x14ac:dyDescent="0.2">
      <c r="A19" s="5">
        <v>0.72</v>
      </c>
      <c r="B19" s="5" t="s">
        <v>198</v>
      </c>
      <c r="C19" s="5" t="s">
        <v>197</v>
      </c>
      <c r="D19" s="5">
        <v>5960</v>
      </c>
      <c r="E19" s="5" t="s">
        <v>198</v>
      </c>
      <c r="F19" s="5">
        <v>4291.2</v>
      </c>
    </row>
    <row r="20" spans="1:6" x14ac:dyDescent="0.2">
      <c r="A20" s="5">
        <v>1</v>
      </c>
      <c r="B20" s="5" t="s">
        <v>19</v>
      </c>
      <c r="C20" s="5" t="s">
        <v>517</v>
      </c>
      <c r="D20" s="5">
        <v>1942.72</v>
      </c>
      <c r="E20" s="5" t="s">
        <v>19</v>
      </c>
      <c r="F20" s="5">
        <v>1942.72</v>
      </c>
    </row>
    <row r="21" spans="1:6" x14ac:dyDescent="0.2">
      <c r="A21" s="5">
        <v>1</v>
      </c>
      <c r="B21" s="5" t="s">
        <v>19</v>
      </c>
      <c r="C21" s="5" t="s">
        <v>518</v>
      </c>
      <c r="D21" s="5">
        <v>105</v>
      </c>
      <c r="E21" s="5" t="s">
        <v>19</v>
      </c>
      <c r="F21" s="5">
        <v>105</v>
      </c>
    </row>
    <row r="22" spans="1:6" x14ac:dyDescent="0.2">
      <c r="A22" s="5"/>
      <c r="B22" s="5" t="s">
        <v>22</v>
      </c>
      <c r="C22" s="5" t="s">
        <v>23</v>
      </c>
      <c r="D22" s="5" t="s">
        <v>8</v>
      </c>
      <c r="E22" s="5" t="s">
        <v>22</v>
      </c>
      <c r="F22" s="5">
        <v>0</v>
      </c>
    </row>
    <row r="23" spans="1:6" x14ac:dyDescent="0.2">
      <c r="A23" s="5"/>
      <c r="B23" s="5"/>
      <c r="C23" s="5"/>
      <c r="D23" s="5"/>
      <c r="E23" s="5"/>
      <c r="F23" s="5" t="s">
        <v>24</v>
      </c>
    </row>
    <row r="24" spans="1:6" x14ac:dyDescent="0.2">
      <c r="A24" s="5"/>
      <c r="B24" s="5"/>
      <c r="C24" s="5" t="s">
        <v>519</v>
      </c>
      <c r="D24" s="5"/>
      <c r="E24" s="5"/>
      <c r="F24" s="5">
        <v>6338.92</v>
      </c>
    </row>
    <row r="25" spans="1:6" x14ac:dyDescent="0.2">
      <c r="A25" s="5"/>
      <c r="B25" s="5"/>
      <c r="C25" s="5"/>
      <c r="D25" s="5"/>
      <c r="E25" s="5"/>
      <c r="F25" s="5" t="s">
        <v>24</v>
      </c>
    </row>
    <row r="26" spans="1:6" x14ac:dyDescent="0.2">
      <c r="A26" s="5"/>
      <c r="B26" s="5" t="s">
        <v>30</v>
      </c>
      <c r="C26" s="5" t="s">
        <v>520</v>
      </c>
      <c r="D26" s="5"/>
      <c r="E26" s="5"/>
      <c r="F26" s="5"/>
    </row>
    <row r="27" spans="1:6" x14ac:dyDescent="0.2">
      <c r="A27" s="5"/>
      <c r="B27" s="5"/>
      <c r="C27" s="5" t="s">
        <v>24</v>
      </c>
      <c r="D27" s="5"/>
      <c r="E27" s="5"/>
      <c r="F27" s="5"/>
    </row>
    <row r="28" spans="1:6" x14ac:dyDescent="0.2">
      <c r="A28" s="5">
        <v>0.48</v>
      </c>
      <c r="B28" s="5" t="s">
        <v>198</v>
      </c>
      <c r="C28" s="5" t="s">
        <v>197</v>
      </c>
      <c r="D28" s="5">
        <v>5960</v>
      </c>
      <c r="E28" s="5" t="s">
        <v>198</v>
      </c>
      <c r="F28" s="5">
        <v>2860.8</v>
      </c>
    </row>
    <row r="29" spans="1:6" x14ac:dyDescent="0.2">
      <c r="A29" s="5">
        <v>1</v>
      </c>
      <c r="B29" s="5" t="s">
        <v>19</v>
      </c>
      <c r="C29" s="5" t="s">
        <v>517</v>
      </c>
      <c r="D29" s="5">
        <v>1942.72</v>
      </c>
      <c r="E29" s="5" t="s">
        <v>19</v>
      </c>
      <c r="F29" s="5">
        <v>1942.72</v>
      </c>
    </row>
    <row r="30" spans="1:6" x14ac:dyDescent="0.2">
      <c r="A30" s="5">
        <v>1</v>
      </c>
      <c r="B30" s="5" t="s">
        <v>19</v>
      </c>
      <c r="C30" s="5" t="s">
        <v>518</v>
      </c>
      <c r="D30" s="5">
        <v>105</v>
      </c>
      <c r="E30" s="5" t="s">
        <v>19</v>
      </c>
      <c r="F30" s="5">
        <v>105</v>
      </c>
    </row>
    <row r="31" spans="1:6" x14ac:dyDescent="0.2">
      <c r="A31" s="5"/>
      <c r="B31" s="5" t="s">
        <v>22</v>
      </c>
      <c r="C31" s="5" t="s">
        <v>23</v>
      </c>
      <c r="D31" s="5" t="s">
        <v>8</v>
      </c>
      <c r="E31" s="5" t="s">
        <v>22</v>
      </c>
      <c r="F31" s="5">
        <v>0</v>
      </c>
    </row>
    <row r="32" spans="1:6" x14ac:dyDescent="0.2">
      <c r="A32" s="5"/>
      <c r="B32" s="5"/>
      <c r="C32" s="5"/>
      <c r="D32" s="5"/>
      <c r="E32" s="5"/>
      <c r="F32" s="5" t="s">
        <v>24</v>
      </c>
    </row>
    <row r="33" spans="1:6" x14ac:dyDescent="0.2">
      <c r="A33" s="5"/>
      <c r="B33" s="5"/>
      <c r="C33" s="5" t="s">
        <v>519</v>
      </c>
      <c r="D33" s="5"/>
      <c r="E33" s="5"/>
      <c r="F33" s="5">
        <v>4908.5200000000004</v>
      </c>
    </row>
    <row r="34" spans="1:6" x14ac:dyDescent="0.2">
      <c r="A34" s="5"/>
      <c r="B34" s="5"/>
      <c r="C34" s="5"/>
      <c r="D34" s="5"/>
      <c r="E34" s="5"/>
      <c r="F34" s="5" t="s">
        <v>24</v>
      </c>
    </row>
    <row r="35" spans="1:6" x14ac:dyDescent="0.2">
      <c r="A35" s="5"/>
      <c r="B35" s="5" t="s">
        <v>30</v>
      </c>
      <c r="C35" s="5" t="s">
        <v>521</v>
      </c>
      <c r="D35" s="5"/>
      <c r="E35" s="5"/>
      <c r="F35" s="5"/>
    </row>
    <row r="36" spans="1:6" x14ac:dyDescent="0.2">
      <c r="A36" s="5">
        <v>0.36</v>
      </c>
      <c r="B36" s="5" t="s">
        <v>198</v>
      </c>
      <c r="C36" s="5" t="s">
        <v>197</v>
      </c>
      <c r="D36" s="5">
        <v>5960</v>
      </c>
      <c r="E36" s="5" t="s">
        <v>198</v>
      </c>
      <c r="F36" s="5">
        <v>2145.6</v>
      </c>
    </row>
    <row r="37" spans="1:6" x14ac:dyDescent="0.2">
      <c r="A37" s="5">
        <v>1</v>
      </c>
      <c r="B37" s="5" t="s">
        <v>19</v>
      </c>
      <c r="C37" s="5" t="s">
        <v>517</v>
      </c>
      <c r="D37" s="5">
        <v>1942.72</v>
      </c>
      <c r="E37" s="5" t="s">
        <v>19</v>
      </c>
      <c r="F37" s="5">
        <v>1942.72</v>
      </c>
    </row>
    <row r="38" spans="1:6" x14ac:dyDescent="0.2">
      <c r="A38" s="5">
        <v>1</v>
      </c>
      <c r="B38" s="5" t="s">
        <v>19</v>
      </c>
      <c r="C38" s="5" t="s">
        <v>518</v>
      </c>
      <c r="D38" s="5">
        <v>105</v>
      </c>
      <c r="E38" s="5" t="s">
        <v>19</v>
      </c>
      <c r="F38" s="5">
        <v>105</v>
      </c>
    </row>
    <row r="39" spans="1:6" x14ac:dyDescent="0.2">
      <c r="A39" s="5"/>
      <c r="B39" s="5" t="s">
        <v>22</v>
      </c>
      <c r="C39" s="5" t="s">
        <v>23</v>
      </c>
      <c r="D39" s="5" t="s">
        <v>8</v>
      </c>
      <c r="E39" s="5" t="s">
        <v>22</v>
      </c>
      <c r="F39" s="5">
        <v>0</v>
      </c>
    </row>
    <row r="40" spans="1:6" x14ac:dyDescent="0.2">
      <c r="A40" s="5"/>
      <c r="B40" s="5"/>
      <c r="C40" s="5"/>
      <c r="D40" s="5"/>
      <c r="E40" s="5"/>
      <c r="F40" s="5" t="s">
        <v>24</v>
      </c>
    </row>
    <row r="41" spans="1:6" x14ac:dyDescent="0.2">
      <c r="A41" s="5"/>
      <c r="B41" s="5"/>
      <c r="C41" s="5" t="s">
        <v>519</v>
      </c>
      <c r="D41" s="5"/>
      <c r="E41" s="5"/>
      <c r="F41" s="5">
        <v>4193.32</v>
      </c>
    </row>
    <row r="42" spans="1:6" x14ac:dyDescent="0.2">
      <c r="A42" s="5"/>
      <c r="B42" s="5"/>
      <c r="C42" s="5"/>
      <c r="D42" s="5"/>
      <c r="E42" s="5"/>
      <c r="F42" s="5" t="s">
        <v>24</v>
      </c>
    </row>
    <row r="43" spans="1:6" x14ac:dyDescent="0.2">
      <c r="A43" s="5"/>
      <c r="B43" s="5" t="s">
        <v>30</v>
      </c>
      <c r="C43" s="5" t="s">
        <v>40</v>
      </c>
      <c r="D43" s="5"/>
      <c r="E43" s="5"/>
      <c r="F43" s="5"/>
    </row>
    <row r="44" spans="1:6" x14ac:dyDescent="0.2">
      <c r="A44" s="5"/>
      <c r="B44" s="5"/>
      <c r="C44" s="5" t="s">
        <v>24</v>
      </c>
      <c r="D44" s="5"/>
      <c r="E44" s="5"/>
      <c r="F44" s="5"/>
    </row>
    <row r="45" spans="1:6" x14ac:dyDescent="0.2">
      <c r="A45" s="7">
        <v>0.28799999999999998</v>
      </c>
      <c r="B45" s="5" t="s">
        <v>198</v>
      </c>
      <c r="C45" s="5" t="s">
        <v>197</v>
      </c>
      <c r="D45" s="5">
        <v>5960</v>
      </c>
      <c r="E45" s="5" t="s">
        <v>198</v>
      </c>
      <c r="F45" s="5">
        <v>1716.48</v>
      </c>
    </row>
    <row r="46" spans="1:6" x14ac:dyDescent="0.2">
      <c r="A46" s="5">
        <v>1</v>
      </c>
      <c r="B46" s="5" t="s">
        <v>19</v>
      </c>
      <c r="C46" s="5" t="s">
        <v>517</v>
      </c>
      <c r="D46" s="5">
        <v>1942.72</v>
      </c>
      <c r="E46" s="5" t="s">
        <v>19</v>
      </c>
      <c r="F46" s="5">
        <v>1942.72</v>
      </c>
    </row>
    <row r="47" spans="1:6" x14ac:dyDescent="0.2">
      <c r="A47" s="5">
        <v>1</v>
      </c>
      <c r="B47" s="5" t="s">
        <v>19</v>
      </c>
      <c r="C47" s="5" t="s">
        <v>518</v>
      </c>
      <c r="D47" s="5">
        <v>105</v>
      </c>
      <c r="E47" s="5" t="s">
        <v>19</v>
      </c>
      <c r="F47" s="5">
        <v>105</v>
      </c>
    </row>
    <row r="48" spans="1:6" x14ac:dyDescent="0.2">
      <c r="A48" s="5"/>
      <c r="B48" s="5" t="s">
        <v>22</v>
      </c>
      <c r="C48" s="5" t="s">
        <v>23</v>
      </c>
      <c r="D48" s="5" t="s">
        <v>8</v>
      </c>
      <c r="E48" s="5" t="s">
        <v>22</v>
      </c>
      <c r="F48" s="5">
        <v>0</v>
      </c>
    </row>
    <row r="49" spans="1:6" x14ac:dyDescent="0.2">
      <c r="A49" s="5"/>
      <c r="B49" s="5"/>
      <c r="C49" s="5"/>
      <c r="D49" s="5"/>
      <c r="E49" s="5"/>
      <c r="F49" s="5" t="s">
        <v>24</v>
      </c>
    </row>
    <row r="50" spans="1:6" x14ac:dyDescent="0.2">
      <c r="A50" s="5"/>
      <c r="B50" s="5"/>
      <c r="C50" s="5" t="s">
        <v>519</v>
      </c>
      <c r="D50" s="5"/>
      <c r="E50" s="5"/>
      <c r="F50" s="5">
        <v>3764.2</v>
      </c>
    </row>
    <row r="51" spans="1:6" x14ac:dyDescent="0.2">
      <c r="A51" s="5"/>
      <c r="B51" s="5"/>
      <c r="C51" s="5"/>
      <c r="D51" s="5"/>
      <c r="E51" s="5"/>
      <c r="F51" s="5" t="s">
        <v>24</v>
      </c>
    </row>
    <row r="52" spans="1:6" x14ac:dyDescent="0.2">
      <c r="A52" s="5"/>
      <c r="B52" s="5" t="s">
        <v>30</v>
      </c>
      <c r="C52" s="5" t="s">
        <v>522</v>
      </c>
      <c r="D52" s="5"/>
      <c r="E52" s="5"/>
      <c r="F52" s="5"/>
    </row>
    <row r="53" spans="1:6" x14ac:dyDescent="0.2">
      <c r="A53" s="5"/>
      <c r="B53" s="5"/>
      <c r="C53" s="5" t="s">
        <v>24</v>
      </c>
      <c r="D53" s="5"/>
      <c r="E53" s="5"/>
      <c r="F53" s="5"/>
    </row>
    <row r="54" spans="1:6" x14ac:dyDescent="0.2">
      <c r="A54" s="5">
        <v>0.24</v>
      </c>
      <c r="B54" s="5" t="s">
        <v>198</v>
      </c>
      <c r="C54" s="5" t="s">
        <v>197</v>
      </c>
      <c r="D54" s="5">
        <v>5960</v>
      </c>
      <c r="E54" s="5" t="s">
        <v>198</v>
      </c>
      <c r="F54" s="5">
        <v>1430.4</v>
      </c>
    </row>
    <row r="55" spans="1:6" x14ac:dyDescent="0.2">
      <c r="A55" s="5">
        <v>1</v>
      </c>
      <c r="B55" s="5" t="s">
        <v>19</v>
      </c>
      <c r="C55" s="5" t="s">
        <v>517</v>
      </c>
      <c r="D55" s="5">
        <v>1942.72</v>
      </c>
      <c r="E55" s="5" t="s">
        <v>19</v>
      </c>
      <c r="F55" s="5">
        <v>1942.72</v>
      </c>
    </row>
    <row r="56" spans="1:6" x14ac:dyDescent="0.2">
      <c r="A56" s="5">
        <v>1</v>
      </c>
      <c r="B56" s="5" t="s">
        <v>19</v>
      </c>
      <c r="C56" s="5" t="s">
        <v>518</v>
      </c>
      <c r="D56" s="5">
        <v>105</v>
      </c>
      <c r="E56" s="5" t="s">
        <v>19</v>
      </c>
      <c r="F56" s="5">
        <v>105</v>
      </c>
    </row>
    <row r="57" spans="1:6" x14ac:dyDescent="0.2">
      <c r="A57" s="5"/>
      <c r="B57" s="5" t="s">
        <v>22</v>
      </c>
      <c r="C57" s="5" t="s">
        <v>23</v>
      </c>
      <c r="D57" s="5" t="s">
        <v>8</v>
      </c>
      <c r="E57" s="5" t="s">
        <v>22</v>
      </c>
      <c r="F57" s="5">
        <v>0</v>
      </c>
    </row>
    <row r="58" spans="1:6" x14ac:dyDescent="0.2">
      <c r="A58" s="5"/>
      <c r="B58" s="5"/>
      <c r="C58" s="5"/>
      <c r="D58" s="5"/>
      <c r="E58" s="5"/>
      <c r="F58" s="5" t="s">
        <v>24</v>
      </c>
    </row>
    <row r="59" spans="1:6" x14ac:dyDescent="0.2">
      <c r="A59" s="5"/>
      <c r="B59" s="5"/>
      <c r="C59" s="5" t="s">
        <v>519</v>
      </c>
      <c r="D59" s="5"/>
      <c r="E59" s="5"/>
      <c r="F59" s="5">
        <v>3478.12</v>
      </c>
    </row>
    <row r="60" spans="1:6" x14ac:dyDescent="0.2">
      <c r="A60" s="5" t="s">
        <v>8</v>
      </c>
      <c r="B60" s="5"/>
      <c r="C60" s="5"/>
      <c r="D60" s="5"/>
      <c r="E60" s="5"/>
      <c r="F60" s="5"/>
    </row>
    <row r="61" spans="1:6" x14ac:dyDescent="0.2">
      <c r="A61" s="5"/>
      <c r="B61" s="5"/>
      <c r="C61" s="5"/>
      <c r="D61" s="5"/>
      <c r="E61" s="5"/>
      <c r="F61" s="5" t="s">
        <v>24</v>
      </c>
    </row>
    <row r="62" spans="1:6" x14ac:dyDescent="0.2">
      <c r="A62" s="5"/>
      <c r="B62" s="5" t="s">
        <v>30</v>
      </c>
      <c r="C62" s="5" t="s">
        <v>523</v>
      </c>
      <c r="D62" s="5"/>
      <c r="E62" s="5"/>
      <c r="F62" s="5"/>
    </row>
    <row r="63" spans="1:6" x14ac:dyDescent="0.2">
      <c r="A63" s="5"/>
      <c r="B63" s="5"/>
      <c r="C63" s="5" t="s">
        <v>24</v>
      </c>
      <c r="D63" s="5"/>
      <c r="E63" s="5"/>
      <c r="F63" s="5"/>
    </row>
    <row r="64" spans="1:6" x14ac:dyDescent="0.2">
      <c r="A64" s="7">
        <v>0.20599999999999999</v>
      </c>
      <c r="B64" s="5" t="s">
        <v>198</v>
      </c>
      <c r="C64" s="5" t="s">
        <v>197</v>
      </c>
      <c r="D64" s="5">
        <v>5960</v>
      </c>
      <c r="E64" s="5" t="s">
        <v>198</v>
      </c>
      <c r="F64" s="5">
        <v>1227.76</v>
      </c>
    </row>
    <row r="65" spans="1:6" x14ac:dyDescent="0.2">
      <c r="A65" s="5">
        <v>1</v>
      </c>
      <c r="B65" s="5" t="s">
        <v>19</v>
      </c>
      <c r="C65" s="5" t="s">
        <v>517</v>
      </c>
      <c r="D65" s="5">
        <v>1942.72</v>
      </c>
      <c r="E65" s="5" t="s">
        <v>19</v>
      </c>
      <c r="F65" s="5">
        <v>1942.72</v>
      </c>
    </row>
    <row r="66" spans="1:6" x14ac:dyDescent="0.2">
      <c r="A66" s="5">
        <v>1</v>
      </c>
      <c r="B66" s="5" t="s">
        <v>19</v>
      </c>
      <c r="C66" s="5" t="s">
        <v>518</v>
      </c>
      <c r="D66" s="5">
        <v>105</v>
      </c>
      <c r="E66" s="5" t="s">
        <v>19</v>
      </c>
      <c r="F66" s="5">
        <v>105</v>
      </c>
    </row>
    <row r="67" spans="1:6" x14ac:dyDescent="0.2">
      <c r="A67" s="5"/>
      <c r="B67" s="5" t="s">
        <v>22</v>
      </c>
      <c r="C67" s="5" t="s">
        <v>23</v>
      </c>
      <c r="D67" s="5" t="s">
        <v>8</v>
      </c>
      <c r="E67" s="5" t="s">
        <v>22</v>
      </c>
      <c r="F67" s="5">
        <v>0</v>
      </c>
    </row>
    <row r="68" spans="1:6" x14ac:dyDescent="0.2">
      <c r="A68" s="5"/>
      <c r="B68" s="5"/>
      <c r="C68" s="5"/>
      <c r="D68" s="5"/>
      <c r="E68" s="5"/>
      <c r="F68" s="5" t="s">
        <v>24</v>
      </c>
    </row>
    <row r="69" spans="1:6" x14ac:dyDescent="0.2">
      <c r="A69" s="5"/>
      <c r="B69" s="5"/>
      <c r="C69" s="5" t="s">
        <v>519</v>
      </c>
      <c r="D69" s="5"/>
      <c r="E69" s="5"/>
      <c r="F69" s="5">
        <v>3275.48</v>
      </c>
    </row>
    <row r="70" spans="1:6" x14ac:dyDescent="0.2">
      <c r="A70" s="5"/>
      <c r="B70" s="5"/>
      <c r="C70" s="5"/>
      <c r="D70" s="5"/>
      <c r="E70" s="5"/>
      <c r="F70" s="5" t="s">
        <v>24</v>
      </c>
    </row>
    <row r="71" spans="1:6" x14ac:dyDescent="0.2">
      <c r="A71" s="5"/>
      <c r="B71" s="5" t="s">
        <v>30</v>
      </c>
      <c r="C71" s="5" t="s">
        <v>524</v>
      </c>
      <c r="D71" s="5"/>
      <c r="E71" s="5"/>
      <c r="F71" s="5"/>
    </row>
    <row r="72" spans="1:6" x14ac:dyDescent="0.2">
      <c r="A72" s="5"/>
      <c r="B72" s="5"/>
      <c r="C72" s="5" t="s">
        <v>24</v>
      </c>
      <c r="D72" s="5"/>
      <c r="E72" s="5"/>
      <c r="F72" s="5"/>
    </row>
    <row r="73" spans="1:6" x14ac:dyDescent="0.2">
      <c r="A73" s="5">
        <v>0.18</v>
      </c>
      <c r="B73" s="5" t="s">
        <v>198</v>
      </c>
      <c r="C73" s="5" t="s">
        <v>197</v>
      </c>
      <c r="D73" s="5">
        <v>5960</v>
      </c>
      <c r="E73" s="5" t="s">
        <v>198</v>
      </c>
      <c r="F73" s="5">
        <v>1072.8</v>
      </c>
    </row>
    <row r="74" spans="1:6" x14ac:dyDescent="0.2">
      <c r="A74" s="5">
        <v>1</v>
      </c>
      <c r="B74" s="5" t="s">
        <v>19</v>
      </c>
      <c r="C74" s="5" t="s">
        <v>517</v>
      </c>
      <c r="D74" s="5">
        <v>1942.72</v>
      </c>
      <c r="E74" s="5" t="s">
        <v>19</v>
      </c>
      <c r="F74" s="5">
        <v>1942.72</v>
      </c>
    </row>
    <row r="75" spans="1:6" x14ac:dyDescent="0.2">
      <c r="A75" s="5">
        <v>1</v>
      </c>
      <c r="B75" s="5" t="s">
        <v>19</v>
      </c>
      <c r="C75" s="5" t="s">
        <v>518</v>
      </c>
      <c r="D75" s="5">
        <v>105</v>
      </c>
      <c r="E75" s="5" t="s">
        <v>19</v>
      </c>
      <c r="F75" s="5">
        <v>105</v>
      </c>
    </row>
    <row r="76" spans="1:6" x14ac:dyDescent="0.2">
      <c r="A76" s="5"/>
      <c r="B76" s="5" t="s">
        <v>22</v>
      </c>
      <c r="C76" s="5" t="s">
        <v>23</v>
      </c>
      <c r="D76" s="5" t="s">
        <v>8</v>
      </c>
      <c r="E76" s="5" t="s">
        <v>22</v>
      </c>
      <c r="F76" s="5">
        <v>0</v>
      </c>
    </row>
    <row r="77" spans="1:6" x14ac:dyDescent="0.2">
      <c r="A77" s="5"/>
      <c r="B77" s="5"/>
      <c r="C77" s="5"/>
      <c r="D77" s="5"/>
      <c r="E77" s="5"/>
      <c r="F77" s="5" t="s">
        <v>24</v>
      </c>
    </row>
    <row r="78" spans="1:6" x14ac:dyDescent="0.2">
      <c r="A78" s="5"/>
      <c r="B78" s="5"/>
      <c r="C78" s="5" t="s">
        <v>519</v>
      </c>
      <c r="D78" s="5"/>
      <c r="E78" s="5"/>
      <c r="F78" s="5">
        <v>3120.52</v>
      </c>
    </row>
    <row r="79" spans="1:6" x14ac:dyDescent="0.2">
      <c r="A79" s="5"/>
      <c r="B79" s="5"/>
      <c r="C79" s="5"/>
      <c r="D79" s="5"/>
      <c r="E79" s="5"/>
      <c r="F79" s="5" t="s">
        <v>24</v>
      </c>
    </row>
    <row r="80" spans="1:6" x14ac:dyDescent="0.2">
      <c r="A80" s="1"/>
      <c r="B80" s="1"/>
      <c r="C80" s="1"/>
      <c r="D80" s="1"/>
      <c r="E80" s="1"/>
      <c r="F80" s="1"/>
    </row>
    <row r="81" spans="1:6" x14ac:dyDescent="0.2">
      <c r="A81" s="6">
        <v>6.5</v>
      </c>
      <c r="B81" s="5" t="s">
        <v>30</v>
      </c>
      <c r="C81" s="5" t="s">
        <v>525</v>
      </c>
      <c r="D81" s="5"/>
      <c r="E81" s="5"/>
      <c r="F81" s="5"/>
    </row>
    <row r="82" spans="1:6" x14ac:dyDescent="0.2">
      <c r="A82" s="5"/>
      <c r="B82" s="5"/>
      <c r="C82" s="5" t="s">
        <v>526</v>
      </c>
      <c r="D82" s="5"/>
      <c r="E82" s="5"/>
      <c r="F82" s="5"/>
    </row>
    <row r="83" spans="1:6" x14ac:dyDescent="0.2">
      <c r="A83" s="5"/>
      <c r="B83" s="5"/>
      <c r="C83" s="5" t="s">
        <v>24</v>
      </c>
      <c r="D83" s="5"/>
      <c r="E83" s="5"/>
      <c r="F83" s="5"/>
    </row>
    <row r="84" spans="1:6" x14ac:dyDescent="0.2">
      <c r="A84" s="5">
        <v>1300</v>
      </c>
      <c r="B84" s="5" t="s">
        <v>527</v>
      </c>
      <c r="C84" s="5" t="s">
        <v>526</v>
      </c>
      <c r="D84" s="5">
        <v>6591.4</v>
      </c>
      <c r="E84" s="5" t="s">
        <v>528</v>
      </c>
      <c r="F84" s="5">
        <v>8568.82</v>
      </c>
    </row>
    <row r="85" spans="1:6" x14ac:dyDescent="0.2">
      <c r="A85" s="7">
        <v>0.70799999999999996</v>
      </c>
      <c r="B85" s="5" t="s">
        <v>19</v>
      </c>
      <c r="C85" s="5" t="s">
        <v>40</v>
      </c>
      <c r="D85" s="5">
        <v>3764.2</v>
      </c>
      <c r="E85" s="5" t="s">
        <v>19</v>
      </c>
      <c r="F85" s="5">
        <v>2665.05</v>
      </c>
    </row>
    <row r="86" spans="1:6" x14ac:dyDescent="0.2">
      <c r="A86" s="5">
        <v>1</v>
      </c>
      <c r="B86" s="5" t="s">
        <v>41</v>
      </c>
      <c r="C86" s="5" t="s">
        <v>65</v>
      </c>
      <c r="D86" s="5">
        <v>904.05</v>
      </c>
      <c r="E86" s="5" t="s">
        <v>41</v>
      </c>
      <c r="F86" s="5">
        <v>904.05</v>
      </c>
    </row>
    <row r="87" spans="1:6" x14ac:dyDescent="0.2">
      <c r="A87" s="5">
        <v>3</v>
      </c>
      <c r="B87" s="5" t="s">
        <v>41</v>
      </c>
      <c r="C87" s="5" t="s">
        <v>42</v>
      </c>
      <c r="D87" s="5">
        <v>844.2</v>
      </c>
      <c r="E87" s="5" t="s">
        <v>41</v>
      </c>
      <c r="F87" s="5">
        <v>2532.6</v>
      </c>
    </row>
    <row r="88" spans="1:6" x14ac:dyDescent="0.2">
      <c r="A88" s="5">
        <v>2</v>
      </c>
      <c r="B88" s="5" t="s">
        <v>41</v>
      </c>
      <c r="C88" s="5" t="s">
        <v>43</v>
      </c>
      <c r="D88" s="5">
        <v>590.1</v>
      </c>
      <c r="E88" s="5" t="s">
        <v>41</v>
      </c>
      <c r="F88" s="5">
        <v>1180.2</v>
      </c>
    </row>
    <row r="89" spans="1:6" x14ac:dyDescent="0.2">
      <c r="A89" s="5">
        <v>6</v>
      </c>
      <c r="B89" s="5" t="s">
        <v>41</v>
      </c>
      <c r="C89" s="5" t="s">
        <v>44</v>
      </c>
      <c r="D89" s="5">
        <v>484.05</v>
      </c>
      <c r="E89" s="5" t="s">
        <v>41</v>
      </c>
      <c r="F89" s="5">
        <v>2904.3</v>
      </c>
    </row>
    <row r="90" spans="1:6" x14ac:dyDescent="0.2">
      <c r="A90" s="5"/>
      <c r="B90" s="5" t="s">
        <v>22</v>
      </c>
      <c r="C90" s="5" t="s">
        <v>23</v>
      </c>
      <c r="D90" s="5"/>
      <c r="E90" s="5" t="s">
        <v>22</v>
      </c>
      <c r="F90" s="5">
        <v>0</v>
      </c>
    </row>
    <row r="91" spans="1:6" x14ac:dyDescent="0.2">
      <c r="A91" s="5"/>
      <c r="B91" s="5"/>
      <c r="C91" s="5"/>
      <c r="D91" s="5"/>
      <c r="E91" s="5"/>
      <c r="F91" s="5" t="s">
        <v>24</v>
      </c>
    </row>
    <row r="92" spans="1:6" x14ac:dyDescent="0.2">
      <c r="A92" s="5"/>
      <c r="B92" s="5"/>
      <c r="C92" s="5" t="s">
        <v>529</v>
      </c>
      <c r="D92" s="5"/>
      <c r="E92" s="5"/>
      <c r="F92" s="5">
        <v>18755.02</v>
      </c>
    </row>
    <row r="93" spans="1:6" x14ac:dyDescent="0.2">
      <c r="A93" s="5"/>
      <c r="B93" s="5"/>
      <c r="C93" s="5"/>
      <c r="D93" s="5"/>
      <c r="E93" s="5"/>
      <c r="F93" s="5" t="s">
        <v>24</v>
      </c>
    </row>
    <row r="94" spans="1:6" x14ac:dyDescent="0.2">
      <c r="A94" s="5"/>
      <c r="B94" s="5"/>
      <c r="C94" s="5" t="s">
        <v>45</v>
      </c>
      <c r="D94" s="5"/>
      <c r="E94" s="5"/>
      <c r="F94" s="5">
        <v>6623.28</v>
      </c>
    </row>
    <row r="95" spans="1:6" x14ac:dyDescent="0.2">
      <c r="A95" s="5"/>
      <c r="B95" s="5"/>
      <c r="C95" s="5"/>
      <c r="D95" s="5"/>
      <c r="E95" s="5"/>
      <c r="F95" s="5" t="s">
        <v>46</v>
      </c>
    </row>
    <row r="96" spans="1:6" x14ac:dyDescent="0.2">
      <c r="A96" s="5"/>
      <c r="B96" s="5"/>
      <c r="C96" s="5" t="s">
        <v>530</v>
      </c>
      <c r="D96" s="5"/>
      <c r="E96" s="5"/>
      <c r="F96" s="5">
        <v>6694.68</v>
      </c>
    </row>
    <row r="97" spans="1:6" x14ac:dyDescent="0.2">
      <c r="A97" s="5"/>
      <c r="B97" s="5"/>
      <c r="C97" s="5" t="s">
        <v>531</v>
      </c>
      <c r="D97" s="5"/>
      <c r="E97" s="5"/>
      <c r="F97" s="5">
        <v>6838.74</v>
      </c>
    </row>
    <row r="98" spans="1:6" x14ac:dyDescent="0.2">
      <c r="A98" s="5"/>
      <c r="B98" s="5"/>
      <c r="C98" s="5" t="s">
        <v>532</v>
      </c>
      <c r="D98" s="5"/>
      <c r="E98" s="5"/>
      <c r="F98" s="5">
        <v>6982.8</v>
      </c>
    </row>
    <row r="99" spans="1:6" x14ac:dyDescent="0.2">
      <c r="A99" s="5"/>
      <c r="B99" s="5"/>
      <c r="C99" s="5" t="s">
        <v>533</v>
      </c>
      <c r="D99" s="5"/>
      <c r="E99" s="5"/>
      <c r="F99" s="5">
        <v>7126.86</v>
      </c>
    </row>
    <row r="100" spans="1:6" x14ac:dyDescent="0.2">
      <c r="A100" s="5"/>
      <c r="B100" s="5"/>
      <c r="C100" s="5" t="s">
        <v>534</v>
      </c>
      <c r="D100" s="5"/>
      <c r="E100" s="5"/>
      <c r="F100" s="5">
        <v>7270.92</v>
      </c>
    </row>
    <row r="101" spans="1:6" x14ac:dyDescent="0.2">
      <c r="A101" s="1"/>
      <c r="B101" s="1"/>
      <c r="C101" s="1"/>
      <c r="D101" s="1"/>
      <c r="E101" s="1"/>
      <c r="F101" s="1"/>
    </row>
    <row r="102" spans="1:6" x14ac:dyDescent="0.2">
      <c r="A102" s="6">
        <v>29.5</v>
      </c>
      <c r="B102" s="5" t="s">
        <v>30</v>
      </c>
      <c r="C102" s="5" t="s">
        <v>207</v>
      </c>
      <c r="D102" s="5"/>
      <c r="E102" s="5"/>
      <c r="F102" s="5"/>
    </row>
    <row r="103" spans="1:6" x14ac:dyDescent="0.2">
      <c r="A103" s="5"/>
      <c r="B103" s="5"/>
      <c r="C103" s="5" t="s">
        <v>208</v>
      </c>
      <c r="D103" s="5"/>
      <c r="E103" s="5"/>
      <c r="F103" s="5"/>
    </row>
    <row r="104" spans="1:6" x14ac:dyDescent="0.2">
      <c r="A104" s="5"/>
      <c r="B104" s="5"/>
      <c r="C104" s="5" t="s">
        <v>209</v>
      </c>
      <c r="D104" s="5"/>
      <c r="E104" s="5"/>
      <c r="F104" s="5"/>
    </row>
    <row r="105" spans="1:6" x14ac:dyDescent="0.2">
      <c r="A105" s="5"/>
      <c r="B105" s="5"/>
      <c r="C105" s="5" t="s">
        <v>24</v>
      </c>
      <c r="D105" s="5" t="s">
        <v>24</v>
      </c>
      <c r="E105" s="5"/>
      <c r="F105" s="5"/>
    </row>
    <row r="106" spans="1:6" x14ac:dyDescent="0.2">
      <c r="A106" s="5">
        <v>10</v>
      </c>
      <c r="B106" s="5" t="s">
        <v>60</v>
      </c>
      <c r="C106" s="5" t="s">
        <v>210</v>
      </c>
      <c r="D106" s="5">
        <v>363.34</v>
      </c>
      <c r="E106" s="5" t="s">
        <v>60</v>
      </c>
      <c r="F106" s="5">
        <v>3633.4</v>
      </c>
    </row>
    <row r="107" spans="1:6" x14ac:dyDescent="0.2">
      <c r="A107" s="5">
        <v>0.21</v>
      </c>
      <c r="B107" s="5" t="s">
        <v>19</v>
      </c>
      <c r="C107" s="5" t="s">
        <v>59</v>
      </c>
      <c r="D107" s="5">
        <v>4908.5200000000004</v>
      </c>
      <c r="E107" s="5" t="s">
        <v>19</v>
      </c>
      <c r="F107" s="5">
        <v>1030.79</v>
      </c>
    </row>
    <row r="108" spans="1:6" x14ac:dyDescent="0.2">
      <c r="A108" s="5"/>
      <c r="B108" s="5"/>
      <c r="C108" s="5" t="s">
        <v>211</v>
      </c>
      <c r="D108" s="5" t="s">
        <v>8</v>
      </c>
      <c r="E108" s="5"/>
      <c r="F108" s="5" t="s">
        <v>8</v>
      </c>
    </row>
    <row r="109" spans="1:6" x14ac:dyDescent="0.2">
      <c r="A109" s="5">
        <v>1.1000000000000001</v>
      </c>
      <c r="B109" s="5" t="s">
        <v>64</v>
      </c>
      <c r="C109" s="5" t="s">
        <v>65</v>
      </c>
      <c r="D109" s="5">
        <v>904.05</v>
      </c>
      <c r="E109" s="5" t="s">
        <v>64</v>
      </c>
      <c r="F109" s="5">
        <v>994.46</v>
      </c>
    </row>
    <row r="110" spans="1:6" x14ac:dyDescent="0.2">
      <c r="A110" s="5">
        <v>1.1000000000000001</v>
      </c>
      <c r="B110" s="5" t="s">
        <v>64</v>
      </c>
      <c r="C110" s="5" t="s">
        <v>42</v>
      </c>
      <c r="D110" s="5">
        <v>844.2</v>
      </c>
      <c r="E110" s="5" t="s">
        <v>64</v>
      </c>
      <c r="F110" s="5">
        <v>928.62</v>
      </c>
    </row>
    <row r="111" spans="1:6" x14ac:dyDescent="0.2">
      <c r="A111" s="5">
        <v>2.2000000000000002</v>
      </c>
      <c r="B111" s="5" t="s">
        <v>64</v>
      </c>
      <c r="C111" s="5" t="s">
        <v>43</v>
      </c>
      <c r="D111" s="5">
        <v>590.1</v>
      </c>
      <c r="E111" s="5" t="s">
        <v>64</v>
      </c>
      <c r="F111" s="5">
        <v>1298.22</v>
      </c>
    </row>
    <row r="112" spans="1:6" x14ac:dyDescent="0.2">
      <c r="A112" s="5">
        <v>2.2000000000000002</v>
      </c>
      <c r="B112" s="5" t="s">
        <v>64</v>
      </c>
      <c r="C112" s="5" t="s">
        <v>44</v>
      </c>
      <c r="D112" s="5">
        <v>484.05</v>
      </c>
      <c r="E112" s="5" t="s">
        <v>64</v>
      </c>
      <c r="F112" s="5">
        <v>1064.9100000000001</v>
      </c>
    </row>
    <row r="113" spans="1:6" x14ac:dyDescent="0.2">
      <c r="A113" s="7">
        <v>20</v>
      </c>
      <c r="B113" s="5" t="s">
        <v>62</v>
      </c>
      <c r="C113" s="5" t="s">
        <v>197</v>
      </c>
      <c r="D113" s="5">
        <v>5960</v>
      </c>
      <c r="E113" s="5" t="s">
        <v>198</v>
      </c>
      <c r="F113" s="5">
        <v>119.2</v>
      </c>
    </row>
    <row r="114" spans="1:6" x14ac:dyDescent="0.2">
      <c r="A114" s="7">
        <v>2</v>
      </c>
      <c r="B114" s="5" t="s">
        <v>62</v>
      </c>
      <c r="C114" s="5" t="s">
        <v>269</v>
      </c>
      <c r="D114" s="5">
        <v>36.1</v>
      </c>
      <c r="E114" s="5" t="s">
        <v>62</v>
      </c>
      <c r="F114" s="5">
        <v>72.2</v>
      </c>
    </row>
    <row r="115" spans="1:6" x14ac:dyDescent="0.2">
      <c r="A115" s="5">
        <v>1.6</v>
      </c>
      <c r="B115" s="5" t="s">
        <v>64</v>
      </c>
      <c r="C115" s="5" t="s">
        <v>42</v>
      </c>
      <c r="D115" s="5">
        <v>844.2</v>
      </c>
      <c r="E115" s="5" t="s">
        <v>64</v>
      </c>
      <c r="F115" s="5">
        <v>1350.72</v>
      </c>
    </row>
    <row r="116" spans="1:6" x14ac:dyDescent="0.2">
      <c r="A116" s="5">
        <v>0.5</v>
      </c>
      <c r="B116" s="5" t="s">
        <v>64</v>
      </c>
      <c r="C116" s="5" t="s">
        <v>43</v>
      </c>
      <c r="D116" s="5">
        <v>590.1</v>
      </c>
      <c r="E116" s="5" t="s">
        <v>64</v>
      </c>
      <c r="F116" s="5">
        <v>295.05</v>
      </c>
    </row>
    <row r="117" spans="1:6" x14ac:dyDescent="0.2">
      <c r="A117" s="5">
        <v>1.1000000000000001</v>
      </c>
      <c r="B117" s="5" t="s">
        <v>64</v>
      </c>
      <c r="C117" s="5" t="s">
        <v>44</v>
      </c>
      <c r="D117" s="5">
        <v>484.05</v>
      </c>
      <c r="E117" s="5" t="s">
        <v>64</v>
      </c>
      <c r="F117" s="5">
        <v>532.46</v>
      </c>
    </row>
    <row r="118" spans="1:6" x14ac:dyDescent="0.2">
      <c r="A118" s="5"/>
      <c r="B118" s="5" t="s">
        <v>22</v>
      </c>
      <c r="C118" s="5" t="s">
        <v>23</v>
      </c>
      <c r="D118" s="5"/>
      <c r="E118" s="5" t="s">
        <v>22</v>
      </c>
      <c r="F118" s="5">
        <v>0</v>
      </c>
    </row>
    <row r="119" spans="1:6" x14ac:dyDescent="0.2">
      <c r="A119" s="5"/>
      <c r="B119" s="5"/>
      <c r="C119" s="5"/>
      <c r="D119" s="5"/>
      <c r="E119" s="5"/>
      <c r="F119" s="5" t="s">
        <v>24</v>
      </c>
    </row>
    <row r="120" spans="1:6" x14ac:dyDescent="0.2">
      <c r="A120" s="5"/>
      <c r="B120" s="5"/>
      <c r="C120" s="5" t="s">
        <v>66</v>
      </c>
      <c r="D120" s="5"/>
      <c r="E120" s="5"/>
      <c r="F120" s="5">
        <v>11320.03</v>
      </c>
    </row>
    <row r="121" spans="1:6" x14ac:dyDescent="0.2">
      <c r="A121" s="5"/>
      <c r="B121" s="5"/>
      <c r="C121" s="5"/>
      <c r="D121" s="5"/>
      <c r="E121" s="5"/>
      <c r="F121" s="5" t="s">
        <v>24</v>
      </c>
    </row>
    <row r="122" spans="1:6" x14ac:dyDescent="0.2">
      <c r="A122" s="5"/>
      <c r="B122" s="5"/>
      <c r="C122" s="5" t="s">
        <v>67</v>
      </c>
      <c r="D122" s="5"/>
      <c r="E122" s="5"/>
      <c r="F122" s="5">
        <v>1132</v>
      </c>
    </row>
    <row r="123" spans="1:6" x14ac:dyDescent="0.2">
      <c r="A123" s="5"/>
      <c r="B123" s="5"/>
      <c r="C123" s="5"/>
      <c r="D123" s="5"/>
      <c r="E123" s="5"/>
      <c r="F123" s="5" t="s">
        <v>46</v>
      </c>
    </row>
    <row r="124" spans="1:6" x14ac:dyDescent="0.2">
      <c r="A124" s="5" t="s">
        <v>86</v>
      </c>
      <c r="B124" s="5" t="s">
        <v>30</v>
      </c>
      <c r="C124" s="5" t="s">
        <v>87</v>
      </c>
      <c r="D124" s="5"/>
      <c r="E124" s="5"/>
      <c r="F124" s="5"/>
    </row>
    <row r="125" spans="1:6" x14ac:dyDescent="0.2">
      <c r="A125" s="5"/>
      <c r="B125" s="5"/>
      <c r="C125" s="5" t="s">
        <v>24</v>
      </c>
      <c r="D125" s="5"/>
      <c r="E125" s="5"/>
      <c r="F125" s="5"/>
    </row>
    <row r="126" spans="1:6" x14ac:dyDescent="0.2">
      <c r="A126" s="5">
        <v>0.14000000000000001</v>
      </c>
      <c r="B126" s="5" t="s">
        <v>19</v>
      </c>
      <c r="C126" s="5" t="s">
        <v>40</v>
      </c>
      <c r="D126" s="5">
        <v>3764.2</v>
      </c>
      <c r="E126" s="5" t="s">
        <v>19</v>
      </c>
      <c r="F126" s="5">
        <v>526.99</v>
      </c>
    </row>
    <row r="127" spans="1:6" x14ac:dyDescent="0.2">
      <c r="A127" s="5">
        <v>1.1000000000000001</v>
      </c>
      <c r="B127" s="5" t="s">
        <v>41</v>
      </c>
      <c r="C127" s="5" t="s">
        <v>65</v>
      </c>
      <c r="D127" s="5">
        <v>904.05</v>
      </c>
      <c r="E127" s="5" t="s">
        <v>41</v>
      </c>
      <c r="F127" s="5">
        <v>994.46</v>
      </c>
    </row>
    <row r="128" spans="1:6" x14ac:dyDescent="0.2">
      <c r="A128" s="5">
        <v>0.5</v>
      </c>
      <c r="B128" s="5" t="s">
        <v>41</v>
      </c>
      <c r="C128" s="5" t="s">
        <v>43</v>
      </c>
      <c r="D128" s="5">
        <v>590.1</v>
      </c>
      <c r="E128" s="5" t="s">
        <v>41</v>
      </c>
      <c r="F128" s="5">
        <v>295.05</v>
      </c>
    </row>
    <row r="129" spans="1:6" x14ac:dyDescent="0.2">
      <c r="A129" s="5">
        <v>1.1000000000000001</v>
      </c>
      <c r="B129" s="5" t="s">
        <v>41</v>
      </c>
      <c r="C129" s="5" t="s">
        <v>44</v>
      </c>
      <c r="D129" s="5">
        <v>484.05</v>
      </c>
      <c r="E129" s="5" t="s">
        <v>41</v>
      </c>
      <c r="F129" s="5">
        <v>532.46</v>
      </c>
    </row>
    <row r="130" spans="1:6" x14ac:dyDescent="0.2">
      <c r="A130" s="5"/>
      <c r="B130" s="5" t="s">
        <v>22</v>
      </c>
      <c r="C130" s="5" t="s">
        <v>23</v>
      </c>
      <c r="D130" s="5" t="s">
        <v>8</v>
      </c>
      <c r="E130" s="5" t="s">
        <v>22</v>
      </c>
      <c r="F130" s="5">
        <v>5</v>
      </c>
    </row>
    <row r="131" spans="1:6" x14ac:dyDescent="0.2">
      <c r="A131" s="5"/>
      <c r="B131" s="5"/>
      <c r="C131" s="5"/>
      <c r="D131" s="5"/>
      <c r="E131" s="5"/>
      <c r="F131" s="5" t="s">
        <v>24</v>
      </c>
    </row>
    <row r="132" spans="1:6" x14ac:dyDescent="0.2">
      <c r="A132" s="5"/>
      <c r="B132" s="5"/>
      <c r="C132" s="5" t="s">
        <v>66</v>
      </c>
      <c r="D132" s="5"/>
      <c r="E132" s="5"/>
      <c r="F132" s="5">
        <v>2353.96</v>
      </c>
    </row>
    <row r="133" spans="1:6" x14ac:dyDescent="0.2">
      <c r="A133" s="5"/>
      <c r="B133" s="5"/>
      <c r="C133" s="5"/>
      <c r="D133" s="5"/>
      <c r="E133" s="5"/>
      <c r="F133" s="5" t="s">
        <v>24</v>
      </c>
    </row>
    <row r="134" spans="1:6" x14ac:dyDescent="0.2">
      <c r="A134" s="5"/>
      <c r="B134" s="5"/>
      <c r="C134" s="5" t="s">
        <v>67</v>
      </c>
      <c r="D134" s="5"/>
      <c r="E134" s="5"/>
      <c r="F134" s="5">
        <v>235.4</v>
      </c>
    </row>
    <row r="135" spans="1:6" x14ac:dyDescent="0.2">
      <c r="A135" s="5" t="s">
        <v>8</v>
      </c>
      <c r="B135" s="5"/>
      <c r="C135" s="5"/>
      <c r="D135" s="5"/>
      <c r="E135" s="5"/>
      <c r="F135" s="5"/>
    </row>
    <row r="136" spans="1:6" x14ac:dyDescent="0.2">
      <c r="A136" s="5"/>
      <c r="B136" s="5"/>
      <c r="C136" s="5"/>
      <c r="D136" s="5"/>
      <c r="E136" s="5"/>
      <c r="F136" s="5" t="s">
        <v>46</v>
      </c>
    </row>
    <row r="137" spans="1:6" x14ac:dyDescent="0.2">
      <c r="A137" s="5" t="s">
        <v>651</v>
      </c>
      <c r="B137" s="5" t="s">
        <v>30</v>
      </c>
      <c r="C137" s="5" t="s">
        <v>535</v>
      </c>
      <c r="D137" s="5"/>
      <c r="E137" s="5"/>
      <c r="F137" s="5"/>
    </row>
    <row r="138" spans="1:6" x14ac:dyDescent="0.2">
      <c r="A138" s="5"/>
      <c r="B138" s="5"/>
      <c r="C138" s="5" t="s">
        <v>24</v>
      </c>
      <c r="D138" s="5"/>
      <c r="E138" s="5"/>
      <c r="F138" s="5"/>
    </row>
    <row r="139" spans="1:6" x14ac:dyDescent="0.2">
      <c r="A139" s="5">
        <v>0.14000000000000001</v>
      </c>
      <c r="B139" s="5" t="s">
        <v>19</v>
      </c>
      <c r="C139" s="5" t="s">
        <v>521</v>
      </c>
      <c r="D139" s="5">
        <v>4193.32</v>
      </c>
      <c r="E139" s="5" t="s">
        <v>19</v>
      </c>
      <c r="F139" s="5">
        <v>587.05999999999995</v>
      </c>
    </row>
    <row r="140" spans="1:6" x14ac:dyDescent="0.2">
      <c r="A140" s="5">
        <v>1.1000000000000001</v>
      </c>
      <c r="B140" s="5" t="s">
        <v>41</v>
      </c>
      <c r="C140" s="5" t="s">
        <v>65</v>
      </c>
      <c r="D140" s="5">
        <v>904.05</v>
      </c>
      <c r="E140" s="5" t="s">
        <v>41</v>
      </c>
      <c r="F140" s="5">
        <v>994.46</v>
      </c>
    </row>
    <row r="141" spans="1:6" x14ac:dyDescent="0.2">
      <c r="A141" s="5">
        <v>0.5</v>
      </c>
      <c r="B141" s="5" t="s">
        <v>41</v>
      </c>
      <c r="C141" s="5" t="s">
        <v>43</v>
      </c>
      <c r="D141" s="5">
        <v>590.1</v>
      </c>
      <c r="E141" s="5" t="s">
        <v>41</v>
      </c>
      <c r="F141" s="5">
        <v>295.05</v>
      </c>
    </row>
    <row r="142" spans="1:6" x14ac:dyDescent="0.2">
      <c r="A142" s="5">
        <v>1.1000000000000001</v>
      </c>
      <c r="B142" s="5" t="s">
        <v>41</v>
      </c>
      <c r="C142" s="5" t="s">
        <v>44</v>
      </c>
      <c r="D142" s="5">
        <v>484.05</v>
      </c>
      <c r="E142" s="5" t="s">
        <v>41</v>
      </c>
      <c r="F142" s="5">
        <v>532.46</v>
      </c>
    </row>
    <row r="143" spans="1:6" x14ac:dyDescent="0.2">
      <c r="A143" s="5"/>
      <c r="B143" s="5" t="s">
        <v>22</v>
      </c>
      <c r="C143" s="5" t="s">
        <v>23</v>
      </c>
      <c r="D143" s="5" t="s">
        <v>8</v>
      </c>
      <c r="E143" s="5" t="s">
        <v>22</v>
      </c>
      <c r="F143" s="5">
        <v>5</v>
      </c>
    </row>
    <row r="144" spans="1:6" x14ac:dyDescent="0.2">
      <c r="A144" s="5"/>
      <c r="B144" s="5"/>
      <c r="C144" s="5"/>
      <c r="D144" s="5"/>
      <c r="E144" s="5"/>
      <c r="F144" s="5"/>
    </row>
    <row r="145" spans="1:6" x14ac:dyDescent="0.2">
      <c r="A145" s="5"/>
      <c r="B145" s="5"/>
      <c r="C145" s="5"/>
      <c r="D145" s="5"/>
      <c r="E145" s="5"/>
      <c r="F145" s="5" t="s">
        <v>24</v>
      </c>
    </row>
    <row r="146" spans="1:6" x14ac:dyDescent="0.2">
      <c r="A146" s="5"/>
      <c r="B146" s="5"/>
      <c r="C146" s="5" t="s">
        <v>66</v>
      </c>
      <c r="D146" s="5"/>
      <c r="E146" s="5"/>
      <c r="F146" s="5">
        <v>2414.0300000000002</v>
      </c>
    </row>
    <row r="147" spans="1:6" x14ac:dyDescent="0.2">
      <c r="A147" s="5"/>
      <c r="B147" s="5"/>
      <c r="C147" s="5"/>
      <c r="D147" s="5"/>
      <c r="E147" s="5"/>
      <c r="F147" s="5" t="s">
        <v>24</v>
      </c>
    </row>
    <row r="148" spans="1:6" x14ac:dyDescent="0.2">
      <c r="A148" s="5"/>
      <c r="B148" s="5"/>
      <c r="C148" s="5" t="s">
        <v>67</v>
      </c>
      <c r="D148" s="5"/>
      <c r="E148" s="5"/>
      <c r="F148" s="5">
        <v>241.4</v>
      </c>
    </row>
    <row r="149" spans="1:6" x14ac:dyDescent="0.2">
      <c r="A149" s="5"/>
      <c r="B149" s="5"/>
      <c r="C149" s="5"/>
      <c r="D149" s="5"/>
      <c r="E149" s="5"/>
      <c r="F149" s="5" t="s">
        <v>46</v>
      </c>
    </row>
    <row r="150" spans="1:6" x14ac:dyDescent="0.2">
      <c r="A150" s="5" t="s">
        <v>536</v>
      </c>
      <c r="B150" s="5" t="s">
        <v>30</v>
      </c>
      <c r="C150" s="5" t="s">
        <v>537</v>
      </c>
      <c r="D150" s="5"/>
      <c r="E150" s="5"/>
      <c r="F150" s="5"/>
    </row>
    <row r="151" spans="1:6" x14ac:dyDescent="0.2">
      <c r="A151" s="5"/>
      <c r="B151" s="5"/>
      <c r="C151" s="5" t="s">
        <v>24</v>
      </c>
      <c r="D151" s="5"/>
      <c r="E151" s="5"/>
      <c r="F151" s="5"/>
    </row>
    <row r="152" spans="1:6" x14ac:dyDescent="0.2">
      <c r="A152" s="5">
        <v>0.1</v>
      </c>
      <c r="B152" s="5" t="s">
        <v>19</v>
      </c>
      <c r="C152" s="5" t="s">
        <v>520</v>
      </c>
      <c r="D152" s="5">
        <v>4908.5200000000004</v>
      </c>
      <c r="E152" s="5" t="s">
        <v>19</v>
      </c>
      <c r="F152" s="5">
        <v>490.85</v>
      </c>
    </row>
    <row r="153" spans="1:6" x14ac:dyDescent="0.2">
      <c r="A153" s="5">
        <v>1.1000000000000001</v>
      </c>
      <c r="B153" s="5" t="s">
        <v>41</v>
      </c>
      <c r="C153" s="5" t="s">
        <v>65</v>
      </c>
      <c r="D153" s="5">
        <v>904.05</v>
      </c>
      <c r="E153" s="5" t="s">
        <v>41</v>
      </c>
      <c r="F153" s="5">
        <v>994.46</v>
      </c>
    </row>
    <row r="154" spans="1:6" x14ac:dyDescent="0.2">
      <c r="A154" s="5">
        <v>1.1000000000000001</v>
      </c>
      <c r="B154" s="5" t="s">
        <v>41</v>
      </c>
      <c r="C154" s="5" t="s">
        <v>43</v>
      </c>
      <c r="D154" s="5">
        <v>590.1</v>
      </c>
      <c r="E154" s="5" t="s">
        <v>41</v>
      </c>
      <c r="F154" s="5">
        <v>649.11</v>
      </c>
    </row>
    <row r="155" spans="1:6" x14ac:dyDescent="0.2">
      <c r="A155" s="5">
        <v>1.1000000000000001</v>
      </c>
      <c r="B155" s="5" t="s">
        <v>41</v>
      </c>
      <c r="C155" s="5" t="s">
        <v>44</v>
      </c>
      <c r="D155" s="5">
        <v>484.05</v>
      </c>
      <c r="E155" s="5" t="s">
        <v>41</v>
      </c>
      <c r="F155" s="5">
        <v>532.46</v>
      </c>
    </row>
    <row r="156" spans="1:6" x14ac:dyDescent="0.2">
      <c r="A156" s="5"/>
      <c r="B156" s="5" t="s">
        <v>22</v>
      </c>
      <c r="C156" s="5" t="s">
        <v>23</v>
      </c>
      <c r="D156" s="5" t="s">
        <v>8</v>
      </c>
      <c r="E156" s="5" t="s">
        <v>22</v>
      </c>
      <c r="F156" s="5">
        <v>5</v>
      </c>
    </row>
    <row r="157" spans="1:6" x14ac:dyDescent="0.2">
      <c r="A157" s="5"/>
      <c r="B157" s="5"/>
      <c r="C157" s="5"/>
      <c r="D157" s="5"/>
      <c r="E157" s="5"/>
      <c r="F157" s="5" t="s">
        <v>24</v>
      </c>
    </row>
    <row r="158" spans="1:6" x14ac:dyDescent="0.2">
      <c r="A158" s="5"/>
      <c r="B158" s="5"/>
      <c r="C158" s="5" t="s">
        <v>66</v>
      </c>
      <c r="D158" s="5"/>
      <c r="E158" s="5"/>
      <c r="F158" s="5">
        <v>2671.88</v>
      </c>
    </row>
    <row r="159" spans="1:6" x14ac:dyDescent="0.2">
      <c r="A159" s="5"/>
      <c r="B159" s="5"/>
      <c r="C159" s="5"/>
      <c r="D159" s="5"/>
      <c r="E159" s="5"/>
      <c r="F159" s="5" t="s">
        <v>24</v>
      </c>
    </row>
    <row r="160" spans="1:6" x14ac:dyDescent="0.2">
      <c r="A160" s="5"/>
      <c r="B160" s="5"/>
      <c r="C160" s="5" t="s">
        <v>67</v>
      </c>
      <c r="D160" s="5"/>
      <c r="E160" s="5"/>
      <c r="F160" s="5">
        <v>267.19</v>
      </c>
    </row>
    <row r="161" spans="1:6" x14ac:dyDescent="0.2">
      <c r="A161" s="5"/>
      <c r="B161" s="5"/>
      <c r="C161" s="5"/>
      <c r="D161" s="5"/>
      <c r="E161" s="5"/>
      <c r="F161" s="5" t="s">
        <v>46</v>
      </c>
    </row>
    <row r="162" spans="1:6" x14ac:dyDescent="0.2">
      <c r="A162" s="5"/>
      <c r="B162" s="5"/>
      <c r="C162" s="5"/>
      <c r="D162" s="5"/>
      <c r="E162" s="5"/>
      <c r="F162" s="5"/>
    </row>
    <row r="163" spans="1:6" x14ac:dyDescent="0.2">
      <c r="A163" s="5"/>
      <c r="B163" s="5" t="s">
        <v>30</v>
      </c>
      <c r="C163" s="5" t="s">
        <v>538</v>
      </c>
      <c r="D163" s="5"/>
      <c r="E163" s="5"/>
      <c r="F163" s="5"/>
    </row>
    <row r="164" spans="1:6" x14ac:dyDescent="0.2">
      <c r="A164" s="5"/>
      <c r="B164" s="5"/>
      <c r="C164" s="5" t="s">
        <v>539</v>
      </c>
      <c r="D164" s="5"/>
      <c r="E164" s="5"/>
      <c r="F164" s="5"/>
    </row>
    <row r="165" spans="1:6" x14ac:dyDescent="0.2">
      <c r="A165" s="5"/>
      <c r="B165" s="5"/>
      <c r="C165" s="5" t="s">
        <v>540</v>
      </c>
      <c r="D165" s="5"/>
      <c r="E165" s="5"/>
      <c r="F165" s="5"/>
    </row>
    <row r="166" spans="1:6" x14ac:dyDescent="0.2">
      <c r="A166" s="5"/>
      <c r="B166" s="5"/>
      <c r="C166" s="5" t="s">
        <v>24</v>
      </c>
      <c r="D166" s="5"/>
      <c r="E166" s="5"/>
      <c r="F166" s="5"/>
    </row>
    <row r="167" spans="1:6" x14ac:dyDescent="0.2">
      <c r="A167" s="5">
        <v>0.14000000000000001</v>
      </c>
      <c r="B167" s="5" t="s">
        <v>19</v>
      </c>
      <c r="C167" s="5" t="s">
        <v>520</v>
      </c>
      <c r="D167" s="5">
        <v>4908.5200000000004</v>
      </c>
      <c r="E167" s="5" t="s">
        <v>19</v>
      </c>
      <c r="F167" s="5">
        <v>687.19</v>
      </c>
    </row>
    <row r="168" spans="1:6" x14ac:dyDescent="0.2">
      <c r="A168" s="5">
        <v>1.1000000000000001</v>
      </c>
      <c r="B168" s="5" t="s">
        <v>41</v>
      </c>
      <c r="C168" s="5" t="s">
        <v>65</v>
      </c>
      <c r="D168" s="5">
        <v>904.05</v>
      </c>
      <c r="E168" s="5" t="s">
        <v>41</v>
      </c>
      <c r="F168" s="5">
        <v>994.46</v>
      </c>
    </row>
    <row r="169" spans="1:6" x14ac:dyDescent="0.2">
      <c r="A169" s="5">
        <v>0.5</v>
      </c>
      <c r="B169" s="5" t="s">
        <v>41</v>
      </c>
      <c r="C169" s="5" t="s">
        <v>43</v>
      </c>
      <c r="D169" s="5">
        <v>590.1</v>
      </c>
      <c r="E169" s="5" t="s">
        <v>41</v>
      </c>
      <c r="F169" s="5">
        <v>295.05</v>
      </c>
    </row>
    <row r="170" spans="1:6" x14ac:dyDescent="0.2">
      <c r="A170" s="5">
        <v>1.1000000000000001</v>
      </c>
      <c r="B170" s="5" t="s">
        <v>41</v>
      </c>
      <c r="C170" s="5" t="s">
        <v>44</v>
      </c>
      <c r="D170" s="5">
        <v>484.05</v>
      </c>
      <c r="E170" s="5" t="s">
        <v>41</v>
      </c>
      <c r="F170" s="5">
        <v>532.46</v>
      </c>
    </row>
    <row r="171" spans="1:6" x14ac:dyDescent="0.2">
      <c r="A171" s="5">
        <v>2</v>
      </c>
      <c r="B171" s="5" t="s">
        <v>62</v>
      </c>
      <c r="C171" s="5" t="s">
        <v>541</v>
      </c>
      <c r="D171" s="5">
        <v>42.3</v>
      </c>
      <c r="E171" s="5" t="s">
        <v>62</v>
      </c>
      <c r="F171" s="5">
        <v>84.6</v>
      </c>
    </row>
    <row r="172" spans="1:6" x14ac:dyDescent="0.2">
      <c r="A172" s="5"/>
      <c r="B172" s="5" t="s">
        <v>22</v>
      </c>
      <c r="C172" s="5" t="s">
        <v>23</v>
      </c>
      <c r="D172" s="5" t="s">
        <v>8</v>
      </c>
      <c r="E172" s="5" t="s">
        <v>22</v>
      </c>
      <c r="F172" s="5">
        <v>5</v>
      </c>
    </row>
    <row r="173" spans="1:6" x14ac:dyDescent="0.2">
      <c r="A173" s="5"/>
      <c r="B173" s="5"/>
      <c r="C173" s="5"/>
      <c r="D173" s="5"/>
      <c r="E173" s="5"/>
      <c r="F173" s="5" t="s">
        <v>24</v>
      </c>
    </row>
    <row r="174" spans="1:6" x14ac:dyDescent="0.2">
      <c r="A174" s="5" t="s">
        <v>8</v>
      </c>
      <c r="B174" s="5"/>
      <c r="C174" s="5" t="s">
        <v>66</v>
      </c>
      <c r="D174" s="5"/>
      <c r="E174" s="5"/>
      <c r="F174" s="5">
        <v>2598.7600000000002</v>
      </c>
    </row>
    <row r="175" spans="1:6" x14ac:dyDescent="0.2">
      <c r="A175" s="5"/>
      <c r="B175" s="5"/>
      <c r="C175" s="5"/>
      <c r="D175" s="5"/>
      <c r="E175" s="5"/>
      <c r="F175" s="5" t="s">
        <v>24</v>
      </c>
    </row>
    <row r="176" spans="1:6" x14ac:dyDescent="0.2">
      <c r="A176" s="5"/>
      <c r="B176" s="5"/>
      <c r="C176" s="5" t="s">
        <v>67</v>
      </c>
      <c r="D176" s="5"/>
      <c r="E176" s="5"/>
      <c r="F176" s="5">
        <v>259.88</v>
      </c>
    </row>
    <row r="177" spans="1:6" x14ac:dyDescent="0.2">
      <c r="A177" s="5"/>
      <c r="B177" s="5"/>
      <c r="C177" s="5"/>
      <c r="D177" s="5"/>
      <c r="E177" s="5"/>
      <c r="F177" s="5" t="s">
        <v>46</v>
      </c>
    </row>
    <row r="178" spans="1:6" x14ac:dyDescent="0.2">
      <c r="A178" s="5"/>
      <c r="B178" s="5"/>
      <c r="C178" s="5" t="s">
        <v>8</v>
      </c>
      <c r="D178" s="5"/>
      <c r="E178" s="5"/>
      <c r="F178" s="5"/>
    </row>
    <row r="179" spans="1:6" x14ac:dyDescent="0.2">
      <c r="A179" s="5" t="s">
        <v>369</v>
      </c>
      <c r="B179" s="5" t="s">
        <v>30</v>
      </c>
      <c r="C179" s="5" t="s">
        <v>542</v>
      </c>
      <c r="D179" s="5"/>
      <c r="E179" s="5"/>
      <c r="F179" s="5"/>
    </row>
    <row r="180" spans="1:6" x14ac:dyDescent="0.2">
      <c r="A180" s="5"/>
      <c r="B180" s="5"/>
      <c r="C180" s="5" t="s">
        <v>543</v>
      </c>
      <c r="D180" s="5"/>
      <c r="E180" s="5"/>
      <c r="F180" s="5"/>
    </row>
    <row r="181" spans="1:6" x14ac:dyDescent="0.2">
      <c r="A181" s="5"/>
      <c r="B181" s="5"/>
      <c r="C181" s="5" t="s">
        <v>544</v>
      </c>
      <c r="D181" s="5"/>
      <c r="E181" s="5"/>
      <c r="F181" s="5"/>
    </row>
    <row r="182" spans="1:6" x14ac:dyDescent="0.2">
      <c r="A182" s="5"/>
      <c r="B182" s="5"/>
      <c r="C182" s="5" t="s">
        <v>547</v>
      </c>
      <c r="D182" s="5"/>
      <c r="E182" s="5"/>
      <c r="F182" s="5"/>
    </row>
    <row r="183" spans="1:6" x14ac:dyDescent="0.2">
      <c r="A183" s="5"/>
      <c r="B183" s="5"/>
      <c r="C183" s="5" t="s">
        <v>24</v>
      </c>
      <c r="D183" s="5"/>
      <c r="E183" s="5"/>
      <c r="F183" s="5"/>
    </row>
    <row r="184" spans="1:6" x14ac:dyDescent="0.2">
      <c r="A184" s="5">
        <v>0.24</v>
      </c>
      <c r="B184" s="5" t="s">
        <v>19</v>
      </c>
      <c r="C184" s="5" t="s">
        <v>545</v>
      </c>
      <c r="D184" s="5">
        <v>931.79</v>
      </c>
      <c r="E184" s="5" t="s">
        <v>19</v>
      </c>
      <c r="F184" s="5">
        <v>223.63</v>
      </c>
    </row>
    <row r="185" spans="1:6" x14ac:dyDescent="0.2">
      <c r="A185" s="7">
        <v>0.11700000000000001</v>
      </c>
      <c r="B185" s="5" t="s">
        <v>198</v>
      </c>
      <c r="C185" s="5" t="s">
        <v>197</v>
      </c>
      <c r="D185" s="5">
        <v>5960</v>
      </c>
      <c r="E185" s="5" t="s">
        <v>198</v>
      </c>
      <c r="F185" s="5">
        <v>697.32</v>
      </c>
    </row>
    <row r="186" spans="1:6" x14ac:dyDescent="0.2">
      <c r="A186" s="5">
        <v>0.5</v>
      </c>
      <c r="B186" s="5" t="s">
        <v>64</v>
      </c>
      <c r="C186" s="5" t="s">
        <v>65</v>
      </c>
      <c r="D186" s="5">
        <v>904.05</v>
      </c>
      <c r="E186" s="5" t="s">
        <v>64</v>
      </c>
      <c r="F186" s="5">
        <v>452.03</v>
      </c>
    </row>
    <row r="187" spans="1:6" x14ac:dyDescent="0.2">
      <c r="A187" s="5">
        <v>1.1000000000000001</v>
      </c>
      <c r="B187" s="5" t="s">
        <v>64</v>
      </c>
      <c r="C187" s="5" t="s">
        <v>546</v>
      </c>
      <c r="D187" s="5">
        <v>590.1</v>
      </c>
      <c r="E187" s="5" t="s">
        <v>64</v>
      </c>
      <c r="F187" s="5">
        <v>649.11</v>
      </c>
    </row>
    <row r="188" spans="1:6" x14ac:dyDescent="0.2">
      <c r="A188" s="5">
        <v>4.3</v>
      </c>
      <c r="B188" s="5" t="s">
        <v>64</v>
      </c>
      <c r="C188" s="5" t="s">
        <v>44</v>
      </c>
      <c r="D188" s="5">
        <v>484.05</v>
      </c>
      <c r="E188" s="5" t="s">
        <v>64</v>
      </c>
      <c r="F188" s="5">
        <v>2081.42</v>
      </c>
    </row>
    <row r="189" spans="1:6" x14ac:dyDescent="0.2">
      <c r="A189" s="5"/>
      <c r="B189" s="5" t="s">
        <v>22</v>
      </c>
      <c r="C189" s="5" t="s">
        <v>23</v>
      </c>
      <c r="D189" s="5"/>
      <c r="E189" s="5" t="s">
        <v>22</v>
      </c>
      <c r="F189" s="5">
        <v>0</v>
      </c>
    </row>
    <row r="190" spans="1:6" x14ac:dyDescent="0.2">
      <c r="A190" s="5"/>
      <c r="B190" s="5"/>
      <c r="C190" s="5"/>
      <c r="D190" s="5"/>
      <c r="E190" s="5"/>
      <c r="F190" s="5" t="s">
        <v>24</v>
      </c>
    </row>
    <row r="191" spans="1:6" x14ac:dyDescent="0.2">
      <c r="A191" s="5"/>
      <c r="B191" s="5"/>
      <c r="C191" s="5" t="s">
        <v>66</v>
      </c>
      <c r="D191" s="5"/>
      <c r="E191" s="5"/>
      <c r="F191" s="5">
        <v>4103.51</v>
      </c>
    </row>
    <row r="192" spans="1:6" x14ac:dyDescent="0.2">
      <c r="A192" s="5"/>
      <c r="B192" s="5"/>
      <c r="C192" s="5"/>
      <c r="D192" s="5"/>
      <c r="E192" s="5"/>
      <c r="F192" s="5" t="s">
        <v>24</v>
      </c>
    </row>
    <row r="193" spans="1:6" x14ac:dyDescent="0.2">
      <c r="A193" s="5"/>
      <c r="B193" s="5"/>
      <c r="C193" s="5" t="s">
        <v>67</v>
      </c>
      <c r="D193" s="5"/>
      <c r="E193" s="5"/>
      <c r="F193" s="5">
        <v>410.35</v>
      </c>
    </row>
    <row r="194" spans="1:6" x14ac:dyDescent="0.2">
      <c r="A194" s="5" t="s">
        <v>8</v>
      </c>
      <c r="B194" s="5"/>
      <c r="C194" s="5"/>
      <c r="D194" s="5"/>
      <c r="E194" s="5"/>
      <c r="F194" s="5"/>
    </row>
    <row r="195" spans="1:6" x14ac:dyDescent="0.2">
      <c r="A195" s="5" t="s">
        <v>365</v>
      </c>
      <c r="B195" s="5" t="s">
        <v>30</v>
      </c>
      <c r="C195" s="5" t="s">
        <v>542</v>
      </c>
      <c r="D195" s="5"/>
      <c r="E195" s="5"/>
      <c r="F195" s="5"/>
    </row>
    <row r="196" spans="1:6" x14ac:dyDescent="0.2">
      <c r="A196" s="5"/>
      <c r="B196" s="5"/>
      <c r="C196" s="5" t="s">
        <v>548</v>
      </c>
      <c r="D196" s="5"/>
      <c r="E196" s="5"/>
      <c r="F196" s="5"/>
    </row>
    <row r="197" spans="1:6" x14ac:dyDescent="0.2">
      <c r="A197" s="5"/>
      <c r="B197" s="5"/>
      <c r="C197" s="5" t="s">
        <v>24</v>
      </c>
      <c r="D197" s="5"/>
      <c r="E197" s="5"/>
      <c r="F197" s="5"/>
    </row>
    <row r="198" spans="1:6" x14ac:dyDescent="0.2">
      <c r="A198" s="5">
        <v>0.22</v>
      </c>
      <c r="B198" s="5" t="s">
        <v>19</v>
      </c>
      <c r="C198" s="5" t="s">
        <v>521</v>
      </c>
      <c r="D198" s="5">
        <v>4193.32</v>
      </c>
      <c r="E198" s="5" t="s">
        <v>19</v>
      </c>
      <c r="F198" s="5">
        <v>922.53</v>
      </c>
    </row>
    <row r="199" spans="1:6" x14ac:dyDescent="0.2">
      <c r="A199" s="5">
        <v>2.2000000000000002</v>
      </c>
      <c r="B199" s="5" t="s">
        <v>64</v>
      </c>
      <c r="C199" s="5" t="s">
        <v>65</v>
      </c>
      <c r="D199" s="5">
        <v>904.05</v>
      </c>
      <c r="E199" s="5" t="s">
        <v>64</v>
      </c>
      <c r="F199" s="5">
        <v>1988.91</v>
      </c>
    </row>
    <row r="200" spans="1:6" x14ac:dyDescent="0.2">
      <c r="A200" s="5">
        <v>0.5</v>
      </c>
      <c r="B200" s="5" t="s">
        <v>64</v>
      </c>
      <c r="C200" s="5" t="s">
        <v>546</v>
      </c>
      <c r="D200" s="5">
        <v>590.1</v>
      </c>
      <c r="E200" s="5" t="s">
        <v>64</v>
      </c>
      <c r="F200" s="5">
        <v>295.05</v>
      </c>
    </row>
    <row r="201" spans="1:6" x14ac:dyDescent="0.2">
      <c r="A201" s="5">
        <v>3.2</v>
      </c>
      <c r="B201" s="5" t="s">
        <v>64</v>
      </c>
      <c r="C201" s="5" t="s">
        <v>44</v>
      </c>
      <c r="D201" s="5">
        <v>484.05</v>
      </c>
      <c r="E201" s="5" t="s">
        <v>64</v>
      </c>
      <c r="F201" s="5">
        <v>1548.96</v>
      </c>
    </row>
    <row r="202" spans="1:6" x14ac:dyDescent="0.2">
      <c r="A202" s="5"/>
      <c r="B202" s="5" t="s">
        <v>22</v>
      </c>
      <c r="C202" s="5" t="s">
        <v>23</v>
      </c>
      <c r="D202" s="5" t="s">
        <v>8</v>
      </c>
      <c r="E202" s="5" t="s">
        <v>22</v>
      </c>
      <c r="F202" s="5">
        <v>5</v>
      </c>
    </row>
    <row r="203" spans="1:6" x14ac:dyDescent="0.2">
      <c r="A203" s="5"/>
      <c r="B203" s="5"/>
      <c r="C203" s="5"/>
      <c r="D203" s="5"/>
      <c r="E203" s="5"/>
      <c r="F203" s="5" t="s">
        <v>24</v>
      </c>
    </row>
    <row r="204" spans="1:6" x14ac:dyDescent="0.2">
      <c r="A204" s="5"/>
      <c r="B204" s="5"/>
      <c r="C204" s="5" t="s">
        <v>66</v>
      </c>
      <c r="D204" s="5"/>
      <c r="E204" s="5"/>
      <c r="F204" s="5">
        <v>4760.45</v>
      </c>
    </row>
    <row r="205" spans="1:6" x14ac:dyDescent="0.2">
      <c r="A205" s="5" t="s">
        <v>8</v>
      </c>
      <c r="B205" s="5"/>
      <c r="C205" s="5"/>
      <c r="D205" s="5"/>
      <c r="E205" s="5"/>
      <c r="F205" s="5" t="s">
        <v>24</v>
      </c>
    </row>
    <row r="206" spans="1:6" x14ac:dyDescent="0.2">
      <c r="A206" s="5"/>
      <c r="B206" s="5"/>
      <c r="C206" s="5" t="s">
        <v>67</v>
      </c>
      <c r="D206" s="5"/>
      <c r="E206" s="5"/>
      <c r="F206" s="5">
        <v>476.05</v>
      </c>
    </row>
    <row r="207" spans="1:6" x14ac:dyDescent="0.2">
      <c r="A207" s="5"/>
      <c r="B207" s="5"/>
      <c r="C207" s="5"/>
      <c r="D207" s="5"/>
      <c r="E207" s="5"/>
      <c r="F207" s="5" t="s">
        <v>46</v>
      </c>
    </row>
    <row r="208" spans="1:6" x14ac:dyDescent="0.2">
      <c r="A208" s="6">
        <v>32.1</v>
      </c>
      <c r="B208" s="5" t="s">
        <v>30</v>
      </c>
      <c r="C208" s="5" t="s">
        <v>52</v>
      </c>
      <c r="D208" s="5"/>
      <c r="E208" s="5"/>
      <c r="F208" s="5"/>
    </row>
    <row r="209" spans="1:6" x14ac:dyDescent="0.2">
      <c r="A209" s="5"/>
      <c r="B209" s="5"/>
      <c r="C209" s="5" t="s">
        <v>53</v>
      </c>
      <c r="D209" s="5"/>
      <c r="E209" s="5"/>
      <c r="F209" s="5"/>
    </row>
    <row r="210" spans="1:6" x14ac:dyDescent="0.2">
      <c r="A210" s="5"/>
      <c r="B210" s="5"/>
      <c r="C210" s="5" t="s">
        <v>54</v>
      </c>
      <c r="D210" s="5"/>
      <c r="E210" s="5"/>
      <c r="F210" s="5"/>
    </row>
    <row r="211" spans="1:6" x14ac:dyDescent="0.2">
      <c r="A211" s="5"/>
      <c r="B211" s="5"/>
      <c r="C211" s="5" t="s">
        <v>55</v>
      </c>
      <c r="D211" s="5"/>
      <c r="E211" s="5"/>
      <c r="F211" s="5"/>
    </row>
    <row r="212" spans="1:6" x14ac:dyDescent="0.2">
      <c r="A212" s="5"/>
      <c r="B212" s="5"/>
      <c r="C212" s="5" t="s">
        <v>56</v>
      </c>
      <c r="D212" s="5"/>
      <c r="E212" s="5"/>
      <c r="F212" s="5"/>
    </row>
    <row r="213" spans="1:6" x14ac:dyDescent="0.2">
      <c r="A213" s="5"/>
      <c r="B213" s="5"/>
      <c r="C213" s="5" t="s">
        <v>24</v>
      </c>
      <c r="D213" s="5"/>
      <c r="E213" s="5"/>
      <c r="F213" s="5"/>
    </row>
    <row r="214" spans="1:6" x14ac:dyDescent="0.2">
      <c r="A214" s="5">
        <v>190</v>
      </c>
      <c r="B214" s="5" t="s">
        <v>57</v>
      </c>
      <c r="C214" s="5" t="s">
        <v>376</v>
      </c>
      <c r="D214" s="5">
        <v>16106</v>
      </c>
      <c r="E214" s="5" t="s">
        <v>58</v>
      </c>
      <c r="F214" s="5">
        <v>3060.14</v>
      </c>
    </row>
    <row r="215" spans="1:6" x14ac:dyDescent="0.2">
      <c r="A215" s="5">
        <v>0.12</v>
      </c>
      <c r="B215" s="5" t="s">
        <v>19</v>
      </c>
      <c r="C215" s="5" t="s">
        <v>59</v>
      </c>
      <c r="D215" s="5">
        <v>4908.5200000000004</v>
      </c>
      <c r="E215" s="5" t="s">
        <v>19</v>
      </c>
      <c r="F215" s="5">
        <v>589.02</v>
      </c>
    </row>
    <row r="216" spans="1:6" x14ac:dyDescent="0.2">
      <c r="A216" s="5">
        <v>10</v>
      </c>
      <c r="B216" s="5" t="s">
        <v>60</v>
      </c>
      <c r="C216" s="5" t="s">
        <v>61</v>
      </c>
      <c r="D216" s="5">
        <v>288.11</v>
      </c>
      <c r="E216" s="5" t="s">
        <v>60</v>
      </c>
      <c r="F216" s="5">
        <v>2881.1</v>
      </c>
    </row>
    <row r="217" spans="1:6" x14ac:dyDescent="0.2">
      <c r="A217" s="7">
        <v>1.54</v>
      </c>
      <c r="B217" s="5" t="s">
        <v>62</v>
      </c>
      <c r="C217" s="5" t="s">
        <v>63</v>
      </c>
      <c r="D217" s="5">
        <v>42.3</v>
      </c>
      <c r="E217" s="5" t="s">
        <v>62</v>
      </c>
      <c r="F217" s="5">
        <v>65.14</v>
      </c>
    </row>
    <row r="218" spans="1:6" x14ac:dyDescent="0.2">
      <c r="A218" s="5">
        <v>1.1000000000000001</v>
      </c>
      <c r="B218" s="5" t="s">
        <v>64</v>
      </c>
      <c r="C218" s="5" t="s">
        <v>65</v>
      </c>
      <c r="D218" s="5">
        <v>904.05</v>
      </c>
      <c r="E218" s="5" t="s">
        <v>64</v>
      </c>
      <c r="F218" s="5">
        <v>994.46</v>
      </c>
    </row>
    <row r="219" spans="1:6" x14ac:dyDescent="0.2">
      <c r="A219" s="5">
        <v>2.1</v>
      </c>
      <c r="B219" s="5" t="s">
        <v>64</v>
      </c>
      <c r="C219" s="5" t="s">
        <v>42</v>
      </c>
      <c r="D219" s="5">
        <v>844.2</v>
      </c>
      <c r="E219" s="5" t="s">
        <v>64</v>
      </c>
      <c r="F219" s="5">
        <v>1772.82</v>
      </c>
    </row>
    <row r="220" spans="1:6" x14ac:dyDescent="0.2">
      <c r="A220" s="5">
        <v>2.2000000000000002</v>
      </c>
      <c r="B220" s="5" t="s">
        <v>64</v>
      </c>
      <c r="C220" s="5" t="s">
        <v>43</v>
      </c>
      <c r="D220" s="5">
        <v>590.1</v>
      </c>
      <c r="E220" s="5" t="s">
        <v>64</v>
      </c>
      <c r="F220" s="5">
        <v>1298.22</v>
      </c>
    </row>
    <row r="221" spans="1:6" x14ac:dyDescent="0.2">
      <c r="A221" s="5">
        <v>1.1000000000000001</v>
      </c>
      <c r="B221" s="5" t="s">
        <v>64</v>
      </c>
      <c r="C221" s="5" t="s">
        <v>44</v>
      </c>
      <c r="D221" s="5">
        <v>484.05</v>
      </c>
      <c r="E221" s="5" t="s">
        <v>64</v>
      </c>
      <c r="F221" s="5">
        <v>532.46</v>
      </c>
    </row>
    <row r="222" spans="1:6" x14ac:dyDescent="0.2">
      <c r="A222" s="5"/>
      <c r="B222" s="5" t="s">
        <v>22</v>
      </c>
      <c r="C222" s="5" t="s">
        <v>23</v>
      </c>
      <c r="D222" s="5"/>
      <c r="E222" s="5" t="s">
        <v>22</v>
      </c>
      <c r="F222" s="5">
        <v>0</v>
      </c>
    </row>
    <row r="223" spans="1:6" x14ac:dyDescent="0.2">
      <c r="A223" s="5"/>
      <c r="B223" s="5"/>
      <c r="C223" s="5"/>
      <c r="D223" s="5"/>
      <c r="E223" s="5"/>
      <c r="F223" s="5" t="s">
        <v>24</v>
      </c>
    </row>
    <row r="224" spans="1:6" x14ac:dyDescent="0.2">
      <c r="A224" s="5"/>
      <c r="B224" s="5"/>
      <c r="C224" s="5" t="s">
        <v>66</v>
      </c>
      <c r="D224" s="5"/>
      <c r="E224" s="5"/>
      <c r="F224" s="5">
        <v>11193.36</v>
      </c>
    </row>
    <row r="225" spans="1:6" x14ac:dyDescent="0.2">
      <c r="A225" s="5"/>
      <c r="B225" s="5"/>
      <c r="C225" s="5"/>
      <c r="D225" s="5"/>
      <c r="E225" s="5"/>
      <c r="F225" s="5" t="s">
        <v>24</v>
      </c>
    </row>
    <row r="226" spans="1:6" x14ac:dyDescent="0.2">
      <c r="A226" s="5"/>
      <c r="B226" s="5"/>
      <c r="C226" s="5" t="s">
        <v>67</v>
      </c>
      <c r="D226" s="5"/>
      <c r="E226" s="5"/>
      <c r="F226" s="5">
        <v>1119.3399999999999</v>
      </c>
    </row>
    <row r="227" spans="1:6" x14ac:dyDescent="0.2">
      <c r="A227" s="5"/>
      <c r="B227" s="5"/>
      <c r="C227" s="5"/>
      <c r="D227" s="5"/>
      <c r="E227" s="5"/>
      <c r="F227" s="5" t="s">
        <v>46</v>
      </c>
    </row>
    <row r="228" spans="1:6" x14ac:dyDescent="0.2">
      <c r="A228" s="8">
        <v>52</v>
      </c>
      <c r="B228" s="5" t="s">
        <v>30</v>
      </c>
      <c r="C228" s="5" t="s">
        <v>168</v>
      </c>
      <c r="D228" s="5"/>
      <c r="E228" s="5"/>
      <c r="F228" s="5"/>
    </row>
    <row r="229" spans="1:6" x14ac:dyDescent="0.2">
      <c r="A229" s="5"/>
      <c r="B229" s="5"/>
      <c r="C229" s="5" t="s">
        <v>169</v>
      </c>
      <c r="D229" s="5"/>
      <c r="E229" s="5"/>
      <c r="F229" s="5"/>
    </row>
    <row r="230" spans="1:6" x14ac:dyDescent="0.2">
      <c r="A230" s="5"/>
      <c r="B230" s="5"/>
      <c r="C230" s="5" t="s">
        <v>170</v>
      </c>
      <c r="D230" s="5"/>
      <c r="E230" s="5"/>
      <c r="F230" s="5"/>
    </row>
    <row r="231" spans="1:6" x14ac:dyDescent="0.2">
      <c r="A231" s="5"/>
      <c r="B231" s="5"/>
      <c r="C231" s="5" t="s">
        <v>171</v>
      </c>
      <c r="D231" s="5"/>
      <c r="E231" s="5"/>
      <c r="F231" s="5"/>
    </row>
    <row r="232" spans="1:6" x14ac:dyDescent="0.2">
      <c r="A232" s="5"/>
      <c r="B232" s="5"/>
      <c r="C232" s="5" t="s">
        <v>172</v>
      </c>
      <c r="D232" s="5"/>
      <c r="E232" s="5"/>
      <c r="F232" s="5"/>
    </row>
    <row r="233" spans="1:6" x14ac:dyDescent="0.2">
      <c r="A233" s="5"/>
      <c r="B233" s="5"/>
      <c r="C233" s="5" t="s">
        <v>173</v>
      </c>
      <c r="D233" s="5"/>
      <c r="E233" s="5"/>
      <c r="F233" s="5"/>
    </row>
    <row r="234" spans="1:6" x14ac:dyDescent="0.2">
      <c r="A234" s="5"/>
      <c r="B234" s="5"/>
      <c r="C234" s="5" t="s">
        <v>174</v>
      </c>
      <c r="D234" s="5"/>
      <c r="E234" s="5"/>
      <c r="F234" s="5"/>
    </row>
    <row r="235" spans="1:6" x14ac:dyDescent="0.2">
      <c r="A235" s="5"/>
      <c r="B235" s="5"/>
      <c r="C235" s="5" t="s">
        <v>175</v>
      </c>
      <c r="D235" s="5"/>
      <c r="E235" s="5"/>
      <c r="F235" s="5"/>
    </row>
    <row r="236" spans="1:6" x14ac:dyDescent="0.2">
      <c r="A236" s="5"/>
      <c r="B236" s="5"/>
      <c r="C236" s="5" t="s">
        <v>46</v>
      </c>
      <c r="D236" s="5" t="s">
        <v>46</v>
      </c>
      <c r="E236" s="5"/>
      <c r="F236" s="5"/>
    </row>
    <row r="237" spans="1:6" x14ac:dyDescent="0.2">
      <c r="A237" s="5"/>
      <c r="B237" s="5" t="s">
        <v>30</v>
      </c>
      <c r="C237" s="5" t="s">
        <v>176</v>
      </c>
      <c r="D237" s="5"/>
      <c r="E237" s="5"/>
      <c r="F237" s="5"/>
    </row>
    <row r="238" spans="1:6" x14ac:dyDescent="0.2">
      <c r="A238" s="5"/>
      <c r="B238" s="5"/>
      <c r="C238" s="5" t="s">
        <v>177</v>
      </c>
      <c r="D238" s="5"/>
      <c r="E238" s="5"/>
      <c r="F238" s="5"/>
    </row>
    <row r="239" spans="1:6" x14ac:dyDescent="0.2">
      <c r="A239" s="5"/>
      <c r="B239" s="5" t="s">
        <v>178</v>
      </c>
      <c r="C239" s="5" t="s">
        <v>179</v>
      </c>
      <c r="D239" s="5"/>
      <c r="E239" s="5"/>
      <c r="F239" s="5"/>
    </row>
    <row r="240" spans="1:6" x14ac:dyDescent="0.2">
      <c r="A240" s="5"/>
      <c r="B240" s="5"/>
      <c r="C240" s="5" t="s">
        <v>24</v>
      </c>
      <c r="D240" s="5"/>
      <c r="E240" s="5"/>
      <c r="F240" s="5"/>
    </row>
    <row r="241" spans="1:6" x14ac:dyDescent="0.2">
      <c r="A241" s="5">
        <v>1</v>
      </c>
      <c r="B241" s="5" t="s">
        <v>12</v>
      </c>
      <c r="C241" s="5" t="s">
        <v>180</v>
      </c>
      <c r="D241" s="5">
        <v>26</v>
      </c>
      <c r="E241" s="5" t="s">
        <v>12</v>
      </c>
      <c r="F241" s="5">
        <v>26</v>
      </c>
    </row>
    <row r="242" spans="1:6" x14ac:dyDescent="0.2">
      <c r="A242" s="5">
        <v>1</v>
      </c>
      <c r="B242" s="5" t="s">
        <v>22</v>
      </c>
      <c r="C242" s="5" t="s">
        <v>181</v>
      </c>
      <c r="D242" s="5">
        <v>18.2</v>
      </c>
      <c r="E242" s="5" t="s">
        <v>22</v>
      </c>
      <c r="F242" s="5">
        <v>18.2</v>
      </c>
    </row>
    <row r="243" spans="1:6" x14ac:dyDescent="0.2">
      <c r="A243" s="5">
        <v>1</v>
      </c>
      <c r="B243" s="5" t="s">
        <v>12</v>
      </c>
      <c r="C243" s="5" t="s">
        <v>182</v>
      </c>
      <c r="D243" s="5">
        <v>167.01</v>
      </c>
      <c r="E243" s="5" t="s">
        <v>12</v>
      </c>
      <c r="F243" s="5">
        <v>167.01</v>
      </c>
    </row>
    <row r="244" spans="1:6" x14ac:dyDescent="0.2">
      <c r="A244" s="5"/>
      <c r="B244" s="5"/>
      <c r="C244" s="5"/>
      <c r="D244" s="5" t="s">
        <v>8</v>
      </c>
      <c r="E244" s="5"/>
      <c r="F244" s="5" t="s">
        <v>24</v>
      </c>
    </row>
    <row r="245" spans="1:6" x14ac:dyDescent="0.2">
      <c r="A245" s="5"/>
      <c r="B245" s="5"/>
      <c r="C245" s="5" t="s">
        <v>183</v>
      </c>
      <c r="D245" s="5"/>
      <c r="E245" s="5"/>
      <c r="F245" s="5">
        <v>211.21</v>
      </c>
    </row>
    <row r="246" spans="1:6" x14ac:dyDescent="0.2">
      <c r="A246" s="5"/>
      <c r="B246" s="5"/>
      <c r="C246" s="5" t="s">
        <v>8</v>
      </c>
      <c r="D246" s="5" t="s">
        <v>8</v>
      </c>
      <c r="E246" s="5"/>
      <c r="F246" s="5" t="s">
        <v>46</v>
      </c>
    </row>
    <row r="247" spans="1:6" x14ac:dyDescent="0.2">
      <c r="A247" s="5"/>
      <c r="B247" s="5" t="s">
        <v>184</v>
      </c>
      <c r="C247" s="5" t="s">
        <v>185</v>
      </c>
      <c r="D247" s="5"/>
      <c r="E247" s="5"/>
      <c r="F247" s="5"/>
    </row>
    <row r="248" spans="1:6" x14ac:dyDescent="0.2">
      <c r="A248" s="5"/>
      <c r="B248" s="5"/>
      <c r="C248" s="5" t="s">
        <v>24</v>
      </c>
      <c r="D248" s="5"/>
      <c r="E248" s="5"/>
      <c r="F248" s="5"/>
    </row>
    <row r="249" spans="1:6" x14ac:dyDescent="0.2">
      <c r="A249" s="5">
        <v>1</v>
      </c>
      <c r="B249" s="5" t="s">
        <v>12</v>
      </c>
      <c r="C249" s="5" t="s">
        <v>186</v>
      </c>
      <c r="D249" s="5">
        <v>35</v>
      </c>
      <c r="E249" s="5" t="s">
        <v>12</v>
      </c>
      <c r="F249" s="5">
        <v>35</v>
      </c>
    </row>
    <row r="250" spans="1:6" x14ac:dyDescent="0.2">
      <c r="A250" s="5">
        <v>1</v>
      </c>
      <c r="B250" s="5" t="s">
        <v>22</v>
      </c>
      <c r="C250" s="5" t="s">
        <v>187</v>
      </c>
      <c r="D250" s="5">
        <v>14</v>
      </c>
      <c r="E250" s="5" t="s">
        <v>22</v>
      </c>
      <c r="F250" s="5">
        <v>14</v>
      </c>
    </row>
    <row r="251" spans="1:6" x14ac:dyDescent="0.2">
      <c r="A251" s="5">
        <v>1</v>
      </c>
      <c r="B251" s="5" t="s">
        <v>12</v>
      </c>
      <c r="C251" s="5" t="s">
        <v>182</v>
      </c>
      <c r="D251" s="5">
        <v>167</v>
      </c>
      <c r="E251" s="5" t="s">
        <v>12</v>
      </c>
      <c r="F251" s="5">
        <v>167</v>
      </c>
    </row>
    <row r="252" spans="1:6" x14ac:dyDescent="0.2">
      <c r="A252" s="5"/>
      <c r="B252" s="5"/>
      <c r="C252" s="5"/>
      <c r="D252" s="5" t="s">
        <v>8</v>
      </c>
      <c r="E252" s="5"/>
      <c r="F252" s="5" t="s">
        <v>24</v>
      </c>
    </row>
    <row r="253" spans="1:6" x14ac:dyDescent="0.2">
      <c r="A253" s="5"/>
      <c r="B253" s="5"/>
      <c r="C253" s="5" t="s">
        <v>183</v>
      </c>
      <c r="D253" s="5"/>
      <c r="E253" s="5"/>
      <c r="F253" s="5">
        <v>216</v>
      </c>
    </row>
    <row r="254" spans="1:6" x14ac:dyDescent="0.2">
      <c r="A254" s="5"/>
      <c r="B254" s="5"/>
      <c r="C254" s="5"/>
      <c r="D254" s="5" t="s">
        <v>8</v>
      </c>
      <c r="E254" s="5"/>
      <c r="F254" s="5" t="s">
        <v>46</v>
      </c>
    </row>
    <row r="255" spans="1:6" x14ac:dyDescent="0.2">
      <c r="A255" s="5"/>
      <c r="B255" s="5" t="s">
        <v>188</v>
      </c>
      <c r="C255" s="5" t="s">
        <v>189</v>
      </c>
      <c r="D255" s="5"/>
      <c r="E255" s="5"/>
      <c r="F255" s="5"/>
    </row>
    <row r="256" spans="1:6" x14ac:dyDescent="0.2">
      <c r="A256" s="5"/>
      <c r="B256" s="5"/>
      <c r="C256" s="5" t="s">
        <v>24</v>
      </c>
      <c r="D256" s="5"/>
      <c r="E256" s="5"/>
      <c r="F256" s="5"/>
    </row>
    <row r="257" spans="1:6" x14ac:dyDescent="0.2">
      <c r="A257" s="5">
        <v>1</v>
      </c>
      <c r="B257" s="5" t="s">
        <v>12</v>
      </c>
      <c r="C257" s="5" t="s">
        <v>190</v>
      </c>
      <c r="D257" s="5">
        <v>52</v>
      </c>
      <c r="E257" s="5" t="s">
        <v>12</v>
      </c>
      <c r="F257" s="5">
        <v>52</v>
      </c>
    </row>
    <row r="258" spans="1:6" x14ac:dyDescent="0.2">
      <c r="A258" s="5">
        <v>1</v>
      </c>
      <c r="B258" s="5" t="s">
        <v>22</v>
      </c>
      <c r="C258" s="5" t="s">
        <v>191</v>
      </c>
      <c r="D258" s="5">
        <v>10.4</v>
      </c>
      <c r="E258" s="5" t="s">
        <v>22</v>
      </c>
      <c r="F258" s="5">
        <v>10.4</v>
      </c>
    </row>
    <row r="259" spans="1:6" x14ac:dyDescent="0.2">
      <c r="A259" s="5">
        <v>1</v>
      </c>
      <c r="B259" s="5" t="s">
        <v>12</v>
      </c>
      <c r="C259" s="5" t="s">
        <v>182</v>
      </c>
      <c r="D259" s="5">
        <v>170.83</v>
      </c>
      <c r="E259" s="5" t="s">
        <v>12</v>
      </c>
      <c r="F259" s="5">
        <v>170.83</v>
      </c>
    </row>
    <row r="260" spans="1:6" x14ac:dyDescent="0.2">
      <c r="A260" s="5"/>
      <c r="B260" s="5"/>
      <c r="C260" s="5"/>
      <c r="D260" s="5" t="s">
        <v>8</v>
      </c>
      <c r="E260" s="5"/>
      <c r="F260" s="5" t="s">
        <v>24</v>
      </c>
    </row>
    <row r="261" spans="1:6" x14ac:dyDescent="0.2">
      <c r="A261" s="5"/>
      <c r="B261" s="5"/>
      <c r="C261" s="5" t="s">
        <v>183</v>
      </c>
      <c r="D261" s="5"/>
      <c r="E261" s="5"/>
      <c r="F261" s="5">
        <v>233.23</v>
      </c>
    </row>
    <row r="262" spans="1:6" x14ac:dyDescent="0.2">
      <c r="A262" s="5"/>
      <c r="B262" s="5"/>
      <c r="C262" s="5"/>
      <c r="D262" s="5" t="s">
        <v>8</v>
      </c>
      <c r="E262" s="5"/>
      <c r="F262" s="5" t="s">
        <v>46</v>
      </c>
    </row>
    <row r="263" spans="1:6" x14ac:dyDescent="0.2">
      <c r="A263" s="1"/>
      <c r="B263" s="1"/>
      <c r="C263" s="1"/>
      <c r="D263" s="1"/>
      <c r="E263" s="1"/>
      <c r="F263" s="1"/>
    </row>
    <row r="264" spans="1:6" x14ac:dyDescent="0.2">
      <c r="A264" s="1"/>
      <c r="B264" s="1"/>
      <c r="C264" s="1"/>
      <c r="D264" s="1"/>
      <c r="E264" s="1"/>
      <c r="F264" s="1"/>
    </row>
    <row r="265" spans="1:6" x14ac:dyDescent="0.2">
      <c r="A265" s="5" t="s">
        <v>652</v>
      </c>
      <c r="B265" s="5" t="s">
        <v>30</v>
      </c>
      <c r="C265" s="5" t="s">
        <v>215</v>
      </c>
      <c r="D265" s="5"/>
      <c r="E265" s="5"/>
      <c r="F265" s="5"/>
    </row>
    <row r="266" spans="1:6" x14ac:dyDescent="0.2">
      <c r="A266" s="5"/>
      <c r="B266" s="5"/>
      <c r="C266" s="5" t="s">
        <v>216</v>
      </c>
      <c r="D266" s="5"/>
      <c r="E266" s="5"/>
      <c r="F266" s="5"/>
    </row>
    <row r="267" spans="1:6" x14ac:dyDescent="0.2">
      <c r="A267" s="5"/>
      <c r="B267" s="5"/>
      <c r="C267" s="5" t="s">
        <v>24</v>
      </c>
      <c r="D267" s="5"/>
      <c r="E267" s="5"/>
      <c r="F267" s="5"/>
    </row>
    <row r="268" spans="1:6" x14ac:dyDescent="0.2">
      <c r="A268" s="5"/>
      <c r="B268" s="5" t="s">
        <v>217</v>
      </c>
      <c r="C268" s="5" t="s">
        <v>218</v>
      </c>
      <c r="D268" s="5"/>
      <c r="E268" s="5"/>
      <c r="F268" s="5"/>
    </row>
    <row r="269" spans="1:6" x14ac:dyDescent="0.2">
      <c r="A269" s="5"/>
      <c r="B269" s="5"/>
      <c r="C269" s="5" t="s">
        <v>219</v>
      </c>
      <c r="D269" s="5"/>
      <c r="E269" s="5"/>
      <c r="F269" s="5"/>
    </row>
    <row r="270" spans="1:6" x14ac:dyDescent="0.2">
      <c r="A270" s="5"/>
      <c r="B270" s="5"/>
      <c r="C270" s="5" t="s">
        <v>220</v>
      </c>
      <c r="D270" s="5"/>
      <c r="E270" s="5"/>
      <c r="F270" s="5"/>
    </row>
    <row r="271" spans="1:6" x14ac:dyDescent="0.2">
      <c r="A271" s="5"/>
      <c r="B271" s="5"/>
      <c r="C271" s="5" t="s">
        <v>221</v>
      </c>
      <c r="D271" s="5"/>
      <c r="E271" s="5"/>
      <c r="F271" s="5"/>
    </row>
    <row r="272" spans="1:6" x14ac:dyDescent="0.2">
      <c r="A272" s="5"/>
      <c r="B272" s="5"/>
      <c r="C272" s="5" t="s">
        <v>222</v>
      </c>
      <c r="D272" s="5"/>
      <c r="E272" s="5"/>
      <c r="F272" s="5"/>
    </row>
    <row r="273" spans="1:6" x14ac:dyDescent="0.2">
      <c r="A273" s="5"/>
      <c r="B273" s="5"/>
      <c r="C273" s="5" t="s">
        <v>223</v>
      </c>
      <c r="D273" s="5"/>
      <c r="E273" s="5"/>
      <c r="F273" s="5"/>
    </row>
    <row r="274" spans="1:6" x14ac:dyDescent="0.2">
      <c r="A274" s="5"/>
      <c r="B274" s="5"/>
      <c r="C274" s="5" t="s">
        <v>224</v>
      </c>
      <c r="D274" s="5"/>
      <c r="E274" s="5"/>
      <c r="F274" s="5"/>
    </row>
    <row r="275" spans="1:6" x14ac:dyDescent="0.2">
      <c r="A275" s="5"/>
      <c r="B275" s="5"/>
      <c r="C275" s="5" t="s">
        <v>24</v>
      </c>
      <c r="D275" s="5"/>
      <c r="E275" s="5"/>
      <c r="F275" s="5"/>
    </row>
    <row r="276" spans="1:6" x14ac:dyDescent="0.2">
      <c r="A276" s="5">
        <v>3</v>
      </c>
      <c r="B276" s="5" t="s">
        <v>225</v>
      </c>
      <c r="C276" s="5" t="s">
        <v>226</v>
      </c>
      <c r="D276" s="5">
        <v>193.05</v>
      </c>
      <c r="E276" s="5" t="s">
        <v>225</v>
      </c>
      <c r="F276" s="5">
        <v>579.15</v>
      </c>
    </row>
    <row r="277" spans="1:6" x14ac:dyDescent="0.2">
      <c r="A277" s="5">
        <v>1</v>
      </c>
      <c r="B277" s="5" t="s">
        <v>64</v>
      </c>
      <c r="C277" s="5" t="s">
        <v>227</v>
      </c>
      <c r="D277" s="5">
        <v>76</v>
      </c>
      <c r="E277" s="5" t="s">
        <v>228</v>
      </c>
      <c r="F277" s="5">
        <v>76</v>
      </c>
    </row>
    <row r="278" spans="1:6" x14ac:dyDescent="0.2">
      <c r="A278" s="5">
        <v>1</v>
      </c>
      <c r="B278" s="5" t="s">
        <v>64</v>
      </c>
      <c r="C278" s="5" t="s">
        <v>229</v>
      </c>
      <c r="D278" s="5">
        <v>78.400000000000006</v>
      </c>
      <c r="E278" s="5" t="s">
        <v>228</v>
      </c>
      <c r="F278" s="5">
        <v>78.400000000000006</v>
      </c>
    </row>
    <row r="279" spans="1:6" x14ac:dyDescent="0.2">
      <c r="A279" s="5">
        <v>1</v>
      </c>
      <c r="B279" s="5" t="s">
        <v>64</v>
      </c>
      <c r="C279" s="5" t="s">
        <v>230</v>
      </c>
      <c r="D279" s="5">
        <v>178.9</v>
      </c>
      <c r="E279" s="5" t="s">
        <v>228</v>
      </c>
      <c r="F279" s="5">
        <v>178.9</v>
      </c>
    </row>
    <row r="280" spans="1:6" x14ac:dyDescent="0.2">
      <c r="A280" s="5">
        <v>0.5</v>
      </c>
      <c r="B280" s="5" t="s">
        <v>41</v>
      </c>
      <c r="C280" s="5" t="s">
        <v>77</v>
      </c>
      <c r="D280" s="5">
        <v>784.35</v>
      </c>
      <c r="E280" s="5" t="s">
        <v>228</v>
      </c>
      <c r="F280" s="5">
        <v>392.18</v>
      </c>
    </row>
    <row r="281" spans="1:6" x14ac:dyDescent="0.2">
      <c r="A281" s="5">
        <v>0.5</v>
      </c>
      <c r="B281" s="5" t="s">
        <v>41</v>
      </c>
      <c r="C281" s="5" t="s">
        <v>42</v>
      </c>
      <c r="D281" s="5">
        <v>844.2</v>
      </c>
      <c r="E281" s="5" t="s">
        <v>228</v>
      </c>
      <c r="F281" s="5">
        <v>422.1</v>
      </c>
    </row>
    <row r="282" spans="1:6" x14ac:dyDescent="0.2">
      <c r="A282" s="5">
        <v>0.5</v>
      </c>
      <c r="B282" s="5" t="s">
        <v>41</v>
      </c>
      <c r="C282" s="5" t="s">
        <v>43</v>
      </c>
      <c r="D282" s="5">
        <v>590.1</v>
      </c>
      <c r="E282" s="5" t="s">
        <v>228</v>
      </c>
      <c r="F282" s="5">
        <v>295.05</v>
      </c>
    </row>
    <row r="283" spans="1:6" x14ac:dyDescent="0.2">
      <c r="A283" s="5"/>
      <c r="B283" s="5" t="s">
        <v>22</v>
      </c>
      <c r="C283" s="5" t="s">
        <v>231</v>
      </c>
      <c r="D283" s="5">
        <v>2.79</v>
      </c>
      <c r="E283" s="5" t="s">
        <v>22</v>
      </c>
      <c r="F283" s="5">
        <v>2.79</v>
      </c>
    </row>
    <row r="284" spans="1:6" x14ac:dyDescent="0.2">
      <c r="A284" s="5"/>
      <c r="B284" s="5"/>
      <c r="C284" s="5" t="s">
        <v>232</v>
      </c>
      <c r="D284" s="5"/>
      <c r="E284" s="5"/>
      <c r="F284" s="5"/>
    </row>
    <row r="285" spans="1:6" x14ac:dyDescent="0.2">
      <c r="A285" s="5"/>
      <c r="B285" s="5"/>
      <c r="C285" s="5" t="s">
        <v>233</v>
      </c>
      <c r="D285" s="5"/>
      <c r="E285" s="5"/>
      <c r="F285" s="5"/>
    </row>
    <row r="286" spans="1:6" x14ac:dyDescent="0.2">
      <c r="A286" s="5"/>
      <c r="B286" s="5"/>
      <c r="C286" s="5" t="s">
        <v>234</v>
      </c>
      <c r="D286" s="5"/>
      <c r="E286" s="5" t="s">
        <v>22</v>
      </c>
      <c r="F286" s="5">
        <v>0.12</v>
      </c>
    </row>
    <row r="287" spans="1:6" x14ac:dyDescent="0.2">
      <c r="A287" s="5"/>
      <c r="B287" s="5"/>
      <c r="C287" s="5"/>
      <c r="D287" s="5"/>
      <c r="E287" s="5"/>
      <c r="F287" s="5" t="s">
        <v>24</v>
      </c>
    </row>
    <row r="288" spans="1:6" x14ac:dyDescent="0.2">
      <c r="A288" s="5"/>
      <c r="B288" s="5"/>
      <c r="C288" s="5" t="s">
        <v>235</v>
      </c>
      <c r="D288" s="5"/>
      <c r="E288" s="5"/>
      <c r="F288" s="5">
        <v>2024.69</v>
      </c>
    </row>
    <row r="289" spans="1:6" x14ac:dyDescent="0.2">
      <c r="A289" s="5"/>
      <c r="B289" s="5"/>
      <c r="C289" s="5"/>
      <c r="D289" s="5"/>
      <c r="E289" s="5"/>
      <c r="F289" s="5" t="s">
        <v>24</v>
      </c>
    </row>
    <row r="290" spans="1:6" x14ac:dyDescent="0.2">
      <c r="A290" s="5"/>
      <c r="B290" s="5"/>
      <c r="C290" s="5" t="s">
        <v>236</v>
      </c>
      <c r="D290" s="5"/>
      <c r="E290" s="5"/>
      <c r="F290" s="5">
        <v>674.9</v>
      </c>
    </row>
    <row r="291" spans="1:6" x14ac:dyDescent="0.2">
      <c r="A291" s="5"/>
      <c r="B291" s="5"/>
      <c r="C291" s="5"/>
      <c r="D291" s="5"/>
      <c r="E291" s="5"/>
      <c r="F291" s="5" t="s">
        <v>24</v>
      </c>
    </row>
    <row r="292" spans="1:6" x14ac:dyDescent="0.2">
      <c r="A292" s="5" t="s">
        <v>237</v>
      </c>
      <c r="B292" s="5" t="s">
        <v>238</v>
      </c>
      <c r="C292" s="5" t="s">
        <v>239</v>
      </c>
      <c r="D292" s="5"/>
      <c r="E292" s="5"/>
      <c r="F292" s="5"/>
    </row>
    <row r="293" spans="1:6" x14ac:dyDescent="0.2">
      <c r="A293" s="5"/>
      <c r="B293" s="5"/>
      <c r="C293" s="5" t="s">
        <v>240</v>
      </c>
      <c r="D293" s="5"/>
      <c r="E293" s="5"/>
      <c r="F293" s="5"/>
    </row>
    <row r="294" spans="1:6" x14ac:dyDescent="0.2">
      <c r="A294" s="5"/>
      <c r="B294" s="5"/>
      <c r="C294" s="5" t="s">
        <v>220</v>
      </c>
      <c r="D294" s="5"/>
      <c r="E294" s="5"/>
      <c r="F294" s="5"/>
    </row>
    <row r="295" spans="1:6" x14ac:dyDescent="0.2">
      <c r="A295" s="5"/>
      <c r="B295" s="5"/>
      <c r="C295" s="5" t="s">
        <v>241</v>
      </c>
      <c r="D295" s="5"/>
      <c r="E295" s="5"/>
      <c r="F295" s="5"/>
    </row>
    <row r="296" spans="1:6" x14ac:dyDescent="0.2">
      <c r="A296" s="5"/>
      <c r="B296" s="5"/>
      <c r="C296" s="5" t="s">
        <v>242</v>
      </c>
      <c r="D296" s="5"/>
      <c r="E296" s="5"/>
      <c r="F296" s="5"/>
    </row>
    <row r="297" spans="1:6" x14ac:dyDescent="0.2">
      <c r="A297" s="5"/>
      <c r="B297" s="5"/>
      <c r="C297" s="5" t="s">
        <v>223</v>
      </c>
      <c r="D297" s="5"/>
      <c r="E297" s="5"/>
      <c r="F297" s="5"/>
    </row>
    <row r="298" spans="1:6" x14ac:dyDescent="0.2">
      <c r="A298" s="5"/>
      <c r="B298" s="5"/>
      <c r="C298" s="5" t="s">
        <v>224</v>
      </c>
      <c r="D298" s="5"/>
      <c r="E298" s="5"/>
      <c r="F298" s="5"/>
    </row>
    <row r="299" spans="1:6" x14ac:dyDescent="0.2">
      <c r="A299" s="5"/>
      <c r="B299" s="5"/>
      <c r="C299" s="5" t="s">
        <v>24</v>
      </c>
      <c r="D299" s="5"/>
      <c r="E299" s="5"/>
      <c r="F299" s="5"/>
    </row>
    <row r="300" spans="1:6" x14ac:dyDescent="0.2">
      <c r="A300" s="5">
        <v>3</v>
      </c>
      <c r="B300" s="5" t="s">
        <v>225</v>
      </c>
      <c r="C300" s="5" t="s">
        <v>243</v>
      </c>
      <c r="D300" s="5">
        <v>115.85</v>
      </c>
      <c r="E300" s="5" t="s">
        <v>225</v>
      </c>
      <c r="F300" s="5">
        <v>347.55</v>
      </c>
    </row>
    <row r="301" spans="1:6" x14ac:dyDescent="0.2">
      <c r="A301" s="5">
        <v>1</v>
      </c>
      <c r="B301" s="5" t="s">
        <v>64</v>
      </c>
      <c r="C301" s="5" t="s">
        <v>244</v>
      </c>
      <c r="D301" s="5">
        <v>45</v>
      </c>
      <c r="E301" s="5" t="s">
        <v>228</v>
      </c>
      <c r="F301" s="5">
        <v>45</v>
      </c>
    </row>
    <row r="302" spans="1:6" x14ac:dyDescent="0.2">
      <c r="A302" s="5">
        <v>1</v>
      </c>
      <c r="B302" s="5" t="s">
        <v>64</v>
      </c>
      <c r="C302" s="5" t="s">
        <v>245</v>
      </c>
      <c r="D302" s="5">
        <v>52.9</v>
      </c>
      <c r="E302" s="5" t="s">
        <v>228</v>
      </c>
      <c r="F302" s="5">
        <v>52.9</v>
      </c>
    </row>
    <row r="303" spans="1:6" x14ac:dyDescent="0.2">
      <c r="A303" s="5">
        <v>1</v>
      </c>
      <c r="B303" s="5" t="s">
        <v>64</v>
      </c>
      <c r="C303" s="5" t="s">
        <v>246</v>
      </c>
      <c r="D303" s="5">
        <v>119.3</v>
      </c>
      <c r="E303" s="5" t="s">
        <v>228</v>
      </c>
      <c r="F303" s="5">
        <v>119.3</v>
      </c>
    </row>
    <row r="304" spans="1:6" x14ac:dyDescent="0.2">
      <c r="A304" s="5">
        <v>0.5</v>
      </c>
      <c r="B304" s="5" t="s">
        <v>41</v>
      </c>
      <c r="C304" s="5" t="s">
        <v>77</v>
      </c>
      <c r="D304" s="5">
        <v>784.35</v>
      </c>
      <c r="E304" s="5" t="s">
        <v>228</v>
      </c>
      <c r="F304" s="5">
        <v>392.18</v>
      </c>
    </row>
    <row r="305" spans="1:6" x14ac:dyDescent="0.2">
      <c r="A305" s="5">
        <v>0.5</v>
      </c>
      <c r="B305" s="5" t="s">
        <v>41</v>
      </c>
      <c r="C305" s="5" t="s">
        <v>42</v>
      </c>
      <c r="D305" s="5">
        <v>844.2</v>
      </c>
      <c r="E305" s="5" t="s">
        <v>228</v>
      </c>
      <c r="F305" s="5">
        <v>422.1</v>
      </c>
    </row>
    <row r="306" spans="1:6" x14ac:dyDescent="0.2">
      <c r="A306" s="5">
        <v>0.5</v>
      </c>
      <c r="B306" s="5" t="s">
        <v>41</v>
      </c>
      <c r="C306" s="5" t="s">
        <v>43</v>
      </c>
      <c r="D306" s="5">
        <v>590.1</v>
      </c>
      <c r="E306" s="5" t="s">
        <v>228</v>
      </c>
      <c r="F306" s="5">
        <v>295.05</v>
      </c>
    </row>
    <row r="307" spans="1:6" x14ac:dyDescent="0.2">
      <c r="A307" s="5"/>
      <c r="B307" s="5" t="s">
        <v>22</v>
      </c>
      <c r="C307" s="5" t="s">
        <v>231</v>
      </c>
      <c r="D307" s="5" t="s">
        <v>8</v>
      </c>
      <c r="E307" s="5" t="s">
        <v>22</v>
      </c>
      <c r="F307" s="5">
        <v>2.73</v>
      </c>
    </row>
    <row r="308" spans="1:6" x14ac:dyDescent="0.2">
      <c r="A308" s="5"/>
      <c r="B308" s="5"/>
      <c r="C308" s="5" t="s">
        <v>232</v>
      </c>
      <c r="D308" s="5"/>
      <c r="E308" s="5"/>
      <c r="F308" s="5"/>
    </row>
    <row r="309" spans="1:6" x14ac:dyDescent="0.2">
      <c r="A309" s="5"/>
      <c r="B309" s="5"/>
      <c r="C309" s="5" t="s">
        <v>233</v>
      </c>
      <c r="D309" s="5"/>
      <c r="E309" s="5"/>
      <c r="F309" s="5"/>
    </row>
    <row r="310" spans="1:6" x14ac:dyDescent="0.2">
      <c r="A310" s="5"/>
      <c r="B310" s="5"/>
      <c r="C310" s="5" t="s">
        <v>234</v>
      </c>
      <c r="D310" s="5"/>
      <c r="E310" s="5" t="s">
        <v>22</v>
      </c>
      <c r="F310" s="5">
        <v>0.27</v>
      </c>
    </row>
    <row r="311" spans="1:6" x14ac:dyDescent="0.2">
      <c r="A311" s="5"/>
      <c r="B311" s="5"/>
      <c r="C311" s="5"/>
      <c r="D311" s="5"/>
      <c r="E311" s="5"/>
      <c r="F311" s="5" t="s">
        <v>24</v>
      </c>
    </row>
    <row r="312" spans="1:6" x14ac:dyDescent="0.2">
      <c r="A312" s="5"/>
      <c r="B312" s="5"/>
      <c r="C312" s="5" t="s">
        <v>235</v>
      </c>
      <c r="D312" s="5"/>
      <c r="E312" s="5"/>
      <c r="F312" s="5">
        <v>1677.08</v>
      </c>
    </row>
    <row r="313" spans="1:6" x14ac:dyDescent="0.2">
      <c r="A313" s="5"/>
      <c r="B313" s="5"/>
      <c r="C313" s="5"/>
      <c r="D313" s="5"/>
      <c r="E313" s="5"/>
      <c r="F313" s="5" t="s">
        <v>24</v>
      </c>
    </row>
    <row r="314" spans="1:6" x14ac:dyDescent="0.2">
      <c r="A314" s="5"/>
      <c r="B314" s="5"/>
      <c r="C314" s="5" t="s">
        <v>236</v>
      </c>
      <c r="D314" s="5"/>
      <c r="E314" s="5"/>
      <c r="F314" s="5">
        <v>559.03</v>
      </c>
    </row>
    <row r="315" spans="1:6" x14ac:dyDescent="0.2">
      <c r="A315" s="5"/>
      <c r="B315" s="5"/>
      <c r="C315" s="5"/>
      <c r="D315" s="5"/>
      <c r="E315" s="5"/>
      <c r="F315" s="5"/>
    </row>
    <row r="316" spans="1:6" x14ac:dyDescent="0.2">
      <c r="A316" s="5"/>
      <c r="B316" s="5" t="s">
        <v>30</v>
      </c>
      <c r="C316" s="5" t="s">
        <v>88</v>
      </c>
      <c r="D316" s="5"/>
      <c r="E316" s="5"/>
      <c r="F316" s="5"/>
    </row>
    <row r="317" spans="1:6" x14ac:dyDescent="0.2">
      <c r="A317" s="5"/>
      <c r="B317" s="5"/>
      <c r="C317" s="5" t="s">
        <v>89</v>
      </c>
      <c r="D317" s="5"/>
      <c r="E317" s="5"/>
      <c r="F317" s="5"/>
    </row>
    <row r="318" spans="1:6" x14ac:dyDescent="0.2">
      <c r="A318" s="5"/>
      <c r="B318" s="5"/>
      <c r="C318" s="5" t="s">
        <v>90</v>
      </c>
      <c r="D318" s="5"/>
      <c r="E318" s="5"/>
      <c r="F318" s="5"/>
    </row>
    <row r="319" spans="1:6" x14ac:dyDescent="0.2">
      <c r="A319" s="5"/>
      <c r="B319" s="5"/>
      <c r="C319" s="5" t="s">
        <v>24</v>
      </c>
      <c r="D319" s="5"/>
      <c r="E319" s="5"/>
      <c r="F319" s="5"/>
    </row>
    <row r="320" spans="1:6" x14ac:dyDescent="0.2">
      <c r="A320" s="5">
        <v>1.34</v>
      </c>
      <c r="B320" s="5" t="s">
        <v>62</v>
      </c>
      <c r="C320" s="5" t="s">
        <v>377</v>
      </c>
      <c r="D320" s="5">
        <v>73.099999999999994</v>
      </c>
      <c r="E320" s="5" t="s">
        <v>62</v>
      </c>
      <c r="F320" s="5">
        <v>97.95</v>
      </c>
    </row>
    <row r="321" spans="1:6" x14ac:dyDescent="0.2">
      <c r="A321" s="5">
        <v>0.5</v>
      </c>
      <c r="B321" s="5" t="s">
        <v>64</v>
      </c>
      <c r="C321" s="5" t="s">
        <v>91</v>
      </c>
      <c r="D321" s="5">
        <v>722.4</v>
      </c>
      <c r="E321" s="5" t="s">
        <v>64</v>
      </c>
      <c r="F321" s="5">
        <v>361.2</v>
      </c>
    </row>
    <row r="322" spans="1:6" x14ac:dyDescent="0.2">
      <c r="A322" s="5">
        <v>0.5</v>
      </c>
      <c r="B322" s="5" t="s">
        <v>64</v>
      </c>
      <c r="C322" s="5" t="s">
        <v>43</v>
      </c>
      <c r="D322" s="5">
        <v>590.1</v>
      </c>
      <c r="E322" s="5" t="s">
        <v>64</v>
      </c>
      <c r="F322" s="5">
        <v>295.05</v>
      </c>
    </row>
    <row r="323" spans="1:6" x14ac:dyDescent="0.2">
      <c r="A323" s="5">
        <v>0.8</v>
      </c>
      <c r="B323" s="5" t="s">
        <v>64</v>
      </c>
      <c r="C323" s="5" t="s">
        <v>44</v>
      </c>
      <c r="D323" s="5">
        <v>484.05</v>
      </c>
      <c r="E323" s="5" t="s">
        <v>64</v>
      </c>
      <c r="F323" s="5">
        <v>387.24</v>
      </c>
    </row>
    <row r="324" spans="1:6" x14ac:dyDescent="0.2">
      <c r="A324" s="5"/>
      <c r="B324" s="5" t="s">
        <v>22</v>
      </c>
      <c r="C324" s="5" t="s">
        <v>92</v>
      </c>
      <c r="D324" s="5" t="s">
        <v>8</v>
      </c>
      <c r="E324" s="5" t="s">
        <v>22</v>
      </c>
      <c r="F324" s="5">
        <v>2.6</v>
      </c>
    </row>
    <row r="325" spans="1:6" x14ac:dyDescent="0.2">
      <c r="A325" s="5"/>
      <c r="B325" s="5"/>
      <c r="C325" s="5"/>
      <c r="D325" s="5"/>
      <c r="E325" s="5"/>
      <c r="F325" s="5" t="s">
        <v>24</v>
      </c>
    </row>
    <row r="326" spans="1:6" x14ac:dyDescent="0.2">
      <c r="A326" s="5"/>
      <c r="B326" s="5"/>
      <c r="C326" s="5" t="s">
        <v>66</v>
      </c>
      <c r="D326" s="5"/>
      <c r="E326" s="5"/>
      <c r="F326" s="5">
        <v>1144.04</v>
      </c>
    </row>
    <row r="327" spans="1:6" x14ac:dyDescent="0.2">
      <c r="A327" s="5"/>
      <c r="B327" s="5"/>
      <c r="C327" s="5"/>
      <c r="D327" s="5"/>
      <c r="E327" s="5"/>
      <c r="F327" s="5" t="s">
        <v>24</v>
      </c>
    </row>
    <row r="328" spans="1:6" x14ac:dyDescent="0.2">
      <c r="A328" s="5"/>
      <c r="B328" s="5"/>
      <c r="C328" s="5" t="s">
        <v>67</v>
      </c>
      <c r="D328" s="5"/>
      <c r="E328" s="5"/>
      <c r="F328" s="5">
        <v>114.4</v>
      </c>
    </row>
    <row r="329" spans="1:6" x14ac:dyDescent="0.2">
      <c r="A329" s="1"/>
      <c r="B329" s="1"/>
      <c r="C329" s="1"/>
      <c r="D329" s="1"/>
      <c r="E329" s="1"/>
      <c r="F329" s="1"/>
    </row>
    <row r="330" spans="1:6" x14ac:dyDescent="0.2">
      <c r="A330" s="5" t="s">
        <v>549</v>
      </c>
      <c r="B330" s="5" t="s">
        <v>30</v>
      </c>
      <c r="C330" s="5" t="s">
        <v>552</v>
      </c>
      <c r="D330" s="5"/>
      <c r="E330" s="5"/>
      <c r="F330" s="5"/>
    </row>
    <row r="331" spans="1:6" x14ac:dyDescent="0.2">
      <c r="A331" s="5"/>
      <c r="B331" s="5"/>
      <c r="C331" s="5" t="s">
        <v>89</v>
      </c>
      <c r="D331" s="5"/>
      <c r="E331" s="5"/>
      <c r="F331" s="5"/>
    </row>
    <row r="332" spans="1:6" x14ac:dyDescent="0.2">
      <c r="A332" s="5"/>
      <c r="B332" s="5"/>
      <c r="C332" s="5" t="s">
        <v>212</v>
      </c>
      <c r="D332" s="5"/>
      <c r="E332" s="5"/>
      <c r="F332" s="5"/>
    </row>
    <row r="333" spans="1:6" x14ac:dyDescent="0.2">
      <c r="A333" s="5"/>
      <c r="B333" s="5"/>
      <c r="C333" s="5" t="s">
        <v>24</v>
      </c>
      <c r="D333" s="5"/>
      <c r="E333" s="5"/>
      <c r="F333" s="5"/>
    </row>
    <row r="334" spans="1:6" x14ac:dyDescent="0.2">
      <c r="A334" s="5">
        <v>1.4</v>
      </c>
      <c r="B334" s="5" t="s">
        <v>213</v>
      </c>
      <c r="C334" s="5" t="s">
        <v>550</v>
      </c>
      <c r="D334" s="5">
        <v>292.7</v>
      </c>
      <c r="E334" s="5" t="s">
        <v>213</v>
      </c>
      <c r="F334" s="5">
        <v>409.78</v>
      </c>
    </row>
    <row r="335" spans="1:6" x14ac:dyDescent="0.2">
      <c r="A335" s="5">
        <v>0.98</v>
      </c>
      <c r="B335" s="5" t="s">
        <v>213</v>
      </c>
      <c r="C335" s="5" t="s">
        <v>551</v>
      </c>
      <c r="D335" s="5">
        <v>146.1</v>
      </c>
      <c r="E335" s="5" t="s">
        <v>213</v>
      </c>
      <c r="F335" s="5">
        <v>143.18</v>
      </c>
    </row>
    <row r="336" spans="1:6" x14ac:dyDescent="0.2">
      <c r="A336" s="5">
        <v>2.2000000000000002</v>
      </c>
      <c r="B336" s="5" t="s">
        <v>64</v>
      </c>
      <c r="C336" s="5" t="s">
        <v>91</v>
      </c>
      <c r="D336" s="5">
        <v>722.4</v>
      </c>
      <c r="E336" s="5" t="s">
        <v>64</v>
      </c>
      <c r="F336" s="5">
        <v>1589.28</v>
      </c>
    </row>
    <row r="337" spans="1:6" x14ac:dyDescent="0.2">
      <c r="A337" s="5"/>
      <c r="B337" s="5" t="s">
        <v>22</v>
      </c>
      <c r="C337" s="5" t="s">
        <v>92</v>
      </c>
      <c r="D337" s="5" t="s">
        <v>8</v>
      </c>
      <c r="E337" s="5" t="s">
        <v>22</v>
      </c>
      <c r="F337" s="5">
        <v>2.5499999999999998</v>
      </c>
    </row>
    <row r="338" spans="1:6" x14ac:dyDescent="0.2">
      <c r="A338" s="5"/>
      <c r="B338" s="5"/>
      <c r="C338" s="5"/>
      <c r="D338" s="5"/>
      <c r="E338" s="5"/>
      <c r="F338" s="5"/>
    </row>
    <row r="339" spans="1:6" x14ac:dyDescent="0.2">
      <c r="A339" s="5"/>
      <c r="B339" s="5"/>
      <c r="C339" s="5" t="s">
        <v>66</v>
      </c>
      <c r="D339" s="5"/>
      <c r="E339" s="5"/>
      <c r="F339" s="5">
        <v>2144.79</v>
      </c>
    </row>
    <row r="340" spans="1:6" x14ac:dyDescent="0.2">
      <c r="A340" s="5"/>
      <c r="B340" s="5"/>
      <c r="C340" s="5"/>
      <c r="D340" s="5"/>
      <c r="E340" s="5"/>
      <c r="F340" s="5" t="s">
        <v>24</v>
      </c>
    </row>
    <row r="341" spans="1:6" x14ac:dyDescent="0.2">
      <c r="A341" s="5"/>
      <c r="B341" s="5"/>
      <c r="C341" s="5" t="s">
        <v>67</v>
      </c>
      <c r="D341" s="5"/>
      <c r="E341" s="5"/>
      <c r="F341" s="5">
        <v>214.48</v>
      </c>
    </row>
    <row r="342" spans="1:6" x14ac:dyDescent="0.2">
      <c r="A342" s="1"/>
      <c r="B342" s="1"/>
      <c r="C342" s="1"/>
      <c r="D342" s="1"/>
      <c r="E342" s="1"/>
      <c r="F342" s="1"/>
    </row>
    <row r="343" spans="1:6" x14ac:dyDescent="0.2">
      <c r="A343" s="1"/>
      <c r="B343" s="1"/>
      <c r="C343" s="1"/>
      <c r="D343" s="1"/>
      <c r="E343" s="1"/>
      <c r="F343" s="1"/>
    </row>
    <row r="344" spans="1:6" x14ac:dyDescent="0.2">
      <c r="A344" s="1"/>
      <c r="B344" s="1"/>
      <c r="C344" s="1"/>
      <c r="D344" s="1"/>
      <c r="E344" s="1"/>
      <c r="F344" s="1"/>
    </row>
    <row r="345" spans="1:6" x14ac:dyDescent="0.2">
      <c r="A345" s="5" t="s">
        <v>653</v>
      </c>
      <c r="B345" s="5" t="s">
        <v>30</v>
      </c>
      <c r="C345" s="5" t="s">
        <v>654</v>
      </c>
      <c r="D345" s="1"/>
      <c r="E345" s="1"/>
      <c r="F345" s="1"/>
    </row>
    <row r="346" spans="1:6" x14ac:dyDescent="0.2">
      <c r="A346" s="5"/>
      <c r="B346" s="5"/>
      <c r="C346" s="5" t="s">
        <v>553</v>
      </c>
      <c r="D346" s="5"/>
      <c r="E346" s="5"/>
      <c r="F346" s="5"/>
    </row>
    <row r="347" spans="1:6" x14ac:dyDescent="0.2">
      <c r="A347" s="5"/>
      <c r="B347" s="5"/>
      <c r="C347" s="5" t="s">
        <v>554</v>
      </c>
      <c r="D347" s="5"/>
      <c r="E347" s="5"/>
      <c r="F347" s="5"/>
    </row>
    <row r="348" spans="1:6" x14ac:dyDescent="0.2">
      <c r="A348" s="5"/>
      <c r="B348" s="5"/>
      <c r="C348" s="5" t="s">
        <v>555</v>
      </c>
      <c r="D348" s="5"/>
      <c r="E348" s="5"/>
      <c r="F348" s="5"/>
    </row>
    <row r="349" spans="1:6" x14ac:dyDescent="0.2">
      <c r="A349" s="5"/>
      <c r="B349" s="5"/>
      <c r="C349" s="5" t="s">
        <v>24</v>
      </c>
      <c r="D349" s="5"/>
      <c r="E349" s="5"/>
      <c r="F349" s="5"/>
    </row>
    <row r="350" spans="1:6" x14ac:dyDescent="0.2">
      <c r="A350" s="5">
        <v>1.8</v>
      </c>
      <c r="B350" s="5" t="s">
        <v>62</v>
      </c>
      <c r="C350" s="5" t="s">
        <v>556</v>
      </c>
      <c r="D350" s="5">
        <v>22.4</v>
      </c>
      <c r="E350" s="5" t="s">
        <v>62</v>
      </c>
      <c r="F350" s="5">
        <v>40.32</v>
      </c>
    </row>
    <row r="351" spans="1:6" x14ac:dyDescent="0.2">
      <c r="A351" s="5">
        <v>0.25</v>
      </c>
      <c r="B351" s="5" t="s">
        <v>41</v>
      </c>
      <c r="C351" s="5" t="s">
        <v>557</v>
      </c>
      <c r="D351" s="5">
        <v>722.4</v>
      </c>
      <c r="E351" s="5" t="s">
        <v>41</v>
      </c>
      <c r="F351" s="5">
        <v>180.6</v>
      </c>
    </row>
    <row r="352" spans="1:6" x14ac:dyDescent="0.2">
      <c r="A352" s="5">
        <v>0.25</v>
      </c>
      <c r="B352" s="5" t="s">
        <v>41</v>
      </c>
      <c r="C352" s="5" t="s">
        <v>546</v>
      </c>
      <c r="D352" s="5">
        <v>590.1</v>
      </c>
      <c r="E352" s="5" t="s">
        <v>41</v>
      </c>
      <c r="F352" s="5">
        <v>147.53</v>
      </c>
    </row>
    <row r="353" spans="1:6" x14ac:dyDescent="0.2">
      <c r="A353" s="5">
        <v>0.4</v>
      </c>
      <c r="B353" s="5" t="s">
        <v>41</v>
      </c>
      <c r="C353" s="5" t="s">
        <v>44</v>
      </c>
      <c r="D353" s="5">
        <v>484.05</v>
      </c>
      <c r="E353" s="5" t="s">
        <v>41</v>
      </c>
      <c r="F353" s="5">
        <v>193.62</v>
      </c>
    </row>
    <row r="354" spans="1:6" x14ac:dyDescent="0.2">
      <c r="A354" s="5"/>
      <c r="B354" s="5"/>
      <c r="C354" s="5"/>
      <c r="D354" s="5" t="s">
        <v>8</v>
      </c>
      <c r="E354" s="5"/>
      <c r="F354" s="5">
        <v>562.07000000000005</v>
      </c>
    </row>
    <row r="355" spans="1:6" x14ac:dyDescent="0.2">
      <c r="A355" s="5"/>
      <c r="B355" s="5"/>
      <c r="C355" s="5"/>
      <c r="D355" s="5"/>
      <c r="E355" s="5"/>
      <c r="F355" s="5">
        <v>56.21</v>
      </c>
    </row>
    <row r="356" spans="1:6" x14ac:dyDescent="0.2">
      <c r="A356" s="1"/>
      <c r="B356" s="1"/>
      <c r="C356" s="1"/>
      <c r="D356" s="1"/>
      <c r="E356" s="1"/>
      <c r="F356" s="1"/>
    </row>
    <row r="357" spans="1:6" x14ac:dyDescent="0.2">
      <c r="A357" s="7" t="s">
        <v>558</v>
      </c>
      <c r="B357" s="5" t="s">
        <v>188</v>
      </c>
      <c r="C357" s="5" t="s">
        <v>559</v>
      </c>
      <c r="D357" s="5"/>
      <c r="E357" s="5"/>
      <c r="F357" s="5"/>
    </row>
    <row r="358" spans="1:6" x14ac:dyDescent="0.2">
      <c r="A358" s="7"/>
      <c r="B358" s="5"/>
      <c r="C358" s="5" t="s">
        <v>560</v>
      </c>
      <c r="D358" s="5"/>
      <c r="E358" s="5"/>
      <c r="F358" s="5"/>
    </row>
    <row r="359" spans="1:6" x14ac:dyDescent="0.2">
      <c r="A359" s="7"/>
      <c r="B359" s="5"/>
      <c r="C359" s="5" t="s">
        <v>24</v>
      </c>
      <c r="D359" s="5"/>
      <c r="E359" s="5"/>
      <c r="F359" s="5"/>
    </row>
    <row r="360" spans="1:6" x14ac:dyDescent="0.2">
      <c r="A360" s="5">
        <v>1</v>
      </c>
      <c r="B360" s="5" t="s">
        <v>561</v>
      </c>
      <c r="C360" s="5" t="s">
        <v>562</v>
      </c>
      <c r="D360" s="5">
        <v>51750</v>
      </c>
      <c r="E360" s="5" t="s">
        <v>475</v>
      </c>
      <c r="F360" s="5">
        <v>5175</v>
      </c>
    </row>
    <row r="361" spans="1:6" x14ac:dyDescent="0.2">
      <c r="A361" s="7">
        <v>0.01</v>
      </c>
      <c r="B361" s="5" t="s">
        <v>561</v>
      </c>
      <c r="C361" s="5" t="s">
        <v>563</v>
      </c>
      <c r="D361" s="5">
        <v>50300</v>
      </c>
      <c r="E361" s="5" t="s">
        <v>475</v>
      </c>
      <c r="F361" s="5">
        <v>50.3</v>
      </c>
    </row>
    <row r="362" spans="1:6" x14ac:dyDescent="0.2">
      <c r="A362" s="7">
        <v>3.5</v>
      </c>
      <c r="B362" s="5" t="s">
        <v>64</v>
      </c>
      <c r="C362" s="5" t="s">
        <v>564</v>
      </c>
      <c r="D362" s="5">
        <v>784.35</v>
      </c>
      <c r="E362" s="5" t="s">
        <v>64</v>
      </c>
      <c r="F362" s="5">
        <v>2745.23</v>
      </c>
    </row>
    <row r="363" spans="1:6" x14ac:dyDescent="0.2">
      <c r="A363" s="7"/>
      <c r="B363" s="5" t="s">
        <v>22</v>
      </c>
      <c r="C363" s="5" t="s">
        <v>23</v>
      </c>
      <c r="D363" s="5"/>
      <c r="E363" s="5" t="s">
        <v>22</v>
      </c>
      <c r="F363" s="5">
        <v>0</v>
      </c>
    </row>
    <row r="364" spans="1:6" x14ac:dyDescent="0.2">
      <c r="A364" s="5"/>
      <c r="B364" s="5"/>
      <c r="C364" s="5"/>
      <c r="D364" s="5"/>
      <c r="E364" s="5"/>
      <c r="F364" s="5" t="s">
        <v>24</v>
      </c>
    </row>
    <row r="365" spans="1:6" x14ac:dyDescent="0.2">
      <c r="A365" s="5"/>
      <c r="B365" s="5"/>
      <c r="C365" s="5" t="s">
        <v>565</v>
      </c>
      <c r="D365" s="5"/>
      <c r="E365" s="5"/>
      <c r="F365" s="5">
        <v>7970.53</v>
      </c>
    </row>
    <row r="366" spans="1:6" x14ac:dyDescent="0.2">
      <c r="A366" s="5"/>
      <c r="B366" s="5"/>
      <c r="C366" s="5"/>
      <c r="D366" s="5"/>
      <c r="E366" s="5"/>
      <c r="F366" s="5" t="s">
        <v>24</v>
      </c>
    </row>
    <row r="367" spans="1:6" x14ac:dyDescent="0.2">
      <c r="A367" s="5"/>
      <c r="B367" s="5"/>
      <c r="C367" s="5" t="s">
        <v>655</v>
      </c>
      <c r="D367" s="5"/>
      <c r="E367" s="5"/>
      <c r="F367" s="5">
        <v>79705.3</v>
      </c>
    </row>
    <row r="368" spans="1:6" x14ac:dyDescent="0.2">
      <c r="A368" s="1"/>
      <c r="B368" s="1"/>
      <c r="C368" s="1"/>
      <c r="D368" s="1"/>
      <c r="E368" s="1"/>
      <c r="F368" s="1"/>
    </row>
    <row r="369" spans="1:7" x14ac:dyDescent="0.2">
      <c r="A369" s="1"/>
      <c r="B369" s="1"/>
      <c r="C369" s="1"/>
      <c r="D369" s="1"/>
      <c r="E369" s="1"/>
      <c r="F369" s="1" t="s">
        <v>24</v>
      </c>
    </row>
    <row r="370" spans="1:7" x14ac:dyDescent="0.2">
      <c r="A370" s="5" t="s">
        <v>566</v>
      </c>
      <c r="B370" s="5" t="s">
        <v>30</v>
      </c>
      <c r="C370" s="5" t="s">
        <v>570</v>
      </c>
      <c r="D370" s="5"/>
      <c r="E370" s="5"/>
      <c r="F370" s="5"/>
      <c r="G370" t="s">
        <v>571</v>
      </c>
    </row>
    <row r="371" spans="1:7" x14ac:dyDescent="0.2">
      <c r="A371" s="5"/>
      <c r="B371" s="5"/>
      <c r="C371" s="5" t="s">
        <v>24</v>
      </c>
      <c r="D371" s="5"/>
      <c r="E371" s="5"/>
      <c r="F371" s="5"/>
      <c r="G371" t="s">
        <v>571</v>
      </c>
    </row>
    <row r="372" spans="1:7" x14ac:dyDescent="0.2">
      <c r="A372" s="5">
        <v>0.03</v>
      </c>
      <c r="B372" s="5" t="s">
        <v>19</v>
      </c>
      <c r="C372" s="5" t="s">
        <v>567</v>
      </c>
      <c r="D372" s="5">
        <v>7014.49</v>
      </c>
      <c r="E372" s="5" t="s">
        <v>19</v>
      </c>
      <c r="F372" s="5">
        <v>210.43</v>
      </c>
      <c r="G372" t="s">
        <v>571</v>
      </c>
    </row>
    <row r="373" spans="1:7" x14ac:dyDescent="0.2">
      <c r="A373" s="5">
        <v>0.5</v>
      </c>
      <c r="B373" s="5" t="s">
        <v>64</v>
      </c>
      <c r="C373" s="5" t="s">
        <v>65</v>
      </c>
      <c r="D373" s="5">
        <v>904.05</v>
      </c>
      <c r="E373" s="5" t="s">
        <v>64</v>
      </c>
      <c r="F373" s="5">
        <v>452.03</v>
      </c>
      <c r="G373" t="s">
        <v>571</v>
      </c>
    </row>
    <row r="374" spans="1:7" x14ac:dyDescent="0.2">
      <c r="A374" s="5">
        <v>0.75</v>
      </c>
      <c r="B374" s="5" t="s">
        <v>64</v>
      </c>
      <c r="C374" s="5" t="s">
        <v>43</v>
      </c>
      <c r="D374" s="5">
        <v>590.1</v>
      </c>
      <c r="E374" s="5" t="s">
        <v>64</v>
      </c>
      <c r="F374" s="5">
        <v>442.58</v>
      </c>
      <c r="G374" t="s">
        <v>571</v>
      </c>
    </row>
    <row r="375" spans="1:7" x14ac:dyDescent="0.2">
      <c r="A375" s="5"/>
      <c r="B375" s="5" t="s">
        <v>22</v>
      </c>
      <c r="C375" s="5" t="s">
        <v>23</v>
      </c>
      <c r="D375" s="5">
        <v>0</v>
      </c>
      <c r="E375" s="5" t="s">
        <v>22</v>
      </c>
      <c r="F375" s="5">
        <v>0</v>
      </c>
      <c r="G375" t="s">
        <v>571</v>
      </c>
    </row>
    <row r="376" spans="1:7" x14ac:dyDescent="0.2">
      <c r="A376" s="5"/>
      <c r="B376" s="5"/>
      <c r="C376" s="5"/>
      <c r="D376" s="5"/>
      <c r="E376" s="5"/>
      <c r="F376" s="5" t="s">
        <v>24</v>
      </c>
      <c r="G376" t="s">
        <v>571</v>
      </c>
    </row>
    <row r="377" spans="1:7" x14ac:dyDescent="0.2">
      <c r="A377" s="5"/>
      <c r="B377" s="5"/>
      <c r="C377" s="5" t="s">
        <v>568</v>
      </c>
      <c r="D377" s="5"/>
      <c r="E377" s="5"/>
      <c r="F377" s="5">
        <v>1105.04</v>
      </c>
      <c r="G377" t="s">
        <v>571</v>
      </c>
    </row>
    <row r="378" spans="1:7" x14ac:dyDescent="0.2">
      <c r="A378" s="5"/>
      <c r="B378" s="5"/>
      <c r="C378" s="5"/>
      <c r="D378" s="5"/>
      <c r="E378" s="5"/>
      <c r="F378" s="5" t="s">
        <v>24</v>
      </c>
      <c r="G378" t="s">
        <v>571</v>
      </c>
    </row>
    <row r="379" spans="1:7" x14ac:dyDescent="0.2">
      <c r="A379" s="5"/>
      <c r="B379" s="5"/>
      <c r="C379" s="5" t="s">
        <v>569</v>
      </c>
      <c r="D379" s="5"/>
      <c r="E379" s="5"/>
      <c r="F379" s="5">
        <v>1487.27</v>
      </c>
      <c r="G379" t="s">
        <v>571</v>
      </c>
    </row>
    <row r="380" spans="1:7" x14ac:dyDescent="0.2">
      <c r="A380" s="6">
        <v>37.1</v>
      </c>
      <c r="B380" s="5" t="s">
        <v>30</v>
      </c>
      <c r="C380" s="5" t="s">
        <v>572</v>
      </c>
      <c r="D380" s="5"/>
      <c r="E380" s="5"/>
      <c r="F380" s="5"/>
    </row>
    <row r="381" spans="1:7" x14ac:dyDescent="0.2">
      <c r="A381" s="5"/>
      <c r="B381" s="5"/>
      <c r="C381" s="5" t="s">
        <v>24</v>
      </c>
      <c r="D381" s="5"/>
      <c r="E381" s="5"/>
      <c r="F381" s="5"/>
    </row>
    <row r="382" spans="1:7" x14ac:dyDescent="0.2">
      <c r="A382" s="5">
        <v>0.09</v>
      </c>
      <c r="B382" s="5" t="s">
        <v>19</v>
      </c>
      <c r="C382" s="5" t="s">
        <v>264</v>
      </c>
      <c r="D382" s="5">
        <v>1322</v>
      </c>
      <c r="E382" s="5" t="s">
        <v>19</v>
      </c>
      <c r="F382" s="5">
        <v>118.98</v>
      </c>
    </row>
    <row r="383" spans="1:7" x14ac:dyDescent="0.2">
      <c r="A383" s="5">
        <v>2.2000000000000002</v>
      </c>
      <c r="B383" s="5" t="s">
        <v>41</v>
      </c>
      <c r="C383" s="5" t="s">
        <v>42</v>
      </c>
      <c r="D383" s="5">
        <v>844.2</v>
      </c>
      <c r="E383" s="5" t="s">
        <v>41</v>
      </c>
      <c r="F383" s="5">
        <v>1857.24</v>
      </c>
    </row>
    <row r="384" spans="1:7" x14ac:dyDescent="0.2">
      <c r="A384" s="5">
        <v>0.5</v>
      </c>
      <c r="B384" s="5" t="s">
        <v>41</v>
      </c>
      <c r="C384" s="5" t="s">
        <v>43</v>
      </c>
      <c r="D384" s="5">
        <v>590.1</v>
      </c>
      <c r="E384" s="5" t="s">
        <v>41</v>
      </c>
      <c r="F384" s="5">
        <v>295.05</v>
      </c>
    </row>
    <row r="385" spans="1:6" x14ac:dyDescent="0.2">
      <c r="A385" s="5">
        <v>3.8</v>
      </c>
      <c r="B385" s="5" t="s">
        <v>41</v>
      </c>
      <c r="C385" s="5" t="s">
        <v>44</v>
      </c>
      <c r="D385" s="5">
        <v>484.05</v>
      </c>
      <c r="E385" s="5" t="s">
        <v>41</v>
      </c>
      <c r="F385" s="5">
        <v>1839.39</v>
      </c>
    </row>
    <row r="386" spans="1:6" x14ac:dyDescent="0.2">
      <c r="A386" s="5"/>
      <c r="B386" s="5" t="s">
        <v>22</v>
      </c>
      <c r="C386" s="5" t="s">
        <v>573</v>
      </c>
      <c r="D386" s="5" t="s">
        <v>8</v>
      </c>
      <c r="E386" s="5" t="s">
        <v>22</v>
      </c>
      <c r="F386" s="5">
        <v>1.5</v>
      </c>
    </row>
    <row r="387" spans="1:6" x14ac:dyDescent="0.2">
      <c r="A387" s="5"/>
      <c r="B387" s="5"/>
      <c r="C387" s="5"/>
      <c r="D387" s="5"/>
      <c r="E387" s="5"/>
      <c r="F387" s="5" t="s">
        <v>24</v>
      </c>
    </row>
    <row r="388" spans="1:6" x14ac:dyDescent="0.2">
      <c r="A388" s="5"/>
      <c r="B388" s="5"/>
      <c r="C388" s="5" t="s">
        <v>266</v>
      </c>
      <c r="D388" s="5"/>
      <c r="E388" s="5"/>
      <c r="F388" s="5">
        <v>4112.16</v>
      </c>
    </row>
    <row r="389" spans="1:6" x14ac:dyDescent="0.2">
      <c r="A389" s="5"/>
      <c r="B389" s="5"/>
      <c r="C389" s="5"/>
      <c r="D389" s="5"/>
      <c r="E389" s="5"/>
      <c r="F389" s="5" t="s">
        <v>24</v>
      </c>
    </row>
    <row r="390" spans="1:6" x14ac:dyDescent="0.2">
      <c r="A390" s="5"/>
      <c r="B390" s="5"/>
      <c r="C390" s="5" t="s">
        <v>67</v>
      </c>
      <c r="D390" s="5"/>
      <c r="E390" s="5"/>
      <c r="F390" s="5">
        <v>41.12</v>
      </c>
    </row>
    <row r="391" spans="1:6" x14ac:dyDescent="0.2">
      <c r="A391" s="5"/>
      <c r="B391" s="5"/>
      <c r="C391" s="5"/>
      <c r="D391" s="5"/>
      <c r="E391" s="5"/>
      <c r="F391" s="5" t="s">
        <v>46</v>
      </c>
    </row>
    <row r="392" spans="1:6" x14ac:dyDescent="0.2">
      <c r="A392" s="5" t="s">
        <v>281</v>
      </c>
      <c r="B392" s="5"/>
      <c r="C392" s="5" t="s">
        <v>282</v>
      </c>
      <c r="D392" s="5"/>
      <c r="E392" s="5"/>
      <c r="F392" s="5">
        <v>9.6</v>
      </c>
    </row>
    <row r="393" spans="1:6" x14ac:dyDescent="0.2">
      <c r="A393" s="5"/>
      <c r="B393" s="5"/>
      <c r="C393" s="5" t="s">
        <v>283</v>
      </c>
      <c r="D393" s="5"/>
      <c r="E393" s="5"/>
      <c r="F393" s="5">
        <v>6720</v>
      </c>
    </row>
    <row r="394" spans="1:6" s="39" customFormat="1" x14ac:dyDescent="0.2">
      <c r="A394" s="38"/>
      <c r="B394" s="38"/>
      <c r="C394" s="38"/>
      <c r="D394" s="38"/>
      <c r="E394" s="38"/>
      <c r="F394" s="38"/>
    </row>
    <row r="395" spans="1:6" s="39" customFormat="1" x14ac:dyDescent="0.2">
      <c r="A395" s="38"/>
      <c r="B395" s="38"/>
      <c r="C395" s="38"/>
      <c r="D395" s="38"/>
      <c r="E395" s="38"/>
      <c r="F395" s="38"/>
    </row>
    <row r="396" spans="1:6" s="39" customFormat="1" x14ac:dyDescent="0.2">
      <c r="A396" s="59"/>
      <c r="B396" s="59"/>
      <c r="C396" s="59"/>
      <c r="D396" s="59"/>
      <c r="E396" s="59"/>
      <c r="F396" s="59"/>
    </row>
    <row r="397" spans="1:6" x14ac:dyDescent="0.2">
      <c r="A397" s="5"/>
      <c r="B397" s="5"/>
      <c r="C397" s="5" t="s">
        <v>578</v>
      </c>
      <c r="D397" s="5"/>
      <c r="E397" s="5"/>
      <c r="F397" s="5"/>
    </row>
    <row r="398" spans="1:6" x14ac:dyDescent="0.2">
      <c r="A398" s="5"/>
      <c r="B398" s="5"/>
      <c r="C398" s="5"/>
      <c r="D398" s="5"/>
      <c r="E398" s="5"/>
      <c r="F398" s="5"/>
    </row>
    <row r="399" spans="1:6" ht="81" x14ac:dyDescent="0.2">
      <c r="A399" s="5"/>
      <c r="B399" s="5"/>
      <c r="C399" s="55" t="s">
        <v>601</v>
      </c>
      <c r="D399" s="5"/>
      <c r="E399" s="5"/>
      <c r="F399" s="5"/>
    </row>
    <row r="400" spans="1:6" x14ac:dyDescent="0.2">
      <c r="A400" s="5">
        <v>30.42</v>
      </c>
      <c r="B400" s="5" t="s">
        <v>271</v>
      </c>
      <c r="C400" s="5" t="s">
        <v>656</v>
      </c>
      <c r="D400" s="5">
        <v>204.4</v>
      </c>
      <c r="E400" s="5" t="s">
        <v>271</v>
      </c>
      <c r="F400" s="5">
        <v>6217.85</v>
      </c>
    </row>
    <row r="401" spans="1:6" x14ac:dyDescent="0.2">
      <c r="A401" s="5">
        <v>6.1</v>
      </c>
      <c r="B401" s="5" t="s">
        <v>271</v>
      </c>
      <c r="C401" s="5" t="s">
        <v>579</v>
      </c>
      <c r="D401" s="5">
        <v>1280</v>
      </c>
      <c r="E401" s="5" t="s">
        <v>271</v>
      </c>
      <c r="F401" s="5">
        <v>7808</v>
      </c>
    </row>
    <row r="402" spans="1:6" x14ac:dyDescent="0.2">
      <c r="A402" s="5">
        <v>750</v>
      </c>
      <c r="B402" s="5" t="s">
        <v>11</v>
      </c>
      <c r="C402" s="5" t="s">
        <v>580</v>
      </c>
      <c r="D402" s="5">
        <v>5570</v>
      </c>
      <c r="E402" s="5" t="s">
        <v>58</v>
      </c>
      <c r="F402" s="5">
        <v>4177.5</v>
      </c>
    </row>
    <row r="403" spans="1:6" x14ac:dyDescent="0.2">
      <c r="A403" s="5"/>
      <c r="B403" s="5"/>
      <c r="C403" s="5" t="s">
        <v>154</v>
      </c>
      <c r="D403" s="5"/>
      <c r="E403" s="5"/>
      <c r="F403" s="5">
        <v>3753</v>
      </c>
    </row>
    <row r="404" spans="1:6" x14ac:dyDescent="0.2">
      <c r="A404" s="5"/>
      <c r="B404" s="5"/>
      <c r="C404" s="5" t="s">
        <v>155</v>
      </c>
      <c r="D404" s="5"/>
      <c r="E404" s="5"/>
      <c r="F404" s="5">
        <v>138.04</v>
      </c>
    </row>
    <row r="405" spans="1:6" x14ac:dyDescent="0.2">
      <c r="A405" s="5"/>
      <c r="B405" s="5"/>
      <c r="C405" s="5" t="s">
        <v>581</v>
      </c>
      <c r="D405" s="5"/>
      <c r="E405" s="5"/>
      <c r="F405" s="5">
        <v>22094.39</v>
      </c>
    </row>
    <row r="406" spans="1:6" x14ac:dyDescent="0.2">
      <c r="A406" s="5"/>
      <c r="B406" s="5"/>
      <c r="C406" s="5" t="s">
        <v>582</v>
      </c>
      <c r="D406" s="5"/>
      <c r="E406" s="5"/>
      <c r="F406" s="5">
        <v>245.49</v>
      </c>
    </row>
    <row r="407" spans="1:6" x14ac:dyDescent="0.2">
      <c r="A407" s="5"/>
      <c r="B407" s="5"/>
      <c r="C407" s="5"/>
      <c r="D407" s="5"/>
      <c r="E407" s="5"/>
      <c r="F407" s="5"/>
    </row>
    <row r="408" spans="1:6" x14ac:dyDescent="0.2">
      <c r="A408" s="5"/>
      <c r="B408" s="5"/>
      <c r="C408" s="5" t="s">
        <v>583</v>
      </c>
      <c r="D408" s="5"/>
      <c r="E408" s="5"/>
      <c r="F408" s="5"/>
    </row>
    <row r="409" spans="1:6" x14ac:dyDescent="0.2">
      <c r="A409" s="5">
        <v>1</v>
      </c>
      <c r="B409" s="5" t="s">
        <v>11</v>
      </c>
      <c r="C409" s="5" t="s">
        <v>584</v>
      </c>
      <c r="D409" s="5">
        <v>817</v>
      </c>
      <c r="E409" s="5" t="s">
        <v>11</v>
      </c>
      <c r="F409" s="5">
        <v>817</v>
      </c>
    </row>
    <row r="410" spans="1:6" x14ac:dyDescent="0.2">
      <c r="A410" s="5">
        <v>1</v>
      </c>
      <c r="B410" s="5" t="s">
        <v>11</v>
      </c>
      <c r="C410" s="5" t="s">
        <v>585</v>
      </c>
      <c r="D410" s="5">
        <v>712</v>
      </c>
      <c r="E410" s="5" t="s">
        <v>11</v>
      </c>
      <c r="F410" s="5">
        <v>712</v>
      </c>
    </row>
    <row r="411" spans="1:6" x14ac:dyDescent="0.2">
      <c r="A411" s="5">
        <v>4</v>
      </c>
      <c r="B411" s="5" t="s">
        <v>11</v>
      </c>
      <c r="C411" s="5" t="s">
        <v>586</v>
      </c>
      <c r="D411" s="5">
        <v>556</v>
      </c>
      <c r="E411" s="5" t="s">
        <v>11</v>
      </c>
      <c r="F411" s="5">
        <v>2224</v>
      </c>
    </row>
    <row r="412" spans="1:6" x14ac:dyDescent="0.2">
      <c r="A412" s="5"/>
      <c r="B412" s="5"/>
      <c r="C412" s="5"/>
      <c r="D412" s="5"/>
      <c r="E412" s="5"/>
      <c r="F412" s="5">
        <v>3753</v>
      </c>
    </row>
    <row r="413" spans="1:6" x14ac:dyDescent="0.2">
      <c r="A413" s="5"/>
      <c r="B413" s="5"/>
      <c r="C413" s="5" t="s">
        <v>587</v>
      </c>
      <c r="D413" s="5"/>
      <c r="E413" s="5"/>
      <c r="F413" s="5">
        <v>41.7</v>
      </c>
    </row>
    <row r="414" spans="1:6" x14ac:dyDescent="0.2">
      <c r="A414" s="5"/>
      <c r="B414" s="5"/>
      <c r="C414" s="5"/>
      <c r="D414" s="5"/>
      <c r="E414" s="5"/>
      <c r="F414" s="5"/>
    </row>
    <row r="415" spans="1:6" x14ac:dyDescent="0.2">
      <c r="A415" s="5"/>
      <c r="B415" s="5"/>
      <c r="C415" s="5" t="s">
        <v>588</v>
      </c>
      <c r="D415" s="5"/>
      <c r="E415" s="5"/>
      <c r="F415" s="5"/>
    </row>
    <row r="416" spans="1:6" ht="81" x14ac:dyDescent="0.2">
      <c r="A416" s="5"/>
      <c r="B416" s="5"/>
      <c r="C416" s="55" t="s">
        <v>589</v>
      </c>
      <c r="D416" s="5"/>
      <c r="E416" s="5"/>
      <c r="F416" s="5"/>
    </row>
    <row r="417" spans="1:6" x14ac:dyDescent="0.2">
      <c r="A417" s="5">
        <v>1</v>
      </c>
      <c r="B417" s="5" t="s">
        <v>391</v>
      </c>
      <c r="C417" s="5" t="s">
        <v>590</v>
      </c>
      <c r="D417" s="5">
        <v>59.6</v>
      </c>
      <c r="E417" s="5" t="s">
        <v>391</v>
      </c>
      <c r="F417" s="5">
        <v>59.6</v>
      </c>
    </row>
    <row r="418" spans="1:6" x14ac:dyDescent="0.2">
      <c r="A418" s="5">
        <v>300</v>
      </c>
      <c r="B418" s="5" t="s">
        <v>11</v>
      </c>
      <c r="C418" s="5" t="s">
        <v>591</v>
      </c>
      <c r="D418" s="5">
        <v>68.8</v>
      </c>
      <c r="E418" s="5" t="s">
        <v>391</v>
      </c>
      <c r="F418" s="5">
        <v>143.33000000000001</v>
      </c>
    </row>
    <row r="419" spans="1:6" x14ac:dyDescent="0.2">
      <c r="A419" s="5">
        <v>300</v>
      </c>
      <c r="B419" s="5" t="s">
        <v>11</v>
      </c>
      <c r="C419" s="5" t="s">
        <v>592</v>
      </c>
      <c r="D419" s="5">
        <v>287</v>
      </c>
      <c r="E419" s="5" t="s">
        <v>58</v>
      </c>
      <c r="F419" s="5">
        <v>86.1</v>
      </c>
    </row>
    <row r="420" spans="1:6" x14ac:dyDescent="0.2">
      <c r="A420" s="5"/>
      <c r="B420" s="5"/>
      <c r="C420" s="5" t="s">
        <v>593</v>
      </c>
      <c r="D420" s="5"/>
      <c r="E420" s="5"/>
      <c r="F420" s="5">
        <v>6.72</v>
      </c>
    </row>
    <row r="421" spans="1:6" x14ac:dyDescent="0.2">
      <c r="A421" s="5"/>
      <c r="B421" s="5"/>
      <c r="C421" s="5" t="s">
        <v>154</v>
      </c>
      <c r="D421" s="5"/>
      <c r="E421" s="5"/>
      <c r="F421" s="5">
        <v>13266</v>
      </c>
    </row>
    <row r="422" spans="1:6" x14ac:dyDescent="0.2">
      <c r="A422" s="5"/>
      <c r="B422" s="5"/>
      <c r="C422" s="5" t="s">
        <v>594</v>
      </c>
      <c r="D422" s="5"/>
      <c r="E422" s="5"/>
      <c r="F422" s="5">
        <v>13561.75</v>
      </c>
    </row>
    <row r="423" spans="1:6" x14ac:dyDescent="0.2">
      <c r="A423" s="5"/>
      <c r="B423" s="5"/>
      <c r="C423" s="5" t="s">
        <v>595</v>
      </c>
      <c r="D423" s="5"/>
      <c r="E423" s="5"/>
      <c r="F423" s="5">
        <v>150.69</v>
      </c>
    </row>
    <row r="424" spans="1:6" x14ac:dyDescent="0.2">
      <c r="A424" s="5"/>
      <c r="B424" s="5"/>
      <c r="C424" s="5"/>
      <c r="D424" s="5"/>
      <c r="E424" s="5"/>
      <c r="F424" s="5"/>
    </row>
    <row r="425" spans="1:6" x14ac:dyDescent="0.2">
      <c r="A425" s="5"/>
      <c r="B425" s="5"/>
      <c r="C425" s="5" t="s">
        <v>596</v>
      </c>
      <c r="D425" s="5"/>
      <c r="E425" s="5"/>
      <c r="F425" s="5"/>
    </row>
    <row r="426" spans="1:6" x14ac:dyDescent="0.2">
      <c r="A426" s="5">
        <v>1</v>
      </c>
      <c r="B426" s="5" t="s">
        <v>11</v>
      </c>
      <c r="C426" s="5" t="s">
        <v>597</v>
      </c>
      <c r="D426" s="5">
        <v>861</v>
      </c>
      <c r="E426" s="5" t="s">
        <v>11</v>
      </c>
      <c r="F426" s="5">
        <v>861</v>
      </c>
    </row>
    <row r="427" spans="1:6" x14ac:dyDescent="0.2">
      <c r="A427" s="5">
        <v>2</v>
      </c>
      <c r="B427" s="5" t="s">
        <v>11</v>
      </c>
      <c r="C427" s="5" t="s">
        <v>585</v>
      </c>
      <c r="D427" s="5">
        <v>712</v>
      </c>
      <c r="E427" s="5" t="s">
        <v>11</v>
      </c>
      <c r="F427" s="5">
        <v>1424</v>
      </c>
    </row>
    <row r="428" spans="1:6" x14ac:dyDescent="0.2">
      <c r="A428" s="5">
        <v>3</v>
      </c>
      <c r="B428" s="5" t="s">
        <v>11</v>
      </c>
      <c r="C428" s="5" t="s">
        <v>598</v>
      </c>
      <c r="D428" s="5">
        <v>708</v>
      </c>
      <c r="E428" s="5" t="s">
        <v>11</v>
      </c>
      <c r="F428" s="5">
        <v>2124</v>
      </c>
    </row>
    <row r="429" spans="1:6" x14ac:dyDescent="0.2">
      <c r="A429" s="5">
        <v>4</v>
      </c>
      <c r="B429" s="5" t="s">
        <v>11</v>
      </c>
      <c r="C429" s="5" t="s">
        <v>586</v>
      </c>
      <c r="D429" s="5">
        <v>556</v>
      </c>
      <c r="E429" s="5" t="s">
        <v>11</v>
      </c>
      <c r="F429" s="5">
        <v>2224</v>
      </c>
    </row>
    <row r="430" spans="1:6" x14ac:dyDescent="0.2">
      <c r="A430" s="5"/>
      <c r="B430" s="5"/>
      <c r="C430" s="5" t="s">
        <v>599</v>
      </c>
      <c r="D430" s="5"/>
      <c r="E430" s="5"/>
      <c r="F430" s="5">
        <v>6633</v>
      </c>
    </row>
    <row r="431" spans="1:6" x14ac:dyDescent="0.2">
      <c r="A431" s="5"/>
      <c r="B431" s="5"/>
      <c r="C431" s="5" t="s">
        <v>600</v>
      </c>
      <c r="D431" s="5"/>
      <c r="E431" s="5"/>
      <c r="F431" s="5">
        <v>13266</v>
      </c>
    </row>
    <row r="432" spans="1:6" x14ac:dyDescent="0.2">
      <c r="A432" s="5"/>
      <c r="B432" s="5"/>
      <c r="C432" s="5"/>
      <c r="D432" s="5"/>
      <c r="E432" s="5"/>
      <c r="F432" s="5">
        <v>147.4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6"/>
  <sheetViews>
    <sheetView workbookViewId="0">
      <selection activeCell="L15" sqref="L15"/>
    </sheetView>
  </sheetViews>
  <sheetFormatPr defaultRowHeight="15" x14ac:dyDescent="0.2"/>
  <cols>
    <col min="1" max="1" width="6.05078125" customWidth="1"/>
    <col min="2" max="2" width="44.52734375" customWidth="1"/>
    <col min="4" max="4" width="20.984375" customWidth="1"/>
    <col min="6" max="6" width="11.8359375" customWidth="1"/>
    <col min="7" max="7" width="9.14453125" customWidth="1"/>
    <col min="8" max="8" width="0.265625" customWidth="1"/>
    <col min="9" max="9" width="0.1328125" customWidth="1"/>
    <col min="10" max="10" width="11.296875" customWidth="1"/>
    <col min="11" max="11" width="29.7265625" customWidth="1"/>
  </cols>
  <sheetData>
    <row r="1" spans="1:12" x14ac:dyDescent="0.2">
      <c r="A1" s="5"/>
      <c r="B1" s="5" t="s">
        <v>284</v>
      </c>
      <c r="C1" s="5"/>
      <c r="D1" s="5" t="s">
        <v>8</v>
      </c>
      <c r="E1" s="5"/>
      <c r="F1" s="5"/>
      <c r="G1" s="5"/>
      <c r="H1" s="5"/>
      <c r="I1" s="5"/>
      <c r="J1" s="5"/>
      <c r="K1" s="5"/>
      <c r="L1" s="5"/>
    </row>
    <row r="2" spans="1:12" x14ac:dyDescent="0.2">
      <c r="A2" s="5"/>
      <c r="B2" s="5" t="s">
        <v>285</v>
      </c>
      <c r="C2" s="5"/>
      <c r="D2" s="5"/>
      <c r="E2" s="5"/>
      <c r="F2" s="5"/>
      <c r="G2" s="5"/>
      <c r="H2" s="5"/>
      <c r="I2" s="5"/>
      <c r="J2" s="5"/>
      <c r="K2" s="5"/>
      <c r="L2" s="5"/>
    </row>
    <row r="3" spans="1:12" x14ac:dyDescent="0.2">
      <c r="A3" s="5" t="s">
        <v>286</v>
      </c>
      <c r="B3" s="5" t="s">
        <v>639</v>
      </c>
      <c r="C3" s="5" t="s">
        <v>640</v>
      </c>
      <c r="D3" s="5" t="s">
        <v>640</v>
      </c>
      <c r="E3" s="5"/>
      <c r="F3" s="5"/>
      <c r="G3" s="5"/>
      <c r="H3" s="5"/>
      <c r="I3" s="5"/>
      <c r="J3" s="5"/>
      <c r="K3" s="5"/>
      <c r="L3" s="5"/>
    </row>
    <row r="4" spans="1:12" x14ac:dyDescent="0.2">
      <c r="A4" s="5"/>
      <c r="B4" s="5" t="s">
        <v>8</v>
      </c>
      <c r="C4" s="5"/>
      <c r="D4" s="5" t="s">
        <v>8</v>
      </c>
      <c r="E4" s="5" t="s">
        <v>287</v>
      </c>
      <c r="F4" s="5"/>
      <c r="G4" s="5"/>
      <c r="H4" s="5"/>
      <c r="I4" s="5"/>
      <c r="J4" s="5" t="s">
        <v>8</v>
      </c>
      <c r="K4" s="5"/>
      <c r="L4" s="5"/>
    </row>
    <row r="5" spans="1:12" x14ac:dyDescent="0.2">
      <c r="A5" s="5"/>
      <c r="B5" s="5" t="s">
        <v>24</v>
      </c>
      <c r="C5" s="5" t="s">
        <v>24</v>
      </c>
      <c r="D5" s="5" t="s">
        <v>24</v>
      </c>
      <c r="E5" s="5" t="s">
        <v>24</v>
      </c>
      <c r="F5" s="5" t="s">
        <v>24</v>
      </c>
      <c r="G5" s="5" t="s">
        <v>24</v>
      </c>
      <c r="H5" s="5" t="s">
        <v>24</v>
      </c>
      <c r="I5" s="5" t="s">
        <v>24</v>
      </c>
      <c r="J5" s="5" t="s">
        <v>24</v>
      </c>
      <c r="K5" s="5" t="s">
        <v>24</v>
      </c>
      <c r="L5" s="5" t="s">
        <v>24</v>
      </c>
    </row>
    <row r="6" spans="1:12" x14ac:dyDescent="0.2">
      <c r="A6" s="5" t="s">
        <v>288</v>
      </c>
      <c r="B6" s="5" t="s">
        <v>289</v>
      </c>
      <c r="C6" s="5" t="s">
        <v>290</v>
      </c>
      <c r="D6" s="5" t="s">
        <v>291</v>
      </c>
      <c r="E6" s="5" t="s">
        <v>17</v>
      </c>
      <c r="F6" s="5" t="s">
        <v>292</v>
      </c>
      <c r="G6" s="5" t="s">
        <v>293</v>
      </c>
      <c r="H6" s="5" t="s">
        <v>294</v>
      </c>
      <c r="I6" s="5" t="s">
        <v>295</v>
      </c>
      <c r="J6" s="5" t="s">
        <v>296</v>
      </c>
      <c r="K6" s="5" t="s">
        <v>297</v>
      </c>
      <c r="L6" s="5"/>
    </row>
    <row r="7" spans="1:12" x14ac:dyDescent="0.2">
      <c r="A7" s="5"/>
      <c r="B7" s="5"/>
      <c r="C7" s="5"/>
      <c r="D7" s="5"/>
      <c r="E7" s="5" t="s">
        <v>298</v>
      </c>
      <c r="F7" s="5" t="s">
        <v>296</v>
      </c>
      <c r="G7" s="5" t="s">
        <v>299</v>
      </c>
      <c r="H7" s="5" t="s">
        <v>300</v>
      </c>
      <c r="I7" s="5" t="s">
        <v>301</v>
      </c>
      <c r="J7" s="5" t="s">
        <v>302</v>
      </c>
      <c r="K7" s="5"/>
      <c r="L7" s="5"/>
    </row>
    <row r="8" spans="1:12" x14ac:dyDescent="0.2">
      <c r="A8" s="5" t="s">
        <v>24</v>
      </c>
      <c r="B8" s="5" t="s">
        <v>24</v>
      </c>
      <c r="C8" s="5" t="s">
        <v>24</v>
      </c>
      <c r="D8" s="5" t="s">
        <v>24</v>
      </c>
      <c r="E8" s="5" t="s">
        <v>24</v>
      </c>
      <c r="F8" s="5" t="s">
        <v>24</v>
      </c>
      <c r="G8" s="5" t="s">
        <v>24</v>
      </c>
      <c r="H8" s="5" t="s">
        <v>303</v>
      </c>
      <c r="I8" s="5" t="s">
        <v>24</v>
      </c>
      <c r="J8" s="5" t="s">
        <v>24</v>
      </c>
      <c r="K8" s="5" t="s">
        <v>24</v>
      </c>
      <c r="L8" s="5" t="s">
        <v>24</v>
      </c>
    </row>
    <row r="9" spans="1:12" x14ac:dyDescent="0.2">
      <c r="A9" s="5" t="s">
        <v>304</v>
      </c>
      <c r="B9" s="5" t="s">
        <v>432</v>
      </c>
      <c r="C9" s="5" t="s">
        <v>305</v>
      </c>
      <c r="D9" s="5" t="s">
        <v>306</v>
      </c>
      <c r="E9" s="5">
        <v>18</v>
      </c>
      <c r="F9" s="5">
        <v>445</v>
      </c>
      <c r="G9" s="5">
        <v>187.46</v>
      </c>
      <c r="H9" s="5"/>
      <c r="I9" s="5">
        <v>0</v>
      </c>
      <c r="J9" s="5">
        <v>632.46</v>
      </c>
      <c r="K9" s="5" t="s">
        <v>483</v>
      </c>
      <c r="L9" s="5">
        <v>904.05</v>
      </c>
    </row>
    <row r="10" spans="1:12" x14ac:dyDescent="0.2">
      <c r="A10" s="5" t="s">
        <v>308</v>
      </c>
      <c r="B10" s="5" t="s">
        <v>433</v>
      </c>
      <c r="C10" s="5" t="s">
        <v>305</v>
      </c>
      <c r="D10" s="5" t="s">
        <v>306</v>
      </c>
      <c r="E10" s="5">
        <v>18</v>
      </c>
      <c r="F10" s="5">
        <v>642</v>
      </c>
      <c r="G10" s="5">
        <v>187.46</v>
      </c>
      <c r="H10" s="5"/>
      <c r="I10" s="5">
        <v>0</v>
      </c>
      <c r="J10" s="5">
        <v>829.46</v>
      </c>
      <c r="K10" s="5" t="s">
        <v>484</v>
      </c>
      <c r="L10" s="5">
        <v>844.2</v>
      </c>
    </row>
    <row r="11" spans="1:12" x14ac:dyDescent="0.2">
      <c r="A11" s="5" t="s">
        <v>310</v>
      </c>
      <c r="B11" s="5" t="s">
        <v>311</v>
      </c>
      <c r="C11" s="5" t="s">
        <v>305</v>
      </c>
      <c r="D11" s="5" t="s">
        <v>306</v>
      </c>
      <c r="E11" s="5">
        <v>18</v>
      </c>
      <c r="F11" s="5">
        <v>744.33</v>
      </c>
      <c r="G11" s="5">
        <v>187.46</v>
      </c>
      <c r="H11" s="5"/>
      <c r="I11" s="5">
        <v>0</v>
      </c>
      <c r="J11" s="5">
        <v>931.79</v>
      </c>
      <c r="K11" s="5" t="s">
        <v>485</v>
      </c>
      <c r="L11" s="5">
        <v>590.1</v>
      </c>
    </row>
    <row r="12" spans="1:12" x14ac:dyDescent="0.2">
      <c r="A12" s="5" t="s">
        <v>313</v>
      </c>
      <c r="B12" s="5" t="s">
        <v>314</v>
      </c>
      <c r="C12" s="5" t="s">
        <v>305</v>
      </c>
      <c r="D12" s="5" t="s">
        <v>306</v>
      </c>
      <c r="E12" s="5">
        <v>18</v>
      </c>
      <c r="F12" s="5">
        <v>977</v>
      </c>
      <c r="G12" s="5">
        <v>187.46</v>
      </c>
      <c r="H12" s="5"/>
      <c r="I12" s="5">
        <v>0</v>
      </c>
      <c r="J12" s="5">
        <v>1164.46</v>
      </c>
      <c r="K12" s="5" t="s">
        <v>486</v>
      </c>
      <c r="L12" s="5">
        <v>484.05</v>
      </c>
    </row>
    <row r="13" spans="1:12" x14ac:dyDescent="0.2">
      <c r="A13" s="5" t="s">
        <v>316</v>
      </c>
      <c r="B13" s="5" t="s">
        <v>317</v>
      </c>
      <c r="C13" s="5" t="s">
        <v>305</v>
      </c>
      <c r="D13" s="5" t="s">
        <v>306</v>
      </c>
      <c r="E13" s="5">
        <v>18</v>
      </c>
      <c r="F13" s="5">
        <v>1329</v>
      </c>
      <c r="G13" s="5">
        <v>187.46</v>
      </c>
      <c r="H13" s="5"/>
      <c r="I13" s="5">
        <v>0</v>
      </c>
      <c r="J13" s="5">
        <v>1516.46</v>
      </c>
      <c r="K13" s="5" t="s">
        <v>487</v>
      </c>
      <c r="L13" s="5">
        <v>722.4</v>
      </c>
    </row>
    <row r="14" spans="1:12" x14ac:dyDescent="0.2">
      <c r="A14" s="5" t="s">
        <v>319</v>
      </c>
      <c r="B14" s="5" t="s">
        <v>320</v>
      </c>
      <c r="C14" s="5" t="s">
        <v>305</v>
      </c>
      <c r="D14" s="5" t="s">
        <v>306</v>
      </c>
      <c r="E14" s="5">
        <v>18</v>
      </c>
      <c r="F14" s="5">
        <v>1432</v>
      </c>
      <c r="G14" s="5">
        <v>187.46</v>
      </c>
      <c r="H14" s="5"/>
      <c r="I14" s="5">
        <v>0</v>
      </c>
      <c r="J14" s="5">
        <v>1619.46</v>
      </c>
      <c r="K14" s="5" t="s">
        <v>488</v>
      </c>
      <c r="L14" s="5">
        <v>699.3</v>
      </c>
    </row>
    <row r="15" spans="1:12" x14ac:dyDescent="0.2">
      <c r="A15" s="5" t="s">
        <v>322</v>
      </c>
      <c r="B15" s="5" t="s">
        <v>323</v>
      </c>
      <c r="C15" s="5" t="s">
        <v>305</v>
      </c>
      <c r="D15" s="5" t="s">
        <v>306</v>
      </c>
      <c r="E15" s="5">
        <v>18</v>
      </c>
      <c r="F15" s="5">
        <v>1029</v>
      </c>
      <c r="G15" s="5">
        <v>187.46</v>
      </c>
      <c r="H15" s="5"/>
      <c r="I15" s="5">
        <v>0</v>
      </c>
      <c r="J15" s="5">
        <v>1216.46</v>
      </c>
      <c r="K15" s="5" t="s">
        <v>489</v>
      </c>
      <c r="L15" s="5">
        <v>784.35</v>
      </c>
    </row>
    <row r="16" spans="1:12" x14ac:dyDescent="0.2">
      <c r="A16" s="5" t="s">
        <v>325</v>
      </c>
      <c r="B16" s="5" t="s">
        <v>490</v>
      </c>
      <c r="C16" s="5" t="s">
        <v>305</v>
      </c>
      <c r="D16" s="5" t="s">
        <v>641</v>
      </c>
      <c r="E16" s="5">
        <v>78</v>
      </c>
      <c r="F16" s="5">
        <v>1280</v>
      </c>
      <c r="G16" s="5">
        <v>662.72</v>
      </c>
      <c r="H16" s="5"/>
      <c r="I16" s="5">
        <v>0</v>
      </c>
      <c r="J16" s="5">
        <v>1942.72</v>
      </c>
      <c r="K16" s="5" t="s">
        <v>491</v>
      </c>
      <c r="L16" s="5">
        <v>760.2</v>
      </c>
    </row>
    <row r="17" spans="1:12" x14ac:dyDescent="0.2">
      <c r="A17" s="5" t="s">
        <v>327</v>
      </c>
      <c r="B17" s="5" t="s">
        <v>492</v>
      </c>
      <c r="C17" s="5" t="s">
        <v>305</v>
      </c>
      <c r="D17" s="5" t="s">
        <v>641</v>
      </c>
      <c r="E17" s="5">
        <v>78</v>
      </c>
      <c r="F17" s="5">
        <v>1280</v>
      </c>
      <c r="G17" s="5">
        <v>662.72</v>
      </c>
      <c r="H17" s="5"/>
      <c r="I17" s="5">
        <v>0</v>
      </c>
      <c r="J17" s="5">
        <v>1942.72</v>
      </c>
      <c r="K17" s="5" t="s">
        <v>493</v>
      </c>
      <c r="L17" s="5">
        <v>798</v>
      </c>
    </row>
    <row r="18" spans="1:12" x14ac:dyDescent="0.2">
      <c r="A18" s="5" t="s">
        <v>329</v>
      </c>
      <c r="B18" s="5" t="s">
        <v>437</v>
      </c>
      <c r="C18" s="5" t="s">
        <v>330</v>
      </c>
      <c r="D18" s="5" t="s">
        <v>331</v>
      </c>
      <c r="E18" s="5">
        <v>21</v>
      </c>
      <c r="F18" s="5">
        <v>5570</v>
      </c>
      <c r="G18" s="5">
        <v>181.2</v>
      </c>
      <c r="H18" s="5"/>
      <c r="I18" s="5">
        <v>0</v>
      </c>
      <c r="J18" s="5">
        <v>5751.2</v>
      </c>
      <c r="K18" s="5" t="s">
        <v>494</v>
      </c>
      <c r="L18" s="5">
        <v>775.95</v>
      </c>
    </row>
    <row r="19" spans="1:12" x14ac:dyDescent="0.2">
      <c r="A19" s="5" t="s">
        <v>333</v>
      </c>
      <c r="B19" s="5" t="s">
        <v>438</v>
      </c>
      <c r="C19" s="5" t="s">
        <v>19</v>
      </c>
      <c r="D19" s="5" t="s">
        <v>331</v>
      </c>
      <c r="E19" s="5">
        <v>21</v>
      </c>
      <c r="F19" s="5">
        <v>688</v>
      </c>
      <c r="G19" s="5">
        <v>147.54</v>
      </c>
      <c r="H19" s="5"/>
      <c r="I19" s="5">
        <v>0</v>
      </c>
      <c r="J19" s="5">
        <v>835.54</v>
      </c>
      <c r="K19" s="5" t="s">
        <v>495</v>
      </c>
      <c r="L19" s="5">
        <v>884.1</v>
      </c>
    </row>
    <row r="20" spans="1:12" x14ac:dyDescent="0.2">
      <c r="A20" s="5" t="s">
        <v>335</v>
      </c>
      <c r="B20" s="5" t="s">
        <v>336</v>
      </c>
      <c r="C20" s="5" t="s">
        <v>19</v>
      </c>
      <c r="D20" s="5" t="s">
        <v>331</v>
      </c>
      <c r="E20" s="5">
        <v>21</v>
      </c>
      <c r="F20" s="5">
        <v>767</v>
      </c>
      <c r="G20" s="5">
        <v>147.54</v>
      </c>
      <c r="H20" s="5"/>
      <c r="I20" s="5">
        <v>0</v>
      </c>
      <c r="J20" s="5">
        <v>914.54</v>
      </c>
      <c r="K20" s="5" t="s">
        <v>496</v>
      </c>
      <c r="L20" s="5">
        <v>844.2</v>
      </c>
    </row>
    <row r="21" spans="1:12" x14ac:dyDescent="0.2">
      <c r="A21" s="5" t="s">
        <v>338</v>
      </c>
      <c r="B21" s="5" t="s">
        <v>439</v>
      </c>
      <c r="C21" s="5" t="s">
        <v>330</v>
      </c>
      <c r="D21" s="5" t="s">
        <v>339</v>
      </c>
      <c r="E21" s="5">
        <v>0</v>
      </c>
      <c r="F21" s="5">
        <v>16106</v>
      </c>
      <c r="G21" s="5">
        <v>0</v>
      </c>
      <c r="H21" s="5"/>
      <c r="I21" s="5">
        <v>0</v>
      </c>
      <c r="J21" s="5">
        <v>16106</v>
      </c>
      <c r="K21" s="5" t="s">
        <v>497</v>
      </c>
      <c r="L21" s="5">
        <v>694.05</v>
      </c>
    </row>
    <row r="22" spans="1:12" x14ac:dyDescent="0.2">
      <c r="A22" s="5" t="s">
        <v>341</v>
      </c>
      <c r="B22" s="5" t="s">
        <v>440</v>
      </c>
      <c r="C22" s="5" t="s">
        <v>305</v>
      </c>
      <c r="D22" s="5" t="s">
        <v>339</v>
      </c>
      <c r="E22" s="5"/>
      <c r="F22" s="5">
        <v>1322</v>
      </c>
      <c r="G22" s="5"/>
      <c r="H22" s="5"/>
      <c r="I22" s="5">
        <v>0</v>
      </c>
      <c r="J22" s="5">
        <v>1322</v>
      </c>
      <c r="K22" s="5" t="s">
        <v>498</v>
      </c>
      <c r="L22" s="5">
        <v>668.85</v>
      </c>
    </row>
    <row r="23" spans="1:12" x14ac:dyDescent="0.2">
      <c r="A23" s="5" t="s">
        <v>343</v>
      </c>
      <c r="B23" s="5" t="s">
        <v>441</v>
      </c>
      <c r="C23" s="5" t="s">
        <v>305</v>
      </c>
      <c r="D23" s="5" t="s">
        <v>339</v>
      </c>
      <c r="E23" s="5">
        <v>17</v>
      </c>
      <c r="F23" s="5">
        <v>974</v>
      </c>
      <c r="G23" s="5">
        <v>122.25</v>
      </c>
      <c r="H23" s="5"/>
      <c r="I23" s="5">
        <v>0</v>
      </c>
      <c r="J23" s="5">
        <v>1096.25</v>
      </c>
      <c r="K23" s="5" t="s">
        <v>499</v>
      </c>
      <c r="L23" s="5">
        <v>696.15</v>
      </c>
    </row>
    <row r="24" spans="1:12" x14ac:dyDescent="0.2">
      <c r="A24" s="5" t="s">
        <v>345</v>
      </c>
      <c r="B24" s="5" t="s">
        <v>442</v>
      </c>
      <c r="C24" s="5" t="s">
        <v>305</v>
      </c>
      <c r="D24" s="5" t="s">
        <v>339</v>
      </c>
      <c r="E24" s="5">
        <v>0</v>
      </c>
      <c r="F24" s="5">
        <v>34300</v>
      </c>
      <c r="G24" s="5">
        <v>0</v>
      </c>
      <c r="H24" s="5"/>
      <c r="I24" s="5">
        <v>0</v>
      </c>
      <c r="J24" s="5">
        <v>34300</v>
      </c>
      <c r="K24" s="5" t="s">
        <v>443</v>
      </c>
      <c r="L24" s="5">
        <v>105</v>
      </c>
    </row>
    <row r="25" spans="1:12" x14ac:dyDescent="0.2">
      <c r="A25" s="5" t="s">
        <v>347</v>
      </c>
      <c r="B25" s="5" t="s">
        <v>348</v>
      </c>
      <c r="C25" s="5" t="s">
        <v>305</v>
      </c>
      <c r="D25" s="5" t="s">
        <v>339</v>
      </c>
      <c r="E25" s="5">
        <v>0</v>
      </c>
      <c r="F25" s="5">
        <v>39400</v>
      </c>
      <c r="G25" s="5">
        <v>0</v>
      </c>
      <c r="H25" s="5"/>
      <c r="I25" s="5">
        <v>0</v>
      </c>
      <c r="J25" s="5">
        <v>39400</v>
      </c>
      <c r="K25" s="5" t="s">
        <v>444</v>
      </c>
      <c r="L25" s="5">
        <v>85.37</v>
      </c>
    </row>
    <row r="26" spans="1:12" x14ac:dyDescent="0.2">
      <c r="A26" s="5" t="s">
        <v>349</v>
      </c>
      <c r="B26" s="5" t="s">
        <v>445</v>
      </c>
      <c r="C26" s="5" t="s">
        <v>305</v>
      </c>
      <c r="D26" s="5" t="s">
        <v>339</v>
      </c>
      <c r="E26" s="5">
        <v>0</v>
      </c>
      <c r="F26" s="5">
        <v>111600</v>
      </c>
      <c r="G26" s="5">
        <v>0</v>
      </c>
      <c r="H26" s="5"/>
      <c r="I26" s="5">
        <v>0</v>
      </c>
      <c r="J26" s="5">
        <v>111600</v>
      </c>
      <c r="K26" s="5" t="s">
        <v>350</v>
      </c>
      <c r="L26" s="5">
        <v>63.21</v>
      </c>
    </row>
    <row r="27" spans="1:12" x14ac:dyDescent="0.2">
      <c r="A27" s="5" t="s">
        <v>351</v>
      </c>
      <c r="B27" s="5" t="s">
        <v>446</v>
      </c>
      <c r="C27" s="5" t="s">
        <v>305</v>
      </c>
      <c r="D27" s="5" t="s">
        <v>339</v>
      </c>
      <c r="E27" s="5">
        <v>0</v>
      </c>
      <c r="F27" s="5">
        <v>99400</v>
      </c>
      <c r="G27" s="5">
        <v>0</v>
      </c>
      <c r="H27" s="5"/>
      <c r="I27" s="5">
        <v>0</v>
      </c>
      <c r="J27" s="5">
        <v>99400</v>
      </c>
      <c r="K27" s="5" t="s">
        <v>447</v>
      </c>
      <c r="L27" s="5">
        <v>30.98</v>
      </c>
    </row>
    <row r="28" spans="1:12" x14ac:dyDescent="0.2">
      <c r="A28" s="5" t="s">
        <v>352</v>
      </c>
      <c r="B28" s="5" t="s">
        <v>448</v>
      </c>
      <c r="C28" s="5" t="s">
        <v>305</v>
      </c>
      <c r="D28" s="5" t="s">
        <v>339</v>
      </c>
      <c r="E28" s="5">
        <v>0</v>
      </c>
      <c r="F28" s="5">
        <v>95000</v>
      </c>
      <c r="G28" s="5">
        <v>0</v>
      </c>
      <c r="H28" s="5"/>
      <c r="I28" s="5">
        <v>0</v>
      </c>
      <c r="J28" s="5">
        <v>95000</v>
      </c>
      <c r="K28" s="5" t="s">
        <v>449</v>
      </c>
      <c r="L28" s="5">
        <v>35.28</v>
      </c>
    </row>
    <row r="29" spans="1:12" x14ac:dyDescent="0.2">
      <c r="A29" s="5" t="s">
        <v>353</v>
      </c>
      <c r="B29" s="5" t="s">
        <v>450</v>
      </c>
      <c r="C29" s="5" t="s">
        <v>330</v>
      </c>
      <c r="D29" s="5" t="s">
        <v>331</v>
      </c>
      <c r="E29" s="5">
        <v>21</v>
      </c>
      <c r="F29" s="5">
        <v>4195</v>
      </c>
      <c r="G29" s="5">
        <v>181.2</v>
      </c>
      <c r="H29" s="5"/>
      <c r="I29" s="5">
        <v>0</v>
      </c>
      <c r="J29" s="5">
        <v>4376.2</v>
      </c>
      <c r="K29" s="5" t="s">
        <v>451</v>
      </c>
      <c r="L29" s="5">
        <v>101.43</v>
      </c>
    </row>
    <row r="30" spans="1:12" x14ac:dyDescent="0.2">
      <c r="A30" s="5" t="s">
        <v>354</v>
      </c>
      <c r="B30" s="5" t="s">
        <v>452</v>
      </c>
      <c r="C30" s="5" t="s">
        <v>330</v>
      </c>
      <c r="D30" s="5" t="s">
        <v>339</v>
      </c>
      <c r="E30" s="5"/>
      <c r="F30" s="5">
        <v>11790</v>
      </c>
      <c r="G30" s="5"/>
      <c r="H30" s="5"/>
      <c r="I30" s="5">
        <v>0</v>
      </c>
      <c r="J30" s="5">
        <v>11790</v>
      </c>
      <c r="K30" s="5" t="s">
        <v>453</v>
      </c>
      <c r="L30" s="5">
        <v>1391.25</v>
      </c>
    </row>
    <row r="31" spans="1:12" x14ac:dyDescent="0.2">
      <c r="A31" s="5" t="s">
        <v>355</v>
      </c>
      <c r="B31" s="5" t="s">
        <v>356</v>
      </c>
      <c r="C31" s="5" t="s">
        <v>198</v>
      </c>
      <c r="D31" s="5" t="s">
        <v>339</v>
      </c>
      <c r="E31" s="5">
        <v>0</v>
      </c>
      <c r="F31" s="5">
        <v>5960</v>
      </c>
      <c r="G31" s="5">
        <v>0</v>
      </c>
      <c r="H31" s="5"/>
      <c r="I31" s="5"/>
      <c r="J31" s="5">
        <v>5960</v>
      </c>
      <c r="K31" s="5" t="s">
        <v>454</v>
      </c>
      <c r="L31" s="5">
        <v>1160.25</v>
      </c>
    </row>
    <row r="32" spans="1:12" x14ac:dyDescent="0.2">
      <c r="A32" s="5" t="s">
        <v>357</v>
      </c>
      <c r="B32" s="5" t="s">
        <v>358</v>
      </c>
      <c r="C32" s="5" t="s">
        <v>198</v>
      </c>
      <c r="D32" s="5" t="s">
        <v>339</v>
      </c>
      <c r="E32" s="5">
        <v>0</v>
      </c>
      <c r="F32" s="5">
        <v>51750</v>
      </c>
      <c r="G32" s="5">
        <v>0</v>
      </c>
      <c r="H32" s="5"/>
      <c r="I32" s="5">
        <v>0</v>
      </c>
      <c r="J32" s="5">
        <v>51750</v>
      </c>
      <c r="K32" s="5" t="s">
        <v>455</v>
      </c>
      <c r="L32" s="5">
        <v>1300.95</v>
      </c>
    </row>
    <row r="33" spans="1:12" x14ac:dyDescent="0.2">
      <c r="A33" s="8" t="s">
        <v>359</v>
      </c>
      <c r="B33" s="5" t="s">
        <v>360</v>
      </c>
      <c r="C33" s="5" t="s">
        <v>198</v>
      </c>
      <c r="D33" s="5" t="s">
        <v>339</v>
      </c>
      <c r="E33" s="5">
        <v>0</v>
      </c>
      <c r="F33" s="5">
        <v>51750</v>
      </c>
      <c r="G33" s="5">
        <v>0</v>
      </c>
      <c r="H33" s="5"/>
      <c r="I33" s="5">
        <v>0</v>
      </c>
      <c r="J33" s="5">
        <v>51750</v>
      </c>
      <c r="K33" s="5" t="s">
        <v>456</v>
      </c>
      <c r="L33" s="5">
        <v>12390</v>
      </c>
    </row>
    <row r="34" spans="1:12" x14ac:dyDescent="0.2">
      <c r="A34" s="8" t="s">
        <v>361</v>
      </c>
      <c r="B34" s="5" t="s">
        <v>362</v>
      </c>
      <c r="C34" s="5" t="s">
        <v>330</v>
      </c>
      <c r="D34" s="5" t="s">
        <v>331</v>
      </c>
      <c r="E34" s="5">
        <v>21</v>
      </c>
      <c r="F34" s="5">
        <v>4195</v>
      </c>
      <c r="G34" s="5">
        <v>181.2</v>
      </c>
      <c r="H34" s="5"/>
      <c r="I34" s="5">
        <v>0</v>
      </c>
      <c r="J34" s="5">
        <v>4376.2</v>
      </c>
      <c r="K34" s="5" t="s">
        <v>457</v>
      </c>
      <c r="L34" s="5">
        <v>1086.75</v>
      </c>
    </row>
    <row r="35" spans="1:12" x14ac:dyDescent="0.2">
      <c r="A35" s="5" t="s">
        <v>363</v>
      </c>
      <c r="B35" s="5" t="s">
        <v>364</v>
      </c>
      <c r="C35" s="5" t="s">
        <v>305</v>
      </c>
      <c r="D35" s="5" t="s">
        <v>306</v>
      </c>
      <c r="E35" s="5">
        <v>18</v>
      </c>
      <c r="F35" s="5">
        <v>924</v>
      </c>
      <c r="G35" s="5">
        <v>187.46</v>
      </c>
      <c r="H35" s="5"/>
      <c r="I35" s="5"/>
      <c r="J35" s="5">
        <v>1111.46</v>
      </c>
      <c r="K35" s="5" t="s">
        <v>458</v>
      </c>
      <c r="L35" s="5">
        <v>971.25</v>
      </c>
    </row>
    <row r="36" spans="1:12" x14ac:dyDescent="0.2">
      <c r="A36" s="5" t="s">
        <v>365</v>
      </c>
      <c r="B36" s="5" t="s">
        <v>366</v>
      </c>
      <c r="C36" s="5" t="s">
        <v>305</v>
      </c>
      <c r="D36" s="5" t="s">
        <v>306</v>
      </c>
      <c r="E36" s="5">
        <v>18</v>
      </c>
      <c r="F36" s="5">
        <v>1041.5</v>
      </c>
      <c r="G36" s="5">
        <v>187.46</v>
      </c>
      <c r="H36" s="5"/>
      <c r="I36" s="5">
        <v>0</v>
      </c>
      <c r="J36" s="5">
        <v>1228.96</v>
      </c>
      <c r="K36" s="5" t="s">
        <v>459</v>
      </c>
      <c r="L36" s="5">
        <v>151.1</v>
      </c>
    </row>
    <row r="37" spans="1:12" x14ac:dyDescent="0.2">
      <c r="A37" s="5" t="s">
        <v>367</v>
      </c>
      <c r="B37" s="5" t="s">
        <v>368</v>
      </c>
      <c r="C37" s="5" t="s">
        <v>305</v>
      </c>
      <c r="D37" s="5" t="s">
        <v>306</v>
      </c>
      <c r="E37" s="5">
        <v>18</v>
      </c>
      <c r="F37" s="5">
        <v>880.25</v>
      </c>
      <c r="G37" s="5">
        <v>187.46</v>
      </c>
      <c r="H37" s="5"/>
      <c r="I37" s="5">
        <v>0</v>
      </c>
      <c r="J37" s="5">
        <v>1067.71</v>
      </c>
      <c r="K37" s="5" t="s">
        <v>460</v>
      </c>
      <c r="L37" s="5">
        <v>760.2</v>
      </c>
    </row>
    <row r="38" spans="1:12" x14ac:dyDescent="0.2">
      <c r="A38" s="5" t="s">
        <v>369</v>
      </c>
      <c r="B38" s="5" t="s">
        <v>461</v>
      </c>
      <c r="C38" s="5" t="s">
        <v>305</v>
      </c>
      <c r="D38" s="5" t="s">
        <v>642</v>
      </c>
      <c r="E38" s="5">
        <v>40</v>
      </c>
      <c r="F38" s="5">
        <v>216.3</v>
      </c>
      <c r="G38" s="5">
        <v>370.5</v>
      </c>
      <c r="H38" s="5"/>
      <c r="I38" s="5">
        <v>0</v>
      </c>
      <c r="J38" s="5">
        <v>586.79999999999995</v>
      </c>
      <c r="K38" s="5" t="s">
        <v>462</v>
      </c>
      <c r="L38" s="5">
        <v>784.35</v>
      </c>
    </row>
    <row r="39" spans="1:12" x14ac:dyDescent="0.2">
      <c r="A39" s="8">
        <v>31</v>
      </c>
      <c r="B39" s="5" t="s">
        <v>463</v>
      </c>
      <c r="C39" s="5" t="s">
        <v>305</v>
      </c>
      <c r="D39" s="5" t="s">
        <v>642</v>
      </c>
      <c r="E39" s="5">
        <v>40</v>
      </c>
      <c r="F39" s="5">
        <v>161.69999999999999</v>
      </c>
      <c r="G39" s="5">
        <v>370.5</v>
      </c>
      <c r="H39" s="5"/>
      <c r="I39" s="5">
        <v>0</v>
      </c>
      <c r="J39" s="5">
        <v>532.20000000000005</v>
      </c>
      <c r="K39" s="5" t="s">
        <v>464</v>
      </c>
      <c r="L39" s="5">
        <v>67.73</v>
      </c>
    </row>
    <row r="40" spans="1:12" x14ac:dyDescent="0.2">
      <c r="A40" s="5"/>
      <c r="B40" s="5"/>
      <c r="C40" s="5"/>
      <c r="D40" s="5"/>
      <c r="E40" s="5"/>
      <c r="F40" s="5"/>
      <c r="G40" s="5"/>
      <c r="H40" s="5"/>
      <c r="I40" s="5"/>
      <c r="J40" s="5"/>
      <c r="K40" s="5"/>
      <c r="L40" s="5"/>
    </row>
    <row r="41" spans="1:12" x14ac:dyDescent="0.2">
      <c r="A41" s="5"/>
      <c r="B41" s="5" t="s">
        <v>465</v>
      </c>
      <c r="C41" s="5" t="s">
        <v>330</v>
      </c>
      <c r="D41" s="5" t="s">
        <v>371</v>
      </c>
      <c r="E41" s="5">
        <v>10</v>
      </c>
      <c r="F41" s="5">
        <v>6435</v>
      </c>
      <c r="G41" s="5">
        <v>156.4</v>
      </c>
      <c r="H41" s="5">
        <v>0</v>
      </c>
      <c r="I41" s="5">
        <v>0</v>
      </c>
      <c r="J41" s="5">
        <v>6591.4</v>
      </c>
      <c r="K41" s="5" t="s">
        <v>500</v>
      </c>
      <c r="L41" s="5">
        <v>71.400000000000006</v>
      </c>
    </row>
    <row r="42" spans="1:12" x14ac:dyDescent="0.2">
      <c r="A42" s="5"/>
      <c r="B42" s="5" t="s">
        <v>466</v>
      </c>
      <c r="C42" s="5" t="s">
        <v>330</v>
      </c>
      <c r="D42" s="5" t="s">
        <v>371</v>
      </c>
      <c r="E42" s="5">
        <v>10</v>
      </c>
      <c r="F42" s="5">
        <v>6630</v>
      </c>
      <c r="G42" s="5">
        <v>156.4</v>
      </c>
      <c r="H42" s="5">
        <v>0</v>
      </c>
      <c r="I42" s="5">
        <v>0</v>
      </c>
      <c r="J42" s="5">
        <v>6786.4</v>
      </c>
      <c r="K42" s="5" t="s">
        <v>501</v>
      </c>
      <c r="L42" s="5">
        <v>144.06</v>
      </c>
    </row>
    <row r="43" spans="1:12" x14ac:dyDescent="0.2">
      <c r="A43" s="5"/>
      <c r="B43" s="5" t="s">
        <v>467</v>
      </c>
      <c r="C43" s="5" t="s">
        <v>271</v>
      </c>
      <c r="D43" s="5" t="s">
        <v>306</v>
      </c>
      <c r="E43" s="5">
        <v>18</v>
      </c>
      <c r="F43" s="5">
        <v>122.5</v>
      </c>
      <c r="G43" s="5">
        <v>128.80000000000001</v>
      </c>
      <c r="H43" s="5">
        <v>0</v>
      </c>
      <c r="I43" s="5">
        <v>0</v>
      </c>
      <c r="J43" s="5">
        <v>251.3</v>
      </c>
      <c r="K43" s="5" t="s">
        <v>502</v>
      </c>
      <c r="L43" s="5">
        <v>144.06</v>
      </c>
    </row>
    <row r="44" spans="1:12" x14ac:dyDescent="0.2">
      <c r="A44" s="5"/>
      <c r="B44" s="5" t="s">
        <v>468</v>
      </c>
      <c r="C44" s="5" t="s">
        <v>271</v>
      </c>
      <c r="D44" s="5" t="s">
        <v>306</v>
      </c>
      <c r="E44" s="5">
        <v>18</v>
      </c>
      <c r="F44" s="5">
        <v>819</v>
      </c>
      <c r="G44" s="5">
        <v>187.46</v>
      </c>
      <c r="H44" s="5">
        <v>0</v>
      </c>
      <c r="I44" s="5">
        <v>0</v>
      </c>
      <c r="J44" s="5">
        <v>1006.46</v>
      </c>
      <c r="K44" s="5" t="s">
        <v>503</v>
      </c>
      <c r="L44" s="5">
        <v>108.47</v>
      </c>
    </row>
    <row r="45" spans="1:12" x14ac:dyDescent="0.2">
      <c r="A45" s="5"/>
      <c r="B45" s="5" t="s">
        <v>469</v>
      </c>
      <c r="C45" s="5"/>
      <c r="D45" s="5" t="s">
        <v>371</v>
      </c>
      <c r="E45" s="5">
        <v>10</v>
      </c>
      <c r="F45" s="5">
        <v>6435</v>
      </c>
      <c r="G45" s="5">
        <v>156.4</v>
      </c>
      <c r="H45" s="5"/>
      <c r="I45" s="5"/>
      <c r="J45" s="5">
        <v>6591.4</v>
      </c>
      <c r="K45" s="5" t="s">
        <v>504</v>
      </c>
      <c r="L45" s="5"/>
    </row>
    <row r="46" spans="1:12" x14ac:dyDescent="0.2">
      <c r="A46" s="5"/>
      <c r="B46" s="5" t="s">
        <v>434</v>
      </c>
      <c r="C46" s="5" t="s">
        <v>305</v>
      </c>
      <c r="D46" s="5"/>
      <c r="E46" s="5">
        <v>78</v>
      </c>
      <c r="F46" s="5">
        <v>1280</v>
      </c>
      <c r="G46" s="5">
        <v>662.72</v>
      </c>
      <c r="H46" s="5"/>
      <c r="I46" s="5">
        <v>0</v>
      </c>
      <c r="J46" s="5">
        <v>1942.72</v>
      </c>
      <c r="K46" s="5" t="s">
        <v>505</v>
      </c>
      <c r="L46" s="5">
        <v>213.68</v>
      </c>
    </row>
    <row r="47" spans="1:12" x14ac:dyDescent="0.2">
      <c r="A47" s="5"/>
      <c r="B47" s="5" t="s">
        <v>436</v>
      </c>
      <c r="C47" s="5" t="s">
        <v>305</v>
      </c>
      <c r="D47" s="5"/>
      <c r="E47" s="5">
        <v>78</v>
      </c>
      <c r="F47" s="5">
        <v>1280</v>
      </c>
      <c r="G47" s="5">
        <v>662.72</v>
      </c>
      <c r="H47" s="5"/>
      <c r="I47" s="5">
        <v>0</v>
      </c>
      <c r="J47" s="5">
        <v>1942.72</v>
      </c>
      <c r="K47" s="5"/>
      <c r="L47" s="5">
        <v>0</v>
      </c>
    </row>
    <row r="48" spans="1:12" x14ac:dyDescent="0.2">
      <c r="A48" s="5"/>
      <c r="B48" s="5" t="s">
        <v>24</v>
      </c>
      <c r="C48" s="5" t="s">
        <v>24</v>
      </c>
      <c r="D48" s="5" t="s">
        <v>24</v>
      </c>
      <c r="E48" s="5" t="s">
        <v>24</v>
      </c>
      <c r="F48" s="5" t="s">
        <v>24</v>
      </c>
      <c r="G48" s="5" t="s">
        <v>24</v>
      </c>
      <c r="H48" s="5" t="s">
        <v>24</v>
      </c>
      <c r="I48" s="5" t="s">
        <v>24</v>
      </c>
      <c r="J48" s="5" t="s">
        <v>24</v>
      </c>
      <c r="K48" s="5" t="s">
        <v>24</v>
      </c>
      <c r="L48" s="5" t="s">
        <v>24</v>
      </c>
    </row>
    <row r="49" spans="1:12" x14ac:dyDescent="0.2">
      <c r="A49" s="5"/>
      <c r="B49" s="5" t="s">
        <v>372</v>
      </c>
      <c r="C49" s="5"/>
      <c r="D49" s="5"/>
      <c r="E49" s="5"/>
      <c r="F49" s="5"/>
      <c r="G49" s="5"/>
      <c r="H49" s="5"/>
      <c r="I49" s="5"/>
      <c r="J49" s="5"/>
      <c r="K49" s="5" t="s">
        <v>643</v>
      </c>
      <c r="L49" s="5">
        <v>8.93</v>
      </c>
    </row>
    <row r="50" spans="1:12" x14ac:dyDescent="0.2">
      <c r="A50" s="5"/>
      <c r="B50" s="5"/>
      <c r="C50" s="5"/>
      <c r="D50" s="5"/>
      <c r="E50" s="5"/>
      <c r="F50" s="5"/>
      <c r="G50" s="5"/>
      <c r="H50" s="5" t="s">
        <v>374</v>
      </c>
      <c r="I50" s="5"/>
      <c r="J50" s="5"/>
      <c r="K50" s="5" t="s">
        <v>644</v>
      </c>
      <c r="L50" s="5">
        <v>8.3000000000000007</v>
      </c>
    </row>
    <row r="51" spans="1:12" x14ac:dyDescent="0.2">
      <c r="A51" s="5"/>
      <c r="B51" s="5"/>
      <c r="C51" s="5"/>
      <c r="D51" s="5"/>
      <c r="E51" s="5"/>
      <c r="F51" s="5"/>
      <c r="G51" s="5"/>
      <c r="H51" s="5"/>
      <c r="I51" s="5"/>
      <c r="J51" s="5"/>
      <c r="K51" s="5" t="s">
        <v>645</v>
      </c>
      <c r="L51" s="5">
        <v>3.83</v>
      </c>
    </row>
    <row r="52" spans="1:12" x14ac:dyDescent="0.2">
      <c r="A52" s="5"/>
      <c r="B52" s="5"/>
      <c r="C52" s="5"/>
      <c r="D52" s="5"/>
      <c r="E52" s="5"/>
      <c r="F52" s="5"/>
      <c r="G52" s="5"/>
      <c r="H52" s="5"/>
      <c r="I52" s="5"/>
      <c r="J52" s="5"/>
      <c r="K52" s="5" t="s">
        <v>646</v>
      </c>
      <c r="L52" s="5">
        <v>4.83</v>
      </c>
    </row>
    <row r="53" spans="1:12" x14ac:dyDescent="0.2">
      <c r="A53" s="5"/>
      <c r="B53" s="5" t="s">
        <v>506</v>
      </c>
      <c r="C53" s="5" t="s">
        <v>507</v>
      </c>
      <c r="D53" s="5"/>
      <c r="E53" s="5"/>
      <c r="F53" s="5"/>
      <c r="G53" s="5" t="s">
        <v>508</v>
      </c>
      <c r="H53" s="5"/>
      <c r="I53" s="5"/>
      <c r="J53" s="5"/>
      <c r="K53" s="5" t="s">
        <v>647</v>
      </c>
      <c r="L53" s="5">
        <v>7.77</v>
      </c>
    </row>
    <row r="54" spans="1:12" x14ac:dyDescent="0.2">
      <c r="A54" s="5"/>
      <c r="B54" s="5"/>
      <c r="C54" s="5"/>
      <c r="D54" s="5"/>
      <c r="E54" s="5"/>
      <c r="F54" s="5"/>
      <c r="G54" s="5"/>
      <c r="H54" s="5"/>
      <c r="I54" s="5"/>
      <c r="J54" s="5"/>
      <c r="K54" s="5" t="s">
        <v>648</v>
      </c>
      <c r="L54" s="5">
        <v>9.2899999999999991</v>
      </c>
    </row>
    <row r="55" spans="1:12" x14ac:dyDescent="0.2">
      <c r="A55" s="5"/>
      <c r="B55" s="5"/>
      <c r="C55" s="5"/>
      <c r="D55" s="5"/>
      <c r="E55" s="5"/>
      <c r="F55" s="5"/>
      <c r="G55" s="5"/>
      <c r="H55" s="5"/>
      <c r="I55" s="5"/>
      <c r="J55" s="5"/>
      <c r="K55" s="5" t="s">
        <v>649</v>
      </c>
      <c r="L55" s="5">
        <v>169.05</v>
      </c>
    </row>
    <row r="56" spans="1:12" x14ac:dyDescent="0.2">
      <c r="A56" s="5"/>
      <c r="B56" s="5"/>
      <c r="C56" s="5"/>
      <c r="D56" s="5"/>
      <c r="E56" s="5"/>
      <c r="F56" s="5"/>
      <c r="G56" s="5"/>
      <c r="H56" s="5"/>
      <c r="I56" s="5"/>
      <c r="J56" s="5"/>
      <c r="K56" s="5" t="s">
        <v>650</v>
      </c>
      <c r="L56" s="5">
        <v>260.39999999999998</v>
      </c>
    </row>
  </sheetData>
  <pageMargins left="0.7" right="0.7" top="0.75" bottom="0.75" header="0.3" footer="0.3"/>
  <pageSetup paperSize="9" scale="8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G25" sqref="G25"/>
    </sheetView>
  </sheetViews>
  <sheetFormatPr defaultRowHeight="15" x14ac:dyDescent="0.2"/>
  <cols>
    <col min="2" max="2" width="40.0859375" customWidth="1"/>
    <col min="3" max="3" width="5.109375" customWidth="1"/>
    <col min="4" max="4" width="5.37890625" customWidth="1"/>
    <col min="8" max="8" width="10.625" customWidth="1"/>
  </cols>
  <sheetData>
    <row r="1" spans="1:8" ht="30" customHeight="1" x14ac:dyDescent="0.2">
      <c r="A1" s="358"/>
      <c r="B1" s="358"/>
      <c r="C1" s="358"/>
      <c r="D1" s="358"/>
      <c r="E1" s="358"/>
      <c r="F1" s="358"/>
      <c r="G1" s="358"/>
      <c r="H1" s="358"/>
    </row>
    <row r="2" spans="1:8" ht="37.5" customHeight="1" x14ac:dyDescent="0.25">
      <c r="A2" s="354" t="s">
        <v>602</v>
      </c>
      <c r="B2" s="354"/>
      <c r="C2" s="354"/>
      <c r="D2" s="354"/>
      <c r="E2" s="354"/>
      <c r="F2" s="354"/>
      <c r="G2" s="354"/>
      <c r="H2" s="354"/>
    </row>
    <row r="3" spans="1:8" ht="17.25" customHeight="1" x14ac:dyDescent="0.2">
      <c r="A3" s="353" t="s">
        <v>7</v>
      </c>
      <c r="B3" s="353"/>
      <c r="C3" s="353"/>
      <c r="D3" s="353"/>
      <c r="E3" s="353"/>
      <c r="F3" s="353"/>
      <c r="G3" s="353"/>
      <c r="H3" s="353"/>
    </row>
    <row r="4" spans="1:8" ht="18.75" x14ac:dyDescent="0.25">
      <c r="A4" s="40" t="s">
        <v>0</v>
      </c>
      <c r="B4" s="40" t="s">
        <v>1</v>
      </c>
      <c r="C4" s="352" t="s">
        <v>2</v>
      </c>
      <c r="D4" s="352"/>
      <c r="E4" s="40" t="s">
        <v>3</v>
      </c>
      <c r="F4" s="40" t="s">
        <v>4</v>
      </c>
      <c r="G4" s="40" t="s">
        <v>5</v>
      </c>
      <c r="H4" s="40" t="s">
        <v>6</v>
      </c>
    </row>
    <row r="5" spans="1:8" ht="17.25" customHeight="1" x14ac:dyDescent="0.2">
      <c r="A5" s="1">
        <v>1</v>
      </c>
      <c r="B5" s="2" t="s">
        <v>604</v>
      </c>
      <c r="C5" s="1"/>
      <c r="D5" s="1"/>
      <c r="E5" s="3"/>
      <c r="F5" s="3"/>
      <c r="G5" s="3"/>
      <c r="H5" s="3"/>
    </row>
    <row r="6" spans="1:8" ht="18" x14ac:dyDescent="0.2">
      <c r="A6" s="1"/>
      <c r="B6" s="41" t="s">
        <v>610</v>
      </c>
      <c r="C6" s="1"/>
      <c r="D6" s="1"/>
      <c r="E6" s="3"/>
      <c r="F6" s="3"/>
      <c r="G6" s="3"/>
      <c r="H6" s="3"/>
    </row>
    <row r="7" spans="1:8" x14ac:dyDescent="0.2">
      <c r="A7" s="1"/>
      <c r="B7" s="37" t="s">
        <v>611</v>
      </c>
      <c r="C7" s="1">
        <v>1</v>
      </c>
      <c r="D7" s="1">
        <v>1</v>
      </c>
      <c r="E7" s="3">
        <v>17.2</v>
      </c>
      <c r="F7" s="3"/>
      <c r="G7" s="3"/>
      <c r="H7" s="3">
        <f>PRODUCT(C7:G7)</f>
        <v>17.2</v>
      </c>
    </row>
    <row r="8" spans="1:8" x14ac:dyDescent="0.2">
      <c r="A8" s="1"/>
      <c r="B8" s="2" t="s">
        <v>612</v>
      </c>
      <c r="C8" s="1">
        <v>1</v>
      </c>
      <c r="D8" s="1">
        <v>1</v>
      </c>
      <c r="E8" s="3">
        <v>23.65</v>
      </c>
      <c r="F8" s="3"/>
      <c r="G8" s="3"/>
      <c r="H8" s="3">
        <f t="shared" ref="H8:H9" si="0">PRODUCT(C8:G8)</f>
        <v>23.65</v>
      </c>
    </row>
    <row r="9" spans="1:8" x14ac:dyDescent="0.2">
      <c r="A9" s="1"/>
      <c r="B9" s="2" t="s">
        <v>613</v>
      </c>
      <c r="C9" s="1">
        <v>1</v>
      </c>
      <c r="D9" s="1">
        <v>1</v>
      </c>
      <c r="E9" s="3">
        <v>31.6</v>
      </c>
      <c r="F9" s="3"/>
      <c r="G9" s="3"/>
      <c r="H9" s="3">
        <f t="shared" si="0"/>
        <v>31.6</v>
      </c>
    </row>
    <row r="10" spans="1:8" x14ac:dyDescent="0.2">
      <c r="A10" s="1"/>
      <c r="B10" s="2" t="s">
        <v>621</v>
      </c>
      <c r="C10" s="1"/>
      <c r="D10" s="1"/>
      <c r="E10" s="3"/>
      <c r="F10" s="3"/>
      <c r="G10" s="3"/>
      <c r="H10" s="3"/>
    </row>
    <row r="11" spans="1:8" x14ac:dyDescent="0.2">
      <c r="A11" s="1"/>
      <c r="B11" s="2" t="s">
        <v>622</v>
      </c>
      <c r="C11" s="1">
        <v>1</v>
      </c>
      <c r="D11" s="1">
        <v>1</v>
      </c>
      <c r="E11" s="3">
        <v>16.8</v>
      </c>
      <c r="F11" s="3"/>
      <c r="G11" s="3"/>
      <c r="H11" s="3">
        <f t="shared" ref="H11:H15" si="1">PRODUCT(C11:G11)</f>
        <v>16.8</v>
      </c>
    </row>
    <row r="12" spans="1:8" x14ac:dyDescent="0.2">
      <c r="A12" s="1"/>
      <c r="B12" s="2" t="s">
        <v>623</v>
      </c>
      <c r="C12" s="1">
        <v>1</v>
      </c>
      <c r="D12" s="1">
        <v>1</v>
      </c>
      <c r="E12" s="3">
        <v>20.8</v>
      </c>
      <c r="F12" s="3"/>
      <c r="G12" s="3"/>
      <c r="H12" s="3">
        <f t="shared" si="1"/>
        <v>20.8</v>
      </c>
    </row>
    <row r="13" spans="1:8" x14ac:dyDescent="0.2">
      <c r="A13" s="1"/>
      <c r="B13" s="2" t="s">
        <v>624</v>
      </c>
      <c r="C13" s="1">
        <v>1</v>
      </c>
      <c r="D13" s="1">
        <v>1</v>
      </c>
      <c r="E13" s="3">
        <v>24.8</v>
      </c>
      <c r="F13" s="3"/>
      <c r="G13" s="3"/>
      <c r="H13" s="3">
        <f t="shared" si="1"/>
        <v>24.8</v>
      </c>
    </row>
    <row r="14" spans="1:8" x14ac:dyDescent="0.2">
      <c r="A14" s="1"/>
      <c r="B14" s="2" t="s">
        <v>625</v>
      </c>
      <c r="C14" s="1">
        <v>1</v>
      </c>
      <c r="D14" s="1">
        <v>1</v>
      </c>
      <c r="E14" s="3">
        <v>11.2</v>
      </c>
      <c r="F14" s="3"/>
      <c r="G14" s="3"/>
      <c r="H14" s="3">
        <f t="shared" si="1"/>
        <v>11.2</v>
      </c>
    </row>
    <row r="15" spans="1:8" x14ac:dyDescent="0.2">
      <c r="A15" s="1"/>
      <c r="B15" s="2" t="s">
        <v>627</v>
      </c>
      <c r="C15" s="1">
        <v>1</v>
      </c>
      <c r="D15" s="1">
        <v>1</v>
      </c>
      <c r="E15" s="3">
        <v>14.9</v>
      </c>
      <c r="F15" s="3"/>
      <c r="G15" s="3"/>
      <c r="H15" s="3">
        <f t="shared" si="1"/>
        <v>14.9</v>
      </c>
    </row>
    <row r="16" spans="1:8" x14ac:dyDescent="0.2">
      <c r="A16" s="1"/>
      <c r="B16" s="2" t="s">
        <v>626</v>
      </c>
      <c r="C16" s="1">
        <v>1</v>
      </c>
      <c r="D16" s="1">
        <v>1</v>
      </c>
      <c r="E16" s="3">
        <v>13.7</v>
      </c>
      <c r="F16" s="3"/>
      <c r="G16" s="3"/>
      <c r="H16" s="3">
        <f>PRODUCT(C16:G16)</f>
        <v>13.7</v>
      </c>
    </row>
    <row r="17" spans="1:9" x14ac:dyDescent="0.2">
      <c r="A17" s="1"/>
      <c r="B17" s="2"/>
      <c r="C17" s="1"/>
      <c r="D17" s="1"/>
      <c r="E17" s="3"/>
      <c r="F17" s="3"/>
      <c r="G17" s="3"/>
      <c r="H17" s="3">
        <f>SUM(H7:H16)</f>
        <v>174.64999999999998</v>
      </c>
    </row>
    <row r="18" spans="1:9" x14ac:dyDescent="0.2">
      <c r="A18" s="1"/>
      <c r="B18" s="1"/>
      <c r="C18" s="1"/>
      <c r="D18" s="1"/>
      <c r="E18" s="1"/>
      <c r="F18" s="1"/>
      <c r="G18" s="42" t="s">
        <v>9</v>
      </c>
      <c r="H18" s="17">
        <f>ROUNDUP(H17,1)</f>
        <v>174.7</v>
      </c>
      <c r="I18" s="9" t="s">
        <v>12</v>
      </c>
    </row>
    <row r="19" spans="1:9" x14ac:dyDescent="0.2">
      <c r="A19" s="1">
        <v>2</v>
      </c>
      <c r="B19" s="1" t="s">
        <v>614</v>
      </c>
      <c r="C19" s="1"/>
      <c r="D19" s="1"/>
      <c r="E19" s="1"/>
      <c r="F19" s="1"/>
      <c r="G19" s="1"/>
      <c r="H19" s="1"/>
    </row>
    <row r="20" spans="1:9" x14ac:dyDescent="0.2">
      <c r="A20" s="1"/>
      <c r="B20" s="1" t="s">
        <v>628</v>
      </c>
      <c r="C20" s="1">
        <v>1</v>
      </c>
      <c r="D20" s="1">
        <v>1</v>
      </c>
      <c r="E20" s="1">
        <v>42.3</v>
      </c>
      <c r="F20" s="1"/>
      <c r="G20" s="1"/>
      <c r="H20" s="3">
        <f>PRODUCT(C20:G20)</f>
        <v>42.3</v>
      </c>
    </row>
    <row r="21" spans="1:9" x14ac:dyDescent="0.2">
      <c r="A21" s="1"/>
      <c r="B21" s="1"/>
      <c r="C21" s="1"/>
      <c r="D21" s="1"/>
      <c r="E21" s="1"/>
      <c r="F21" s="1"/>
      <c r="G21" s="42" t="s">
        <v>9</v>
      </c>
      <c r="H21" s="17">
        <f>ROUNDUP(H20,1)</f>
        <v>42.3</v>
      </c>
      <c r="I21" s="9" t="s">
        <v>12</v>
      </c>
    </row>
    <row r="22" spans="1:9" x14ac:dyDescent="0.2">
      <c r="A22" s="1">
        <v>3</v>
      </c>
      <c r="B22" s="1" t="s">
        <v>619</v>
      </c>
      <c r="C22" s="1"/>
      <c r="D22" s="1"/>
      <c r="E22" s="1"/>
      <c r="F22" s="1"/>
      <c r="G22" s="1"/>
      <c r="H22" s="1"/>
    </row>
    <row r="23" spans="1:9" x14ac:dyDescent="0.2">
      <c r="A23" s="1"/>
      <c r="B23" s="1" t="s">
        <v>620</v>
      </c>
      <c r="C23" s="1">
        <v>1</v>
      </c>
      <c r="D23" s="1">
        <v>1</v>
      </c>
      <c r="E23" s="1">
        <v>87.6</v>
      </c>
      <c r="F23" s="1"/>
      <c r="G23" s="1"/>
      <c r="H23" s="3">
        <f>PRODUCT(C23:G23)</f>
        <v>87.6</v>
      </c>
    </row>
    <row r="24" spans="1:9" x14ac:dyDescent="0.2">
      <c r="A24" s="1"/>
      <c r="B24" s="1"/>
      <c r="C24" s="1"/>
      <c r="D24" s="1"/>
      <c r="E24" s="1"/>
      <c r="F24" s="1"/>
      <c r="G24" s="42" t="s">
        <v>9</v>
      </c>
      <c r="H24" s="17">
        <f>ROUNDUP(H23,1)</f>
        <v>87.6</v>
      </c>
      <c r="I24" s="9" t="s">
        <v>12</v>
      </c>
    </row>
    <row r="25" spans="1:9" ht="27.75" x14ac:dyDescent="0.2">
      <c r="A25" s="1">
        <v>4</v>
      </c>
      <c r="B25" s="2" t="s">
        <v>629</v>
      </c>
      <c r="C25" s="1"/>
      <c r="D25" s="1"/>
      <c r="E25" s="1"/>
      <c r="F25" s="1"/>
      <c r="G25" s="1"/>
      <c r="H25" s="1"/>
    </row>
    <row r="26" spans="1:9" x14ac:dyDescent="0.2">
      <c r="A26" s="1"/>
      <c r="B26" s="1" t="s">
        <v>631</v>
      </c>
      <c r="C26" s="1">
        <v>1</v>
      </c>
      <c r="D26" s="1">
        <v>1</v>
      </c>
      <c r="E26" s="1"/>
      <c r="F26" s="1"/>
      <c r="G26" s="1"/>
      <c r="H26" s="3">
        <f>PRODUCT(C26:G26)</f>
        <v>1</v>
      </c>
    </row>
    <row r="27" spans="1:9" x14ac:dyDescent="0.2">
      <c r="A27" s="1"/>
      <c r="B27" s="1"/>
      <c r="C27" s="1"/>
      <c r="D27" s="1"/>
      <c r="E27" s="1"/>
      <c r="F27" s="1"/>
      <c r="G27" s="42" t="s">
        <v>9</v>
      </c>
      <c r="H27" s="17">
        <f>ROUNDUP(H26,1)</f>
        <v>1</v>
      </c>
      <c r="I27" s="9" t="s">
        <v>2</v>
      </c>
    </row>
    <row r="28" spans="1:9" ht="27.75" x14ac:dyDescent="0.2">
      <c r="A28" s="1">
        <v>5</v>
      </c>
      <c r="B28" s="2" t="s">
        <v>630</v>
      </c>
      <c r="C28" s="1"/>
      <c r="D28" s="1"/>
      <c r="E28" s="1"/>
      <c r="F28" s="1"/>
      <c r="G28" s="1"/>
      <c r="H28" s="1"/>
    </row>
    <row r="29" spans="1:9" x14ac:dyDescent="0.2">
      <c r="A29" s="1"/>
      <c r="B29" s="1" t="s">
        <v>633</v>
      </c>
      <c r="C29" s="1">
        <v>1</v>
      </c>
      <c r="D29" s="1">
        <v>1</v>
      </c>
      <c r="E29" s="1"/>
      <c r="F29" s="1"/>
      <c r="G29" s="1"/>
      <c r="H29" s="3">
        <f>PRODUCT(C29:G29)</f>
        <v>1</v>
      </c>
    </row>
    <row r="30" spans="1:9" x14ac:dyDescent="0.2">
      <c r="A30" s="1"/>
      <c r="B30" s="1" t="s">
        <v>632</v>
      </c>
      <c r="C30" s="1">
        <v>1</v>
      </c>
      <c r="D30" s="1">
        <v>1</v>
      </c>
      <c r="E30" s="1"/>
      <c r="F30" s="1"/>
      <c r="G30" s="1"/>
      <c r="H30" s="3">
        <f>PRODUCT(C30:G30)</f>
        <v>1</v>
      </c>
    </row>
    <row r="31" spans="1:9" x14ac:dyDescent="0.2">
      <c r="A31" s="1"/>
      <c r="B31" s="1"/>
      <c r="C31" s="1"/>
      <c r="D31" s="1"/>
      <c r="E31" s="1"/>
      <c r="F31" s="1"/>
      <c r="G31" s="1"/>
      <c r="H31" s="3">
        <f>SUM(H29:H30)</f>
        <v>2</v>
      </c>
    </row>
    <row r="32" spans="1:9" x14ac:dyDescent="0.2">
      <c r="A32" s="1"/>
      <c r="B32" s="1"/>
      <c r="C32" s="1"/>
      <c r="D32" s="1"/>
      <c r="E32" s="1"/>
      <c r="F32" s="1"/>
      <c r="G32" s="42" t="s">
        <v>9</v>
      </c>
      <c r="H32" s="17">
        <f>ROUNDUP(H31,1)</f>
        <v>2</v>
      </c>
      <c r="I32" s="9" t="s">
        <v>2</v>
      </c>
    </row>
  </sheetData>
  <mergeCells count="4">
    <mergeCell ref="A2:H2"/>
    <mergeCell ref="A3:H3"/>
    <mergeCell ref="C4:D4"/>
    <mergeCell ref="A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2"/>
  <sheetViews>
    <sheetView workbookViewId="0">
      <selection activeCell="C15" sqref="C15"/>
    </sheetView>
  </sheetViews>
  <sheetFormatPr defaultRowHeight="15" x14ac:dyDescent="0.2"/>
  <cols>
    <col min="2" max="2" width="9.68359375" bestFit="1" customWidth="1"/>
    <col min="3" max="3" width="35.91796875" customWidth="1"/>
    <col min="4" max="4" width="13.44921875" customWidth="1"/>
    <col min="5" max="5" width="7.93359375" customWidth="1"/>
    <col min="6" max="6" width="13.71875" customWidth="1"/>
    <col min="7" max="8" width="9.14453125" hidden="1" customWidth="1"/>
  </cols>
  <sheetData>
    <row r="1" spans="1:8" ht="23.25" customHeight="1" x14ac:dyDescent="0.2">
      <c r="A1" s="359"/>
      <c r="B1" s="359"/>
      <c r="C1" s="359"/>
      <c r="D1" s="359"/>
      <c r="E1" s="359"/>
      <c r="F1" s="359"/>
      <c r="G1" s="1"/>
      <c r="H1" s="1"/>
    </row>
    <row r="2" spans="1:8" ht="44.25" customHeight="1" x14ac:dyDescent="0.25">
      <c r="A2" s="354" t="s">
        <v>602</v>
      </c>
      <c r="B2" s="354"/>
      <c r="C2" s="354"/>
      <c r="D2" s="354"/>
      <c r="E2" s="354"/>
      <c r="F2" s="354"/>
      <c r="G2" s="354"/>
      <c r="H2" s="354"/>
    </row>
    <row r="3" spans="1:8" ht="18.75" x14ac:dyDescent="0.25">
      <c r="A3" s="352" t="s">
        <v>13</v>
      </c>
      <c r="B3" s="352"/>
      <c r="C3" s="352"/>
      <c r="D3" s="352"/>
      <c r="E3" s="352"/>
      <c r="F3" s="352"/>
      <c r="G3" s="1"/>
      <c r="H3" s="1"/>
    </row>
    <row r="4" spans="1:8" ht="18.75" x14ac:dyDescent="0.25">
      <c r="A4" s="47" t="s">
        <v>0</v>
      </c>
      <c r="B4" s="47" t="s">
        <v>14</v>
      </c>
      <c r="C4" s="47" t="s">
        <v>1</v>
      </c>
      <c r="D4" s="47" t="s">
        <v>15</v>
      </c>
      <c r="E4" s="47" t="s">
        <v>16</v>
      </c>
      <c r="F4" s="47" t="s">
        <v>603</v>
      </c>
    </row>
    <row r="5" spans="1:8" ht="30" x14ac:dyDescent="0.2">
      <c r="A5" s="25">
        <v>1</v>
      </c>
      <c r="B5" s="21">
        <f>' Detiled 1'!H18</f>
        <v>174.7</v>
      </c>
      <c r="C5" s="24" t="s">
        <v>604</v>
      </c>
      <c r="D5" s="44">
        <f>' Data'!F10</f>
        <v>145.6</v>
      </c>
      <c r="E5" s="45" t="s">
        <v>12</v>
      </c>
      <c r="F5" s="28">
        <f>D5*B5</f>
        <v>25436.319999999996</v>
      </c>
    </row>
    <row r="6" spans="1:8" x14ac:dyDescent="0.2">
      <c r="A6" s="1"/>
      <c r="B6" s="1"/>
      <c r="C6" s="25"/>
      <c r="D6" s="58" t="s">
        <v>638</v>
      </c>
      <c r="E6" s="46"/>
      <c r="F6" s="3"/>
    </row>
    <row r="7" spans="1:8" ht="30" x14ac:dyDescent="0.2">
      <c r="A7" s="25">
        <v>2</v>
      </c>
      <c r="B7" s="3">
        <f>' Detiled 1'!H21</f>
        <v>42.3</v>
      </c>
      <c r="C7" s="24" t="s">
        <v>614</v>
      </c>
      <c r="D7" s="3">
        <f>' Data'!F31</f>
        <v>212.2</v>
      </c>
      <c r="E7" s="46" t="s">
        <v>12</v>
      </c>
      <c r="F7" s="28">
        <f>D7*B7</f>
        <v>8976.06</v>
      </c>
    </row>
    <row r="8" spans="1:8" x14ac:dyDescent="0.2">
      <c r="A8" s="25"/>
      <c r="B8" s="1"/>
      <c r="C8" s="25"/>
      <c r="D8" s="58" t="s">
        <v>638</v>
      </c>
      <c r="E8" s="46"/>
      <c r="F8" s="3"/>
    </row>
    <row r="9" spans="1:8" ht="30" x14ac:dyDescent="0.2">
      <c r="A9" s="25">
        <v>3</v>
      </c>
      <c r="B9" s="3">
        <f>' Detiled 1'!H24</f>
        <v>87.6</v>
      </c>
      <c r="C9" s="24" t="s">
        <v>619</v>
      </c>
      <c r="D9" s="3">
        <f>' Data'!F21</f>
        <v>276.2</v>
      </c>
      <c r="E9" s="46" t="s">
        <v>12</v>
      </c>
      <c r="F9" s="28">
        <f>D9*B9</f>
        <v>24195.119999999999</v>
      </c>
    </row>
    <row r="10" spans="1:8" x14ac:dyDescent="0.2">
      <c r="A10" s="25"/>
      <c r="B10" s="1"/>
      <c r="C10" s="25"/>
      <c r="D10" s="58" t="s">
        <v>638</v>
      </c>
      <c r="E10" s="46"/>
      <c r="F10" s="3"/>
    </row>
    <row r="11" spans="1:8" ht="30" x14ac:dyDescent="0.2">
      <c r="A11" s="25">
        <v>4</v>
      </c>
      <c r="B11" s="3">
        <f>' Detiled 1'!H27</f>
        <v>1</v>
      </c>
      <c r="C11" s="24" t="s">
        <v>629</v>
      </c>
      <c r="D11" s="3">
        <v>3194</v>
      </c>
      <c r="E11" s="46" t="s">
        <v>2</v>
      </c>
      <c r="F11" s="28">
        <f>D11*B11</f>
        <v>3194</v>
      </c>
    </row>
    <row r="12" spans="1:8" x14ac:dyDescent="0.2">
      <c r="A12" s="25"/>
      <c r="B12" s="1"/>
      <c r="C12" s="25"/>
      <c r="D12" s="3" t="s">
        <v>637</v>
      </c>
      <c r="E12" s="46"/>
      <c r="F12" s="3"/>
    </row>
    <row r="13" spans="1:8" ht="30" x14ac:dyDescent="0.2">
      <c r="A13" s="25">
        <v>5</v>
      </c>
      <c r="B13" s="3">
        <f>' Detiled 1'!H32</f>
        <v>2</v>
      </c>
      <c r="C13" s="24" t="s">
        <v>630</v>
      </c>
      <c r="D13" s="3">
        <v>2240</v>
      </c>
      <c r="E13" s="46" t="s">
        <v>2</v>
      </c>
      <c r="F13" s="28">
        <f>D13*B13</f>
        <v>4480</v>
      </c>
    </row>
    <row r="14" spans="1:8" x14ac:dyDescent="0.2">
      <c r="A14" s="25"/>
      <c r="B14" s="3"/>
      <c r="C14" s="24"/>
      <c r="D14" s="3" t="s">
        <v>636</v>
      </c>
      <c r="E14" s="46"/>
      <c r="F14" s="28"/>
    </row>
    <row r="15" spans="1:8" ht="18" x14ac:dyDescent="0.25">
      <c r="A15" s="12"/>
      <c r="B15" s="12"/>
      <c r="C15" s="24" t="s">
        <v>251</v>
      </c>
      <c r="D15" s="28"/>
      <c r="E15" s="25"/>
      <c r="F15" s="28">
        <f>SUM(F5:F13)</f>
        <v>66281.5</v>
      </c>
    </row>
    <row r="16" spans="1:8" ht="18" x14ac:dyDescent="0.25">
      <c r="A16" s="12"/>
      <c r="B16" s="12"/>
      <c r="C16" s="25" t="s">
        <v>247</v>
      </c>
      <c r="D16" s="25"/>
      <c r="E16" s="25"/>
      <c r="F16" s="43">
        <f>F15*6%</f>
        <v>3976.89</v>
      </c>
    </row>
    <row r="17" spans="1:6" ht="18" x14ac:dyDescent="0.25">
      <c r="A17" s="12"/>
      <c r="B17" s="12"/>
      <c r="C17" s="48" t="s">
        <v>248</v>
      </c>
      <c r="D17" s="25"/>
      <c r="E17" s="25"/>
      <c r="F17" s="43">
        <f>F15*6%</f>
        <v>3976.89</v>
      </c>
    </row>
    <row r="18" spans="1:6" ht="18" x14ac:dyDescent="0.25">
      <c r="A18" s="12"/>
      <c r="B18" s="12"/>
      <c r="C18" s="48" t="s">
        <v>252</v>
      </c>
      <c r="D18" s="25"/>
      <c r="E18" s="25"/>
      <c r="F18" s="28">
        <f>SUM(F15:F17)</f>
        <v>74235.28</v>
      </c>
    </row>
    <row r="19" spans="1:6" ht="18" x14ac:dyDescent="0.25">
      <c r="A19" s="12"/>
      <c r="B19" s="12"/>
      <c r="C19" s="48" t="s">
        <v>249</v>
      </c>
      <c r="D19" s="25"/>
      <c r="E19" s="25"/>
      <c r="F19" s="43">
        <f>F18*1%</f>
        <v>742.3528</v>
      </c>
    </row>
    <row r="20" spans="1:6" ht="18" x14ac:dyDescent="0.25">
      <c r="A20" s="12"/>
      <c r="B20" s="12"/>
      <c r="C20" s="25" t="s">
        <v>250</v>
      </c>
      <c r="D20" s="25"/>
      <c r="E20" s="25"/>
      <c r="F20" s="43">
        <f>F18*7.5%</f>
        <v>5567.6459999999997</v>
      </c>
    </row>
    <row r="21" spans="1:6" ht="18" x14ac:dyDescent="0.25">
      <c r="A21" s="12"/>
      <c r="B21" s="12"/>
      <c r="C21" s="48" t="s">
        <v>253</v>
      </c>
      <c r="D21" s="25"/>
      <c r="E21" s="25"/>
      <c r="F21" s="28">
        <f>SUM(F18:F20)</f>
        <v>80545.278799999985</v>
      </c>
    </row>
    <row r="22" spans="1:6" ht="18" x14ac:dyDescent="0.25">
      <c r="A22" s="12"/>
      <c r="B22" s="12"/>
      <c r="C22" s="25"/>
      <c r="D22" s="25"/>
      <c r="E22" s="25" t="s">
        <v>9</v>
      </c>
      <c r="F22" s="28">
        <f>CEILING(F21,10)</f>
        <v>80550</v>
      </c>
    </row>
  </sheetData>
  <mergeCells count="3">
    <mergeCell ref="A1:F1"/>
    <mergeCell ref="A3:F3"/>
    <mergeCell ref="A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2"/>
  <sheetViews>
    <sheetView workbookViewId="0">
      <selection activeCell="F21" sqref="F21"/>
    </sheetView>
  </sheetViews>
  <sheetFormatPr defaultRowHeight="15" x14ac:dyDescent="0.2"/>
  <cols>
    <col min="1" max="1" width="11.43359375" customWidth="1"/>
    <col min="2" max="2" width="8.47265625" customWidth="1"/>
    <col min="3" max="3" width="71.69921875" customWidth="1"/>
    <col min="4" max="4" width="8.33984375" customWidth="1"/>
    <col min="5" max="5" width="6.05078125" customWidth="1"/>
    <col min="6" max="6" width="11.8359375" customWidth="1"/>
  </cols>
  <sheetData>
    <row r="1" spans="1:14" x14ac:dyDescent="0.2">
      <c r="A1" s="1"/>
      <c r="B1" s="1"/>
      <c r="C1" s="1"/>
      <c r="D1" s="1"/>
      <c r="E1" s="1"/>
      <c r="F1" s="1"/>
    </row>
    <row r="2" spans="1:14" x14ac:dyDescent="0.2">
      <c r="A2" s="49"/>
      <c r="B2" s="49"/>
      <c r="C2" s="50" t="s">
        <v>605</v>
      </c>
      <c r="D2" s="49"/>
      <c r="E2" s="49"/>
      <c r="F2" s="49"/>
    </row>
    <row r="3" spans="1:14" ht="68.25" x14ac:dyDescent="0.2">
      <c r="A3" s="49"/>
      <c r="B3" s="49"/>
      <c r="C3" s="51" t="s">
        <v>635</v>
      </c>
      <c r="D3" s="49"/>
      <c r="E3" s="49"/>
      <c r="F3" s="49"/>
      <c r="H3" s="57"/>
      <c r="I3" s="57"/>
      <c r="J3" s="57"/>
      <c r="K3" s="57"/>
      <c r="L3" s="57"/>
      <c r="M3" s="57"/>
      <c r="N3" s="57"/>
    </row>
    <row r="4" spans="1:14" x14ac:dyDescent="0.2">
      <c r="A4" s="49"/>
      <c r="B4" s="49"/>
      <c r="C4" s="49"/>
      <c r="D4" s="49"/>
      <c r="E4" s="49"/>
      <c r="F4" s="49"/>
    </row>
    <row r="5" spans="1:14" x14ac:dyDescent="0.2">
      <c r="A5" s="49"/>
      <c r="B5" s="49"/>
      <c r="C5" s="49" t="s">
        <v>606</v>
      </c>
      <c r="D5" s="49"/>
      <c r="E5" s="49"/>
      <c r="F5" s="49">
        <v>9539.9</v>
      </c>
    </row>
    <row r="6" spans="1:14" x14ac:dyDescent="0.2">
      <c r="A6" s="49">
        <v>180</v>
      </c>
      <c r="B6" s="49" t="s">
        <v>12</v>
      </c>
      <c r="C6" s="51" t="s">
        <v>607</v>
      </c>
      <c r="D6" s="49">
        <v>33.299999999999997</v>
      </c>
      <c r="E6" s="49" t="s">
        <v>12</v>
      </c>
      <c r="F6" s="49">
        <v>5994</v>
      </c>
    </row>
    <row r="7" spans="1:14" x14ac:dyDescent="0.2">
      <c r="A7" s="49">
        <v>180</v>
      </c>
      <c r="B7" s="49" t="s">
        <v>12</v>
      </c>
      <c r="C7" s="51" t="s">
        <v>608</v>
      </c>
      <c r="D7" s="49">
        <v>13.5</v>
      </c>
      <c r="E7" s="49" t="s">
        <v>149</v>
      </c>
      <c r="F7" s="49">
        <v>2430</v>
      </c>
    </row>
    <row r="8" spans="1:14" x14ac:dyDescent="0.2">
      <c r="A8" s="49"/>
      <c r="B8" s="49"/>
      <c r="C8" s="49" t="s">
        <v>155</v>
      </c>
      <c r="D8" s="49"/>
      <c r="E8" s="49"/>
      <c r="F8" s="56"/>
    </row>
    <row r="9" spans="1:14" x14ac:dyDescent="0.2">
      <c r="A9" s="49"/>
      <c r="B9" s="49"/>
      <c r="C9" s="52" t="s">
        <v>609</v>
      </c>
      <c r="D9" s="49"/>
      <c r="E9" s="49"/>
      <c r="F9" s="53">
        <v>13103.9</v>
      </c>
    </row>
    <row r="10" spans="1:14" x14ac:dyDescent="0.2">
      <c r="A10" s="49"/>
      <c r="B10" s="49"/>
      <c r="C10" s="54" t="s">
        <v>582</v>
      </c>
      <c r="D10" s="49"/>
      <c r="E10" s="49"/>
      <c r="F10" s="50">
        <v>145.6</v>
      </c>
    </row>
    <row r="11" spans="1:14" x14ac:dyDescent="0.2">
      <c r="A11" s="1"/>
      <c r="B11" s="1"/>
      <c r="C11" s="1"/>
      <c r="D11" s="1"/>
      <c r="E11" s="1"/>
      <c r="F11" s="1"/>
    </row>
    <row r="12" spans="1:14" x14ac:dyDescent="0.2">
      <c r="A12" s="5"/>
      <c r="B12" s="5"/>
      <c r="C12" s="5" t="s">
        <v>615</v>
      </c>
      <c r="D12" s="5"/>
      <c r="E12" s="5"/>
      <c r="F12" s="5"/>
    </row>
    <row r="13" spans="1:14" x14ac:dyDescent="0.2">
      <c r="A13" s="5"/>
      <c r="B13" s="5"/>
      <c r="C13" s="5"/>
      <c r="D13" s="5"/>
      <c r="E13" s="5"/>
      <c r="F13" s="5"/>
    </row>
    <row r="14" spans="1:14" ht="68.25" x14ac:dyDescent="0.2">
      <c r="A14" s="5"/>
      <c r="B14" s="5"/>
      <c r="C14" s="55" t="s">
        <v>634</v>
      </c>
      <c r="D14" s="5"/>
      <c r="E14" s="5"/>
      <c r="F14" s="5"/>
    </row>
    <row r="15" spans="1:14" x14ac:dyDescent="0.2">
      <c r="A15" s="5"/>
      <c r="B15" s="5"/>
      <c r="C15" s="5"/>
      <c r="D15" s="5"/>
      <c r="E15" s="5"/>
      <c r="F15" s="5"/>
    </row>
    <row r="16" spans="1:14" x14ac:dyDescent="0.2">
      <c r="A16" s="5"/>
      <c r="B16" s="5"/>
      <c r="C16" s="5" t="s">
        <v>606</v>
      </c>
      <c r="D16" s="5"/>
      <c r="E16" s="5"/>
      <c r="F16" s="5">
        <v>9539.9</v>
      </c>
    </row>
    <row r="17" spans="1:6" x14ac:dyDescent="0.2">
      <c r="A17" s="5">
        <v>360</v>
      </c>
      <c r="B17" s="5" t="s">
        <v>12</v>
      </c>
      <c r="C17" s="5" t="s">
        <v>616</v>
      </c>
      <c r="D17" s="5">
        <v>49.3</v>
      </c>
      <c r="E17" s="5" t="s">
        <v>12</v>
      </c>
      <c r="F17" s="5">
        <v>17748</v>
      </c>
    </row>
    <row r="18" spans="1:6" x14ac:dyDescent="0.2">
      <c r="A18" s="5">
        <v>180</v>
      </c>
      <c r="B18" s="5" t="s">
        <v>12</v>
      </c>
      <c r="C18" s="5" t="s">
        <v>608</v>
      </c>
      <c r="D18" s="5">
        <v>13.5</v>
      </c>
      <c r="E18" s="5" t="s">
        <v>149</v>
      </c>
      <c r="F18" s="5">
        <v>2430</v>
      </c>
    </row>
    <row r="19" spans="1:6" x14ac:dyDescent="0.2">
      <c r="A19" s="5"/>
      <c r="B19" s="5"/>
      <c r="C19" s="5" t="s">
        <v>155</v>
      </c>
      <c r="D19" s="5"/>
      <c r="E19" s="5"/>
      <c r="F19" s="5"/>
    </row>
    <row r="20" spans="1:6" x14ac:dyDescent="0.2">
      <c r="A20" s="5"/>
      <c r="B20" s="5"/>
      <c r="C20" s="5" t="s">
        <v>609</v>
      </c>
      <c r="D20" s="5"/>
      <c r="E20" s="5"/>
      <c r="F20" s="5">
        <v>24857.9</v>
      </c>
    </row>
    <row r="21" spans="1:6" x14ac:dyDescent="0.2">
      <c r="A21" s="5"/>
      <c r="B21" s="5"/>
      <c r="C21" s="5" t="s">
        <v>582</v>
      </c>
      <c r="D21" s="5"/>
      <c r="E21" s="5"/>
      <c r="F21" s="5">
        <v>276.2</v>
      </c>
    </row>
    <row r="22" spans="1:6" x14ac:dyDescent="0.2">
      <c r="A22" s="5"/>
      <c r="B22" s="5"/>
      <c r="C22" s="5"/>
      <c r="D22" s="5"/>
      <c r="E22" s="5"/>
      <c r="F22" s="5"/>
    </row>
    <row r="23" spans="1:6" x14ac:dyDescent="0.2">
      <c r="A23" s="5"/>
      <c r="B23" s="5"/>
      <c r="C23" s="5" t="s">
        <v>617</v>
      </c>
      <c r="D23" s="5"/>
      <c r="E23" s="5"/>
      <c r="F23" s="5"/>
    </row>
    <row r="24" spans="1:6" ht="68.25" x14ac:dyDescent="0.2">
      <c r="A24" s="5"/>
      <c r="B24" s="5"/>
      <c r="C24" s="55" t="s">
        <v>635</v>
      </c>
      <c r="D24" s="5"/>
      <c r="E24" s="5"/>
      <c r="F24" s="5"/>
    </row>
    <row r="25" spans="1:6" x14ac:dyDescent="0.2">
      <c r="A25" s="5"/>
      <c r="B25" s="5"/>
      <c r="C25" s="5"/>
      <c r="D25" s="5"/>
      <c r="E25" s="5"/>
      <c r="F25" s="5"/>
    </row>
    <row r="26" spans="1:6" x14ac:dyDescent="0.2">
      <c r="A26" s="5"/>
      <c r="B26" s="5"/>
      <c r="C26" s="5" t="s">
        <v>606</v>
      </c>
      <c r="D26" s="5"/>
      <c r="E26" s="5"/>
      <c r="F26" s="5">
        <v>9539.9</v>
      </c>
    </row>
    <row r="27" spans="1:6" x14ac:dyDescent="0.2">
      <c r="A27" s="5">
        <v>360</v>
      </c>
      <c r="B27" s="5" t="s">
        <v>12</v>
      </c>
      <c r="C27" s="5" t="s">
        <v>618</v>
      </c>
      <c r="D27" s="5">
        <v>33.299999999999997</v>
      </c>
      <c r="E27" s="5" t="s">
        <v>12</v>
      </c>
      <c r="F27" s="5">
        <v>11988</v>
      </c>
    </row>
    <row r="28" spans="1:6" x14ac:dyDescent="0.2">
      <c r="A28" s="5">
        <v>180</v>
      </c>
      <c r="B28" s="5" t="s">
        <v>12</v>
      </c>
      <c r="C28" s="5" t="s">
        <v>608</v>
      </c>
      <c r="D28" s="5">
        <v>13.5</v>
      </c>
      <c r="E28" s="5" t="s">
        <v>149</v>
      </c>
      <c r="F28" s="5">
        <v>2430</v>
      </c>
    </row>
    <row r="29" spans="1:6" x14ac:dyDescent="0.2">
      <c r="A29" s="5"/>
      <c r="B29" s="5"/>
      <c r="C29" s="5" t="s">
        <v>155</v>
      </c>
      <c r="D29" s="5"/>
      <c r="E29" s="5"/>
      <c r="F29" s="5"/>
    </row>
    <row r="30" spans="1:6" x14ac:dyDescent="0.2">
      <c r="A30" s="5"/>
      <c r="B30" s="5"/>
      <c r="C30" s="5" t="s">
        <v>609</v>
      </c>
      <c r="D30" s="5"/>
      <c r="E30" s="5"/>
      <c r="F30" s="5">
        <v>19097.900000000001</v>
      </c>
    </row>
    <row r="31" spans="1:6" x14ac:dyDescent="0.2">
      <c r="A31" s="5"/>
      <c r="B31" s="5"/>
      <c r="C31" s="5" t="s">
        <v>582</v>
      </c>
      <c r="D31" s="5"/>
      <c r="E31" s="5"/>
      <c r="F31" s="5">
        <v>212.2</v>
      </c>
    </row>
    <row r="32" spans="1:6" x14ac:dyDescent="0.2">
      <c r="A32" s="36"/>
      <c r="B32" s="36"/>
      <c r="C32" s="36"/>
      <c r="D32" s="36"/>
      <c r="E32" s="36"/>
      <c r="F32"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Detailed</vt:lpstr>
      <vt:lpstr>abstract</vt:lpstr>
      <vt:lpstr>dATA</vt:lpstr>
      <vt:lpstr>Sheet3</vt:lpstr>
      <vt:lpstr> xata</vt:lpstr>
      <vt:lpstr> leada</vt:lpstr>
      <vt:lpstr> Detiled 1</vt:lpstr>
      <vt:lpstr> abs 1</vt:lpstr>
      <vt:lpstr> Data</vt:lpstr>
      <vt:lpstr>Sheet1</vt:lpstr>
      <vt:lpstr> det</vt:lpstr>
      <vt:lpstr> Dat</vt:lpstr>
      <vt:lpstr> Lead</vt:lpstr>
      <vt:lpstr> abs </vt:lpstr>
      <vt:lpstr>Scheme pudur Exp.,</vt:lpstr>
      <vt:lpstr>STORM WATER DETAIL</vt:lpstr>
      <vt:lpstr> Dpo Sump Bill</vt:lpstr>
      <vt:lpstr>Sheet4</vt:lpstr>
      <vt:lpstr>Sheet1 (2)</vt:lpstr>
      <vt:lpstr>Sheet2</vt:lpstr>
      <vt:lpstr>Det</vt:lpstr>
      <vt:lpstr> abs  (2)</vt:lpstr>
      <vt:lpstr>Lead</vt:lpstr>
      <vt:lpstr>DATA (2)</vt:lpstr>
      <vt:lpstr> Lead!Print_Area</vt:lpstr>
      <vt:lpstr>Scheme pudur Exp.,!Print_Area</vt:lpstr>
      <vt:lpstr>Sheet1 (2)!Print_Area</vt:lpstr>
      <vt:lpstr>STORM WATER DETAIL!Print_Area</vt:lpstr>
      <vt:lpstr>Scheme pudur Exp.,!Print_Titles</vt:lpstr>
      <vt:lpstr>STORM WATER DETAIL!Print_Titles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india</cp:lastModifiedBy>
  <cp:lastPrinted>2023-03-28T01:29:37Z</cp:lastPrinted>
  <dcterms:created xsi:type="dcterms:W3CDTF">2018-06-11T11:45:26Z</dcterms:created>
  <dcterms:modified xsi:type="dcterms:W3CDTF">2023-05-11T06:42:40Z</dcterms:modified>
</cp:coreProperties>
</file>