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15" yWindow="405" windowWidth="9600" windowHeight="7125" tabRatio="887" activeTab="1"/>
  </bookViews>
  <sheets>
    <sheet name="Toil detail" sheetId="74" r:id="rId1"/>
    <sheet name="Toilet Abstra" sheetId="73" r:id="rId2"/>
    <sheet name="Sheet2" sheetId="82" r:id="rId3"/>
    <sheet name="lEAD" sheetId="81" r:id="rId4"/>
    <sheet name="Sheet1" sheetId="83"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s>
  <definedNames>
    <definedName name="\a">#REF!</definedName>
    <definedName name="\l">#REF!</definedName>
    <definedName name="\p">#REF!</definedName>
    <definedName name="____A65539">#REF!</definedName>
    <definedName name="___A65539">#REF!</definedName>
    <definedName name="__A65539">#REF!</definedName>
    <definedName name="_A65539">#REF!</definedName>
    <definedName name="_agg10">'[1]Materials Cost'!$G$13</definedName>
    <definedName name="_agg20">'[1]Materials Cost'!$G$10</definedName>
    <definedName name="_blg4">'[2]Sqn _Main_ Abs'!#REF!</definedName>
    <definedName name="_car2">#REF!</definedName>
    <definedName name="_csa40">#REF!</definedName>
    <definedName name="_csb40">#REF!</definedName>
    <definedName name="_Fill" hidden="1">#REF!</definedName>
    <definedName name="_hmp100">#REF!</definedName>
    <definedName name="_hmp120">#REF!</definedName>
    <definedName name="_HND1">[3]girder!$H$34</definedName>
    <definedName name="_HND2">[3]girder!$H$36</definedName>
    <definedName name="_HNW1">[3]girder!$H$35</definedName>
    <definedName name="_HNW2">[3]girder!$H$37</definedName>
    <definedName name="_Ind1">#REF!</definedName>
    <definedName name="_Ind3">#REF!</definedName>
    <definedName name="_Ind4">#REF!</definedName>
    <definedName name="_Iri2">#REF!</definedName>
    <definedName name="_Iro2">#REF!</definedName>
    <definedName name="_kk232">#REF!</definedName>
    <definedName name="_m">#REF!</definedName>
    <definedName name="_ma1">#REF!</definedName>
    <definedName name="_ma2">#REF!</definedName>
    <definedName name="_mas1">#REF!</definedName>
    <definedName name="_ms6">#REF!</definedName>
    <definedName name="_ms8">#REF!</definedName>
    <definedName name="_mz1">#REF!</definedName>
    <definedName name="_mz2">#REF!</definedName>
    <definedName name="_obm1">#REF!</definedName>
    <definedName name="_obm2">#REF!</definedName>
    <definedName name="_obm3">#REF!</definedName>
    <definedName name="_obm4">#REF!</definedName>
    <definedName name="_Od1">#REF!</definedName>
    <definedName name="_Od3">#REF!</definedName>
    <definedName name="_Od4">#REF!</definedName>
    <definedName name="_ohp1">#REF!</definedName>
    <definedName name="_osf1">#REF!</definedName>
    <definedName name="_osf2">#REF!</definedName>
    <definedName name="_osf3">#REF!</definedName>
    <definedName name="_osf4">#REF!</definedName>
    <definedName name="_pcc148">#REF!</definedName>
    <definedName name="_pvc100">'[4]Materials Cost(PCC)'!$G$32</definedName>
    <definedName name="_SA10">#REF!</definedName>
    <definedName name="_SA20">#REF!</definedName>
    <definedName name="_SA40">#REF!</definedName>
    <definedName name="_Saa40">#REF!</definedName>
    <definedName name="_Sab40">#REF!</definedName>
    <definedName name="_sbm1">#REF!</definedName>
    <definedName name="_sbm2">#REF!</definedName>
    <definedName name="_sbm3">#REF!</definedName>
    <definedName name="_sbm4">#REF!</definedName>
    <definedName name="_sd1">[5]Electrical!#REF!</definedName>
    <definedName name="_sd10">[5]Electrical!#REF!</definedName>
    <definedName name="_sd11">[5]Electrical!#REF!</definedName>
    <definedName name="_sd12">[5]Electrical!#REF!</definedName>
    <definedName name="_sd13">[5]Electrical!#REF!</definedName>
    <definedName name="_sd14">[5]Electrical!#REF!</definedName>
    <definedName name="_sd2">[5]Electrical!#REF!</definedName>
    <definedName name="_sd3">[5]Electrical!#REF!</definedName>
    <definedName name="_sd4">#REF!</definedName>
    <definedName name="_sd5">[5]Electrical!#REF!</definedName>
    <definedName name="_sd6">[5]Electrical!#REF!</definedName>
    <definedName name="_sd7">[5]Electrical!#REF!</definedName>
    <definedName name="_sd8">[5]Electrical!#REF!</definedName>
    <definedName name="_sd9">[5]Electrical!#REF!</definedName>
    <definedName name="_ssf1">#REF!</definedName>
    <definedName name="_ssf2">#REF!</definedName>
    <definedName name="_ssf3">#REF!</definedName>
    <definedName name="_ssf4">#REF!</definedName>
    <definedName name="_st12">#REF!</definedName>
    <definedName name="_st2">#REF!</definedName>
    <definedName name="_st4">#REF!</definedName>
    <definedName name="_st53">#REF!</definedName>
    <definedName name="_st6">#REF!</definedName>
    <definedName name="_st63">#REF!</definedName>
    <definedName name="_st7">#REF!</definedName>
    <definedName name="_st8">#REF!</definedName>
    <definedName name="_st90">#REF!</definedName>
    <definedName name="_tra1">#REF!</definedName>
    <definedName name="_tra2">#REF!</definedName>
    <definedName name="_WD2">[6]girder!#REF!</definedName>
    <definedName name="_WD3">[6]girder!#REF!</definedName>
    <definedName name="_WD4">[6]girder!#REF!</definedName>
    <definedName name="_WL1">[6]girder!#REF!</definedName>
    <definedName name="_WL2">[6]girder!#REF!</definedName>
    <definedName name="_WL3">[6]girder!#REF!</definedName>
    <definedName name="_WL4">[6]girder!#REF!</definedName>
    <definedName name="_ww2">#REF!</definedName>
    <definedName name="_XH1">[3]girder!$H$49</definedName>
    <definedName name="_XH2">[3]girder!$H$50</definedName>
    <definedName name="a">#REF!</definedName>
    <definedName name="A_1">#REF!</definedName>
    <definedName name="A_2">#REF!</definedName>
    <definedName name="a3424\">#REF!</definedName>
    <definedName name="aa">#REF!</definedName>
    <definedName name="aaaaaaa">#REF!</definedName>
    <definedName name="Abs">#REF!</definedName>
    <definedName name="abstract">#REF!</definedName>
    <definedName name="Ac">#REF!</definedName>
    <definedName name="ACT">#REF!</definedName>
    <definedName name="ACT_14">#REF!</definedName>
    <definedName name="adfdsafok">#REF!</definedName>
    <definedName name="adhesive">#REF!</definedName>
    <definedName name="admixture">#REF!</definedName>
    <definedName name="ae">#REF!</definedName>
    <definedName name="ae_14">#REF!</definedName>
    <definedName name="ag">#REF!</definedName>
    <definedName name="aggr10">#REF!</definedName>
    <definedName name="aggr11">#REF!</definedName>
    <definedName name="aggr13">#REF!</definedName>
    <definedName name="aggr2">#REF!</definedName>
    <definedName name="aggr20">#REF!</definedName>
    <definedName name="aggr22">#REF!</definedName>
    <definedName name="aggr26">#REF!</definedName>
    <definedName name="aggr40">#REF!</definedName>
    <definedName name="aggr53">#REF!</definedName>
    <definedName name="aggr6">#REF!</definedName>
    <definedName name="aggr63">#REF!</definedName>
    <definedName name="ahfk">#REF!</definedName>
    <definedName name="ahh">#REF!</definedName>
    <definedName name="alloysteel">#REF!</definedName>
    <definedName name="alround">#REF!</definedName>
    <definedName name="alround_1">#REF!</definedName>
    <definedName name="alround_10">#REF!</definedName>
    <definedName name="alround_11">#REF!</definedName>
    <definedName name="alround_14">#REF!</definedName>
    <definedName name="alround_4">#REF!</definedName>
    <definedName name="alround_8">#REF!</definedName>
    <definedName name="alround_9">#REF!</definedName>
    <definedName name="anbu\">#REF!</definedName>
    <definedName name="anscount" hidden="1">2</definedName>
    <definedName name="as">'[7]4-Int- ele(RA)'!$K$9</definedName>
    <definedName name="asdfg">#REF!</definedName>
    <definedName name="asdfsahgfh">#REF!</definedName>
    <definedName name="asr">#REF!</definedName>
    <definedName name="ass">#REF!</definedName>
    <definedName name="averatedbmpcc">[8]Ave.wtd.rates!$I$113</definedName>
    <definedName name="b">#REF!</definedName>
    <definedName name="b_14">#REF!</definedName>
    <definedName name="Batonite">#REF!</definedName>
    <definedName name="bbb">#REF!</definedName>
    <definedName name="bc">#REF!</definedName>
    <definedName name="bcpcc">#REF!</definedName>
    <definedName name="be">#REF!</definedName>
    <definedName name="be_1">#REF!</definedName>
    <definedName name="be_14">#REF!</definedName>
    <definedName name="Beg_Bal">#REF!</definedName>
    <definedName name="bel">#REF!</definedName>
    <definedName name="bel_14">#REF!</definedName>
    <definedName name="bh">#REF!</definedName>
    <definedName name="bh_14">#REF!</definedName>
    <definedName name="Bhi">#REF!</definedName>
    <definedName name="Bhi_1">#REF!</definedName>
    <definedName name="Bhi_10">#REF!</definedName>
    <definedName name="Bhi_11">#REF!</definedName>
    <definedName name="Bhi_14">#REF!</definedName>
    <definedName name="Bhi_4">#REF!</definedName>
    <definedName name="Bhi_8">#REF!</definedName>
    <definedName name="Bhi_9">#REF!</definedName>
    <definedName name="bhistee">#REF!</definedName>
    <definedName name="bitpaper">#REF!</definedName>
    <definedName name="bitumen6070">#REF!</definedName>
    <definedName name="bitumenboiler">#REF!</definedName>
    <definedName name="bitumenemul">#REF!</definedName>
    <definedName name="bl">#REF!</definedName>
    <definedName name="bl_1">'[9]Sqn_Abs_G_6_ '!#REF!</definedName>
    <definedName name="bl_10">'[9]Sqn_Abs_G_6_ '!#REF!</definedName>
    <definedName name="bl_11">'[9]Sqn_Abs_G_6_ '!#REF!</definedName>
    <definedName name="bl_14">'[10]Sqn_Abs_G_6_ '!#REF!</definedName>
    <definedName name="bl_4">'[9]Sqn_Abs_G_6_ '!#REF!</definedName>
    <definedName name="bl_8">'[9]Sqn_Abs_G_6_ '!#REF!</definedName>
    <definedName name="bl_9">'[9]Sqn_Abs_G_6_ '!#REF!</definedName>
    <definedName name="blacksmith">#REF!</definedName>
    <definedName name="blacksmithhelper">#REF!</definedName>
    <definedName name="blaster">#REF!</definedName>
    <definedName name="blg4_1">'[2]Sqn _Main_ Abs'!#REF!</definedName>
    <definedName name="blg4_10">'[2]Sqn _Main_ Abs'!#REF!</definedName>
    <definedName name="blg4_11">'[2]Sqn _Main_ Abs'!#REF!</definedName>
    <definedName name="blg4_4">'[2]Sqn _Main_ Abs'!#REF!</definedName>
    <definedName name="blg4_8">'[2]Sqn _Main_ Abs'!#REF!</definedName>
    <definedName name="blg4_9">'[2]Sqn _Main_ Abs'!#REF!</definedName>
    <definedName name="bli">'[9]WO_Abs _G_2_ 6 DUs'!#REF!</definedName>
    <definedName name="bli_1">'[9]WO_Abs _G_2_ 6 DUs'!#REF!</definedName>
    <definedName name="bli_10">'[9]WO_Abs _G_2_ 6 DUs'!#REF!</definedName>
    <definedName name="bli_11">'[9]WO_Abs _G_2_ 6 DUs'!#REF!</definedName>
    <definedName name="bli_14">'[10]WO_Abs _G_2_ 6 DUs'!#REF!</definedName>
    <definedName name="bli_4">'[9]WO_Abs _G_2_ 6 DUs'!#REF!</definedName>
    <definedName name="bli_8">'[9]WO_Abs _G_2_ 6 DUs'!#REF!</definedName>
    <definedName name="bli_9">'[9]WO_Abs _G_2_ 6 DUs'!#REF!</definedName>
    <definedName name="Bls">#REF!</definedName>
    <definedName name="bmpccrate">#REF!</definedName>
    <definedName name="BMSFR">#REF!</definedName>
    <definedName name="bo">#REF!</definedName>
    <definedName name="bondstone">#REF!</definedName>
    <definedName name="bor">#REF!</definedName>
    <definedName name="bottom">[11]s!$H$8</definedName>
    <definedName name="boulder">#REF!</definedName>
    <definedName name="Bp">#REF!</definedName>
    <definedName name="bp20cum">#REF!</definedName>
    <definedName name="br">#REF!</definedName>
    <definedName name="BRAKE1">[12]Annex!$D$11</definedName>
    <definedName name="brc">#REF!</definedName>
    <definedName name="brglvl">[13]Intro!$L$257</definedName>
    <definedName name="bricklead">#REF!</definedName>
    <definedName name="bricks">#REF!</definedName>
    <definedName name="broom">#REF!</definedName>
    <definedName name="bs">#REF!</definedName>
    <definedName name="bs_14">#REF!</definedName>
    <definedName name="bs_25">#REF!</definedName>
    <definedName name="bsc">#REF!</definedName>
    <definedName name="bsslab10">#REF!</definedName>
    <definedName name="Buildingevelopment.">#REF!</definedName>
    <definedName name="bwmc">'[14]basic-data'!$D$17</definedName>
    <definedName name="c.data">#REF!</definedName>
    <definedName name="c641.">#REF!</definedName>
    <definedName name="Ca">#REF!</definedName>
    <definedName name="CaA">#REF!</definedName>
    <definedName name="CABLE">#REF!</definedName>
    <definedName name="caI">#REF!</definedName>
    <definedName name="caI_14">#REF!</definedName>
    <definedName name="caII">#REF!</definedName>
    <definedName name="caII_14">#REF!</definedName>
    <definedName name="cal">#REF!</definedName>
    <definedName name="cal_14">#REF!</definedName>
    <definedName name="CANT1">[3]girder!$H$74</definedName>
    <definedName name="CANT2">[3]girder!$H$75</definedName>
    <definedName name="car">#REF!</definedName>
    <definedName name="car_14">#REF!</definedName>
    <definedName name="car2_14">#REF!</definedName>
    <definedName name="carpenter">#REF!</definedName>
    <definedName name="carpenterII">#REF!</definedName>
    <definedName name="carrage_of_coarse_sand">#REF!</definedName>
    <definedName name="carrage_of_Stone_Agg_40mm_and_above">#REF!</definedName>
    <definedName name="carrage_of_Stone_Agg_40mm_below">#REF!</definedName>
    <definedName name="cbe">#REF!</definedName>
    <definedName name="cbe_1">'[15]Civil (RA) _Resi_'!$J$12</definedName>
    <definedName name="cbh">#REF!</definedName>
    <definedName name="cbl">#REF!</definedName>
    <definedName name="cbm">#REF!</definedName>
    <definedName name="cbxcpr">[13]Intro!$L$157</definedName>
    <definedName name="ccbrg">[13]Intro!$L$120</definedName>
    <definedName name="cce">#REF!</definedName>
    <definedName name="ccmii">#REF!</definedName>
    <definedName name="ccmiii">#REF!</definedName>
    <definedName name="ccmiii_1">#REF!</definedName>
    <definedName name="ccmiv">#REF!</definedName>
    <definedName name="ccmiv_1">#REF!</definedName>
    <definedName name="ccmv">#REF!</definedName>
    <definedName name="ccn">'[16]2.civil-RA'!$I$13</definedName>
    <definedName name="cco">#REF!</definedName>
    <definedName name="cco_1">'[15]Civil (RA) _Resi_'!$J$13</definedName>
    <definedName name="ccs">#REF!</definedName>
    <definedName name="ccspanbx">[13]Intro!$L$118</definedName>
    <definedName name="ccspanx">[13]Intro!$L$116</definedName>
    <definedName name="cd">#REF!</definedName>
    <definedName name="cd_14">#REF!</definedName>
    <definedName name="Ce">#REF!</definedName>
    <definedName name="ce_14">#REF!</definedName>
    <definedName name="Cement">#REF!</definedName>
    <definedName name="Cement_14">#REF!</definedName>
    <definedName name="cemlead">#REF!</definedName>
    <definedName name="cfi">#REF!</definedName>
    <definedName name="Cgrade">'[14]basic-data'!$D$27</definedName>
    <definedName name="ch">#REF!</definedName>
    <definedName name="chiseler">#REF!</definedName>
    <definedName name="ci">#REF!</definedName>
    <definedName name="ci_1">#REF!</definedName>
    <definedName name="ci_11">#REF!</definedName>
    <definedName name="ci_13">#REF!</definedName>
    <definedName name="ci_14">#REF!</definedName>
    <definedName name="ci_2">#REF!</definedName>
    <definedName name="ci_4">#REF!</definedName>
    <definedName name="ci_5">#REF!</definedName>
    <definedName name="ci_6">#REF!</definedName>
    <definedName name="ci_7">#REF!</definedName>
    <definedName name="ci_9">#REF!</definedName>
    <definedName name="CI_m">#REF!</definedName>
    <definedName name="civ">#REF!</definedName>
    <definedName name="civ_1">'[17]1.Civil-RA'!#REF!</definedName>
    <definedName name="cluster">#REF!</definedName>
    <definedName name="CM_vi">#REF!</definedName>
    <definedName name="cm1.3">#REF!</definedName>
    <definedName name="cmas">#REF!</definedName>
    <definedName name="cmas_1">'[15]Civil (RA) _Resi_'!$J$15</definedName>
    <definedName name="cmas1">#REF!</definedName>
    <definedName name="cmas2">'[18]2.civil-RA'!$I$16</definedName>
    <definedName name="cmaz">#REF!</definedName>
    <definedName name="cmii">#REF!</definedName>
    <definedName name="cmii_1">#REF!</definedName>
    <definedName name="cmiii">#REF!</definedName>
    <definedName name="CMiii_">#REF!</definedName>
    <definedName name="cmiii_1">#REF!</definedName>
    <definedName name="cmiii_2">#REF!</definedName>
    <definedName name="cmiv">#REF!</definedName>
    <definedName name="cmiv_1">#REF!</definedName>
    <definedName name="cmiv_2">#REF!</definedName>
    <definedName name="cmv">#REF!</definedName>
    <definedName name="CMV_">#REF!</definedName>
    <definedName name="CMvi">#REF!</definedName>
    <definedName name="cmvi_2">#REF!</definedName>
    <definedName name="co">#REF!</definedName>
    <definedName name="co_1">#REF!</definedName>
    <definedName name="co_14">#REF!</definedName>
    <definedName name="co_2">#REF!</definedName>
    <definedName name="compressor">#REF!</definedName>
    <definedName name="concbatch">#REF!</definedName>
    <definedName name="concretepump">#REF!</definedName>
    <definedName name="coo">'[19]Cost Index'!$D$28</definedName>
    <definedName name="coo_14">'[20]Cost Index'!$D$28</definedName>
    <definedName name="copperplate">#REF!</definedName>
    <definedName name="cov">[21]data!$I$13</definedName>
    <definedName name="cp">#REF!</definedName>
    <definedName name="cpa">#REF!</definedName>
    <definedName name="cpb">#REF!</definedName>
    <definedName name="cpl">#REF!</definedName>
    <definedName name="Cr">#REF!</definedName>
    <definedName name="crane">#REF!</definedName>
    <definedName name="crane3t">#REF!</definedName>
    <definedName name="crm1.3pcc">#REF!</definedName>
    <definedName name="crmb">#REF!</definedName>
    <definedName name="crs">#REF!</definedName>
    <definedName name="CS">#REF!</definedName>
    <definedName name="cst">#REF!</definedName>
    <definedName name="cutback">#REF!</definedName>
    <definedName name="cwa">#REF!</definedName>
    <definedName name="cwc">#REF!</definedName>
    <definedName name="d">#REF!</definedName>
    <definedName name="Data">#REF!</definedName>
    <definedName name="datonators">#REF!</definedName>
    <definedName name="dayworktotal">#REF!</definedName>
    <definedName name="dd">#REF!</definedName>
    <definedName name="de">#REF!</definedName>
    <definedName name="delineators">#REF!</definedName>
    <definedName name="Demolishing_lime_concrete_manually_by_mechanical_means_and_disposal_of_material_as_directed">"CPWD 15.1"</definedName>
    <definedName name="DEN">[22]girder!$H$55</definedName>
    <definedName name="depth">#REF!</definedName>
    <definedName name="DEPTH1">[3]girder!$H$17</definedName>
    <definedName name="DEPTH2">[3]girder!$H$18</definedName>
    <definedName name="dergh">#REF!</definedName>
    <definedName name="Details_furnished_by_the__CE__TNPHC_to_DIG">#REF!</definedName>
    <definedName name="detonators">#REF!</definedName>
    <definedName name="detpada">#REF!</definedName>
    <definedName name="df">#REF!</definedName>
    <definedName name="DG100kva">#REF!</definedName>
    <definedName name="DG125kva">#REF!</definedName>
    <definedName name="DG33kva">#REF!</definedName>
    <definedName name="dgbmpccrate">#REF!</definedName>
    <definedName name="Di">[21]data!$I$35</definedName>
    <definedName name="dia">[23]INTRO!$L$151</definedName>
    <definedName name="diesel">#REF!</definedName>
    <definedName name="dis">'[18]2.civil-RA'!$I$15</definedName>
    <definedName name="disman">'[18]2.civil-RA'!$I$14</definedName>
    <definedName name="dismandling">'[18]2.civil-RA'!$O$16</definedName>
    <definedName name="dlbm">#REF!</definedName>
    <definedName name="dlbx">#REF!</definedName>
    <definedName name="Dmg">'[14]basic-data'!$D$16</definedName>
    <definedName name="dnconc">[13]Intro!$L$222</definedName>
    <definedName name="dnsoil">[13]Intro!$L$226</definedName>
    <definedName name="Do">[21]data!$I$32</definedName>
    <definedName name="dozer">#REF!</definedName>
    <definedName name="dozer200">#REF!</definedName>
    <definedName name="dozeroperator">#REF!</definedName>
    <definedName name="dresser">#REF!</definedName>
    <definedName name="driller">#REF!</definedName>
    <definedName name="drillingequipment">#REF!</definedName>
    <definedName name="driverhmv">#REF!</definedName>
    <definedName name="driverlmv">#REF!</definedName>
    <definedName name="Dslab">[24]dlvoid!$H$25</definedName>
    <definedName name="dsz">#REF!</definedName>
    <definedName name="du">'[9]Sqn_Abs_G_6_ '!#REF!</definedName>
    <definedName name="du_1">'[9]Sqn_Abs_G_6_ '!#REF!</definedName>
    <definedName name="du_10">'[9]Sqn_Abs_G_6_ '!#REF!</definedName>
    <definedName name="du_11">'[9]Sqn_Abs_G_6_ '!#REF!</definedName>
    <definedName name="du_14">'[10]Sqn_Abs_G_6_ '!#REF!</definedName>
    <definedName name="du_4">'[9]Sqn_Abs_G_6_ '!#REF!</definedName>
    <definedName name="du_8">'[9]Sqn_Abs_G_6_ '!#REF!</definedName>
    <definedName name="du_9">'[9]Sqn_Abs_G_6_ '!#REF!</definedName>
    <definedName name="duct">#REF!</definedName>
    <definedName name="dui">'[9]WO_Abs _G_2_ 6 DUs'!#REF!</definedName>
    <definedName name="dui_1">'[9]WO_Abs _G_2_ 6 DUs'!#REF!</definedName>
    <definedName name="dui_10">'[9]WO_Abs _G_2_ 6 DUs'!#REF!</definedName>
    <definedName name="dui_11">'[9]WO_Abs _G_2_ 6 DUs'!#REF!</definedName>
    <definedName name="dui_14">'[10]WO_Abs _G_2_ 6 DUs'!#REF!</definedName>
    <definedName name="dui_4">'[9]WO_Abs _G_2_ 6 DUs'!#REF!</definedName>
    <definedName name="dui_8">'[9]WO_Abs _G_2_ 6 DUs'!#REF!</definedName>
    <definedName name="dui_9">'[9]WO_Abs _G_2_ 6 DUs'!#REF!</definedName>
    <definedName name="Dust">#REF!</definedName>
    <definedName name="DW">'[9]Sqn_Abs_G_6_ '!#REF!</definedName>
    <definedName name="DW_1">'[9]Sqn_Abs_G_6_ '!#REF!</definedName>
    <definedName name="DW_10">'[9]Sqn_Abs_G_6_ '!#REF!</definedName>
    <definedName name="DW_11">'[9]Sqn_Abs_G_6_ '!#REF!</definedName>
    <definedName name="DW_14">'[10]Sqn_Abs_G_6_ '!#REF!</definedName>
    <definedName name="DW_4">'[9]Sqn_Abs_G_6_ '!#REF!</definedName>
    <definedName name="DW_8">'[9]Sqn_Abs_G_6_ '!#REF!</definedName>
    <definedName name="DW_9">'[9]Sqn_Abs_G_6_ '!#REF!</definedName>
    <definedName name="dwrl">#REF!</definedName>
    <definedName name="dwrm">#REF!</definedName>
    <definedName name="dwrp">#REF!</definedName>
    <definedName name="ED">#REF!</definedName>
    <definedName name="el">#REF!</definedName>
    <definedName name="el_14">#REF!</definedName>
    <definedName name="elasto">#REF!</definedName>
    <definedName name="electri">#REF!</definedName>
    <definedName name="electrician">#REF!</definedName>
    <definedName name="emuldistr">#REF!</definedName>
    <definedName name="enamelpaint">#REF!</definedName>
    <definedName name="End_Bal">#REF!</definedName>
    <definedName name="epoxy">#REF!</definedName>
    <definedName name="er">#REF!</definedName>
    <definedName name="erd">#REF!</definedName>
    <definedName name="et">[25]Sqn_Abs!#REF!</definedName>
    <definedName name="et_1">[25]Sqn_Abs!#REF!</definedName>
    <definedName name="et_10">[25]Sqn_Abs!#REF!</definedName>
    <definedName name="et_11">[25]Sqn_Abs!#REF!</definedName>
    <definedName name="et_4">[25]Sqn_Abs!#REF!</definedName>
    <definedName name="et_8">[25]Sqn_Abs!#REF!</definedName>
    <definedName name="et_9">[25]Sqn_Abs!#REF!</definedName>
    <definedName name="ew">#REF!</definedName>
    <definedName name="excavator">#REF!</definedName>
    <definedName name="excavnosculvert">#REF!</definedName>
    <definedName name="expnjntbitu20pcc">#REF!</definedName>
    <definedName name="Extra_Pay">#REF!</definedName>
    <definedName name="f">[26]Quotation!$AK$4</definedName>
    <definedName name="fab">#REF!</definedName>
    <definedName name="fab_14">#REF!</definedName>
    <definedName name="facia">#REF!</definedName>
    <definedName name="fb">[27]Formula!$D$39</definedName>
    <definedName name="fbl">#REF!</definedName>
    <definedName name="fbl_14">#REF!</definedName>
    <definedName name="fbl_17">#REF!</definedName>
    <definedName name="fbl_18">#REF!</definedName>
    <definedName name="fbl_19">#REF!</definedName>
    <definedName name="fbl_20">#REF!</definedName>
    <definedName name="fbl_23">#REF!</definedName>
    <definedName name="fbl_3">#REF!</definedName>
    <definedName name="fc">'[14]basic-data'!$D$33</definedName>
    <definedName name="FCK">[28]analysis!$D$195</definedName>
    <definedName name="fcs">#REF!</definedName>
    <definedName name="fd">#REF!</definedName>
    <definedName name="fd_1">#REF!</definedName>
    <definedName name="fd_10">#REF!</definedName>
    <definedName name="fd_11">#REF!</definedName>
    <definedName name="fd_13">#REF!</definedName>
    <definedName name="fd_14">#REF!</definedName>
    <definedName name="fd_15">#REF!</definedName>
    <definedName name="fd_16">#REF!</definedName>
    <definedName name="fd_17">#REF!</definedName>
    <definedName name="fd_18">#REF!</definedName>
    <definedName name="fd_19">#REF!</definedName>
    <definedName name="fd_20">#REF!</definedName>
    <definedName name="fd_23">#REF!</definedName>
    <definedName name="fd_3">#REF!</definedName>
    <definedName name="fd_4">#REF!</definedName>
    <definedName name="fd_8">#REF!</definedName>
    <definedName name="fd_9">#REF!</definedName>
    <definedName name="fe">'[2]Sqn _Main_ Abs'!#REF!</definedName>
    <definedName name="fe_1">'[2]Sqn _Main_ Abs'!#REF!</definedName>
    <definedName name="fe_10">'[2]Sqn _Main_ Abs'!#REF!</definedName>
    <definedName name="fe_11">'[2]Sqn _Main_ Abs'!#REF!</definedName>
    <definedName name="fe_4">'[2]Sqn _Main_ Abs'!#REF!</definedName>
    <definedName name="fe_8">'[2]Sqn _Main_ Abs'!#REF!</definedName>
    <definedName name="fe_9">'[2]Sqn _Main_ Abs'!#REF!</definedName>
    <definedName name="ff">[29]OHT_Abs!#REF!</definedName>
    <definedName name="ff_1">[29]OHT_Abs!#REF!</definedName>
    <definedName name="ff_10">[29]OHT_Abs!#REF!</definedName>
    <definedName name="ff_11">[29]OHT_Abs!#REF!</definedName>
    <definedName name="ff_13">[30]OHT_Abs!#REF!</definedName>
    <definedName name="ff_14">[30]Retainingwall_f!#REF!</definedName>
    <definedName name="ff_15">[31]OHT_Abs!#REF!</definedName>
    <definedName name="ff_16">[30]OHT_Abs!#REF!</definedName>
    <definedName name="ff_17">[32]OHT_Abs!#REF!</definedName>
    <definedName name="ff_19">[30]OHT_Abs!#REF!</definedName>
    <definedName name="ff_20">[30]OHT_Abs!#REF!</definedName>
    <definedName name="ff_23">[30]OHT_Abs!#REF!</definedName>
    <definedName name="ff_3">#REF!</definedName>
    <definedName name="ff_4">[29]OHT_Abs!#REF!</definedName>
    <definedName name="ff_8">[29]OHT_Abs!#REF!</definedName>
    <definedName name="ff_9">[29]OHT_Abs!#REF!</definedName>
    <definedName name="fgfg">#REF!</definedName>
    <definedName name="FGHGH">#REF!</definedName>
    <definedName name="fhd">#REF!</definedName>
    <definedName name="fi">#REF!</definedName>
    <definedName name="fi_12">#REF!</definedName>
    <definedName name="fi_13">#REF!</definedName>
    <definedName name="fi_14">#REF!</definedName>
    <definedName name="fi_15">#REF!</definedName>
    <definedName name="fi_16">#REF!</definedName>
    <definedName name="fi_17">#REF!</definedName>
    <definedName name="fi_19">#REF!</definedName>
    <definedName name="fi_2">#REF!</definedName>
    <definedName name="fi_20">#REF!</definedName>
    <definedName name="fi_21">#REF!</definedName>
    <definedName name="fi_23">#REF!</definedName>
    <definedName name="fi_3">#REF!</definedName>
    <definedName name="fiberboard12">#REF!</definedName>
    <definedName name="fiberboard18">#REF!</definedName>
    <definedName name="fiberboard20">#REF!</definedName>
    <definedName name="fiberboard25">#REF!</definedName>
    <definedName name="fiberboard5">#REF!</definedName>
    <definedName name="Filling_Coarse_Sand">#REF!</definedName>
    <definedName name="filterpcc">#REF!</definedName>
    <definedName name="Fine_sand__Pit_Sand">#REF!</definedName>
    <definedName name="Fit">#REF!</definedName>
    <definedName name="Fit_1">#REF!</definedName>
    <definedName name="Fit_10">#REF!</definedName>
    <definedName name="Fit_11">#REF!</definedName>
    <definedName name="Fit_13">#REF!</definedName>
    <definedName name="Fit_14">#REF!</definedName>
    <definedName name="Fit_15">#REF!</definedName>
    <definedName name="Fit_16">#REF!</definedName>
    <definedName name="Fit_17">#REF!</definedName>
    <definedName name="Fit_18">#REF!</definedName>
    <definedName name="Fit_19">#REF!</definedName>
    <definedName name="Fit_20">#REF!</definedName>
    <definedName name="Fit_23">#REF!</definedName>
    <definedName name="Fit_3">#REF!</definedName>
    <definedName name="Fit_4">#REF!</definedName>
    <definedName name="Fit_8">#REF!</definedName>
    <definedName name="Fit_9">#REF!</definedName>
    <definedName name="fitter">#REF!</definedName>
    <definedName name="fitter_1">#REF!</definedName>
    <definedName name="fitter_10">#REF!</definedName>
    <definedName name="fitter_11">#REF!</definedName>
    <definedName name="fitter_13">#REF!</definedName>
    <definedName name="fitter_14">#REF!</definedName>
    <definedName name="fitter_15">#REF!</definedName>
    <definedName name="fitter_16">#REF!</definedName>
    <definedName name="fitter_17">#REF!</definedName>
    <definedName name="fitter_18">#REF!</definedName>
    <definedName name="fitter_19">#REF!</definedName>
    <definedName name="fitter_20">#REF!</definedName>
    <definedName name="fitter_23">#REF!</definedName>
    <definedName name="fitter_3">#REF!</definedName>
    <definedName name="fitter_4">#REF!</definedName>
    <definedName name="fitter_8">#REF!</definedName>
    <definedName name="fitter_9">#REF!</definedName>
    <definedName name="fl">#REF!</definedName>
    <definedName name="FLL">[6]Rocker!#REF!</definedName>
    <definedName name="floq">#REF!</definedName>
    <definedName name="fo">#REF!</definedName>
    <definedName name="fo_13">#REF!</definedName>
    <definedName name="fo_14">#REF!</definedName>
    <definedName name="fo_15">#REF!</definedName>
    <definedName name="fo_16">#REF!</definedName>
    <definedName name="fo_17">#REF!</definedName>
    <definedName name="fo_19">#REF!</definedName>
    <definedName name="fo_20">#REF!</definedName>
    <definedName name="fo_21">#REF!</definedName>
    <definedName name="fo_23">#REF!</definedName>
    <definedName name="fr">#REF!</definedName>
    <definedName name="fr_13">#REF!</definedName>
    <definedName name="fr_14">#REF!</definedName>
    <definedName name="fr_15">#REF!</definedName>
    <definedName name="fr_16">#REF!</definedName>
    <definedName name="fr_17">#REF!</definedName>
    <definedName name="fr_19">#REF!</definedName>
    <definedName name="fr_20">#REF!</definedName>
    <definedName name="fr_21">#REF!</definedName>
    <definedName name="fr_23">#REF!</definedName>
    <definedName name="fr_3">#REF!</definedName>
    <definedName name="frlvclcw">[13]Intro!#REF!</definedName>
    <definedName name="frlvclpr">[13]Intro!#REF!</definedName>
    <definedName name="FRT">[33]horizontal!#REF!</definedName>
    <definedName name="fs">'[9]Sqn_Abs_G_6_ '!#REF!</definedName>
    <definedName name="fs_1">'[9]Sqn_Abs_G_6_ '!#REF!</definedName>
    <definedName name="fs_10">'[9]Sqn_Abs_G_6_ '!#REF!</definedName>
    <definedName name="fs_11">'[9]Sqn_Abs_G_6_ '!#REF!</definedName>
    <definedName name="fs_13">'[10]Sqn_Abs_G_6_ '!#REF!</definedName>
    <definedName name="fs_14">'[10]Sqn_Abs_G_6_ '!#REF!</definedName>
    <definedName name="fs_16">'[10]Sqn_Abs_G_6_ '!#REF!</definedName>
    <definedName name="fs_17">'[9]Sqn_Abs_G_6_ '!#REF!</definedName>
    <definedName name="fs_19">'[10]Sqn_Abs_G_6_ '!#REF!</definedName>
    <definedName name="fs_20">'[10]Sqn_Abs_G_6_ '!#REF!</definedName>
    <definedName name="fs_23">'[10]Sqn_Abs_G_6_ '!#REF!</definedName>
    <definedName name="fs_4">'[9]Sqn_Abs_G_6_ '!#REF!</definedName>
    <definedName name="fs_8">'[9]Sqn_Abs_G_6_ '!#REF!</definedName>
    <definedName name="fs_9">'[9]Sqn_Abs_G_6_ '!#REF!</definedName>
    <definedName name="fsb">'[9]Sqn_Abs_G_6_ '!#REF!</definedName>
    <definedName name="fsb_1">'[9]Sqn_Abs_G_6_ '!#REF!</definedName>
    <definedName name="fsb_10">'[9]Sqn_Abs_G_6_ '!#REF!</definedName>
    <definedName name="fsb_11">'[9]Sqn_Abs_G_6_ '!#REF!</definedName>
    <definedName name="fsb_13">'[10]Sqn_Abs_G_6_ '!#REF!</definedName>
    <definedName name="fsb_14">'[10]Sqn_Abs_G_6_ '!#REF!</definedName>
    <definedName name="fsb_16">'[10]Sqn_Abs_G_6_ '!#REF!</definedName>
    <definedName name="fsb_17">'[9]Sqn_Abs_G_6_ '!#REF!</definedName>
    <definedName name="fsb_19">'[10]Sqn_Abs_G_6_ '!#REF!</definedName>
    <definedName name="fsb_20">'[10]Sqn_Abs_G_6_ '!#REF!</definedName>
    <definedName name="fsb_23">'[10]Sqn_Abs_G_6_ '!#REF!</definedName>
    <definedName name="fsb_4">'[9]Sqn_Abs_G_6_ '!#REF!</definedName>
    <definedName name="fsb_8">'[9]Sqn_Abs_G_6_ '!#REF!</definedName>
    <definedName name="fsb_9">'[9]Sqn_Abs_G_6_ '!#REF!</definedName>
    <definedName name="fsbl">'[9]Sqn_Abs_G_6_ '!#REF!</definedName>
    <definedName name="fsbl_1">'[9]Sqn_Abs_G_6_ '!#REF!</definedName>
    <definedName name="fsbl_10">'[9]Sqn_Abs_G_6_ '!#REF!</definedName>
    <definedName name="fsbl_11">'[9]Sqn_Abs_G_6_ '!#REF!</definedName>
    <definedName name="fsbl_13">'[10]Sqn_Abs_G_6_ '!#REF!</definedName>
    <definedName name="fsbl_14">'[10]Sqn_Abs_G_6_ '!#REF!</definedName>
    <definedName name="fsbl_16">'[10]Sqn_Abs_G_6_ '!#REF!</definedName>
    <definedName name="fsbl_17">'[9]Sqn_Abs_G_6_ '!#REF!</definedName>
    <definedName name="fsbl_19">'[10]Sqn_Abs_G_6_ '!#REF!</definedName>
    <definedName name="fsbl_20">'[10]Sqn_Abs_G_6_ '!#REF!</definedName>
    <definedName name="fsbl_23">'[10]Sqn_Abs_G_6_ '!#REF!</definedName>
    <definedName name="fsbl_4">'[9]Sqn_Abs_G_6_ '!#REF!</definedName>
    <definedName name="fsbl_8">'[9]Sqn_Abs_G_6_ '!#REF!</definedName>
    <definedName name="fsbl_9">'[9]Sqn_Abs_G_6_ '!#REF!</definedName>
    <definedName name="fsi">'[9]Sqn_Abs_G_6_ '!#REF!</definedName>
    <definedName name="fsi_1">'[9]Sqn_Abs_G_6_ '!#REF!</definedName>
    <definedName name="fsi_10">'[9]Sqn_Abs_G_6_ '!#REF!</definedName>
    <definedName name="fsi_11">'[9]Sqn_Abs_G_6_ '!#REF!</definedName>
    <definedName name="fsi_13">'[10]Sqn_Abs_G_6_ '!#REF!</definedName>
    <definedName name="fsi_14">'[10]Sqn_Abs_G_6_ '!#REF!</definedName>
    <definedName name="fsi_16">'[10]Sqn_Abs_G_6_ '!#REF!</definedName>
    <definedName name="fsi_17">'[9]Sqn_Abs_G_6_ '!#REF!</definedName>
    <definedName name="fsi_19">'[10]Sqn_Abs_G_6_ '!#REF!</definedName>
    <definedName name="fsi_20">'[10]Sqn_Abs_G_6_ '!#REF!</definedName>
    <definedName name="fsi_23">'[10]Sqn_Abs_G_6_ '!#REF!</definedName>
    <definedName name="fsi_4">'[9]Sqn_Abs_G_6_ '!#REF!</definedName>
    <definedName name="fsi_8">'[9]Sqn_Abs_G_6_ '!#REF!</definedName>
    <definedName name="fsi_9">'[9]Sqn_Abs_G_6_ '!#REF!</definedName>
    <definedName name="fst">[11]analysis!$G$195</definedName>
    <definedName name="Full_Print">#REF!</definedName>
    <definedName name="fusewire">#REF!</definedName>
    <definedName name="g">#REF!</definedName>
    <definedName name="gelatine">#REF!</definedName>
    <definedName name="geo">#REF!</definedName>
    <definedName name="GF">#REF!</definedName>
    <definedName name="GF_13">#REF!</definedName>
    <definedName name="GF_14">#REF!</definedName>
    <definedName name="GF_16">#REF!</definedName>
    <definedName name="GF_17">#REF!</definedName>
    <definedName name="GF_19">#REF!</definedName>
    <definedName name="GF_20">#REF!</definedName>
    <definedName name="GF_23">#REF!</definedName>
    <definedName name="GF_3">'[34]sqn_ldr_3 Unit_2_'!#REF!</definedName>
    <definedName name="gfbl">'[9]Sqn_Abs_G_6_ '!#REF!</definedName>
    <definedName name="gfbl_1">'[9]Sqn_Abs_G_6_ '!#REF!</definedName>
    <definedName name="gfbl_10">'[9]Sqn_Abs_G_6_ '!#REF!</definedName>
    <definedName name="gfbl_11">'[9]Sqn_Abs_G_6_ '!#REF!</definedName>
    <definedName name="gfbl_13">'[10]Sqn_Abs_G_6_ '!#REF!</definedName>
    <definedName name="gfbl_14">'[10]Sqn_Abs_G_6_ '!#REF!</definedName>
    <definedName name="gfbl_16">'[10]Sqn_Abs_G_6_ '!#REF!</definedName>
    <definedName name="gfbl_17">'[9]Sqn_Abs_G_6_ '!#REF!</definedName>
    <definedName name="gfbl_19">'[10]Sqn_Abs_G_6_ '!#REF!</definedName>
    <definedName name="gfbl_20">'[10]Sqn_Abs_G_6_ '!#REF!</definedName>
    <definedName name="gfbl_23">'[10]Sqn_Abs_G_6_ '!#REF!</definedName>
    <definedName name="gfbl_4">'[9]Sqn_Abs_G_6_ '!#REF!</definedName>
    <definedName name="gfbl_8">'[9]Sqn_Abs_G_6_ '!#REF!</definedName>
    <definedName name="gfbl_9">'[9]Sqn_Abs_G_6_ '!#REF!</definedName>
    <definedName name="GFHJJFGFJ">#REF!</definedName>
    <definedName name="gfi">'[9]Air_Abs_G_6_ 23 DUs'!#REF!</definedName>
    <definedName name="gfi_1">'[9]Air_Abs_G_6_ 23 DUs'!#REF!</definedName>
    <definedName name="gfi_10">'[9]Air_Abs_G_6_ 23 DUs'!#REF!</definedName>
    <definedName name="gfi_11">'[9]Air_Abs_G_6_ 23 DUs'!#REF!</definedName>
    <definedName name="gfi_13">'[10]Air_Abs_G_6_ 23 DUs'!#REF!</definedName>
    <definedName name="gfi_14">'[10]Air_Abs_G_6_ 23 DUs'!#REF!</definedName>
    <definedName name="gfi_16">'[10]Air_Abs_G_6_ 23 DUs'!#REF!</definedName>
    <definedName name="gfi_17">'[9]Air_Abs_G_6_ 23 DUs'!#REF!</definedName>
    <definedName name="gfi_19">'[10]Air_Abs_G_6_ 23 DUs'!#REF!</definedName>
    <definedName name="gfi_20">'[10]Air_Abs_G_6_ 23 DUs'!#REF!</definedName>
    <definedName name="gfi_23">'[10]Air_Abs_G_6_ 23 DUs'!#REF!</definedName>
    <definedName name="gfi_4">'[9]Air_Abs_G_6_ 23 DUs'!#REF!</definedName>
    <definedName name="gfi_8">'[9]Air_Abs_G_6_ 23 DUs'!#REF!</definedName>
    <definedName name="gfi_9">'[9]Air_Abs_G_6_ 23 DUs'!#REF!</definedName>
    <definedName name="gib">#REF!</definedName>
    <definedName name="GIRDERDIST">[22]girder!$H$32</definedName>
    <definedName name="GIRDERWMS">[3]girder!$H$28</definedName>
    <definedName name="GIRDERWS">[3]girder!$H$27</definedName>
    <definedName name="gjkhjkl">#REF!</definedName>
    <definedName name="glassbeads">#REF!</definedName>
    <definedName name="gm_25">#REF!</definedName>
    <definedName name="gm_32">#REF!</definedName>
    <definedName name="gm_40">#REF!</definedName>
    <definedName name="gm_50">#REF!</definedName>
    <definedName name="gm_65">#REF!</definedName>
    <definedName name="gm_80">#REF!</definedName>
    <definedName name="grader">#REF!</definedName>
    <definedName name="grinstone">#REF!</definedName>
    <definedName name="groutpump">#REF!</definedName>
    <definedName name="gsbplantrate">#REF!</definedName>
    <definedName name="gspllant">#REF!</definedName>
    <definedName name="gt">'[9]Sqn_Abs_G_6_ '!#REF!</definedName>
    <definedName name="gt_1">'[9]Sqn_Abs_G_6_ '!#REF!</definedName>
    <definedName name="gt_10">'[9]Sqn_Abs_G_6_ '!#REF!</definedName>
    <definedName name="gt_11">'[9]Sqn_Abs_G_6_ '!#REF!</definedName>
    <definedName name="gt_13">'[10]Sqn_Abs_G_6_ '!#REF!</definedName>
    <definedName name="gt_14">'[10]Sqn_Abs_G_6_ '!#REF!</definedName>
    <definedName name="gt_16">'[10]Sqn_Abs_G_6_ '!#REF!</definedName>
    <definedName name="gt_17">'[9]Sqn_Abs_G_6_ '!#REF!</definedName>
    <definedName name="gt_19">'[10]Sqn_Abs_G_6_ '!#REF!</definedName>
    <definedName name="gt_20">'[10]Sqn_Abs_G_6_ '!#REF!</definedName>
    <definedName name="gt_23">'[10]Sqn_Abs_G_6_ '!#REF!</definedName>
    <definedName name="gt_4">'[9]Sqn_Abs_G_6_ '!#REF!</definedName>
    <definedName name="gt_8">'[9]Sqn_Abs_G_6_ '!#REF!</definedName>
    <definedName name="gt_9">'[9]Sqn_Abs_G_6_ '!#REF!</definedName>
    <definedName name="gtbl">'[9]Sqn_Abs_G_6_ '!#REF!</definedName>
    <definedName name="gtbl_1">'[9]Sqn_Abs_G_6_ '!#REF!</definedName>
    <definedName name="gtbl_10">'[9]Sqn_Abs_G_6_ '!#REF!</definedName>
    <definedName name="gtbl_11">'[9]Sqn_Abs_G_6_ '!#REF!</definedName>
    <definedName name="gtbl_13">'[10]Sqn_Abs_G_6_ '!#REF!</definedName>
    <definedName name="gtbl_14">'[10]Sqn_Abs_G_6_ '!#REF!</definedName>
    <definedName name="gtbl_16">'[10]Sqn_Abs_G_6_ '!#REF!</definedName>
    <definedName name="gtbl_17">'[9]Sqn_Abs_G_6_ '!#REF!</definedName>
    <definedName name="gtbl_19">'[10]Sqn_Abs_G_6_ '!#REF!</definedName>
    <definedName name="gtbl_20">'[10]Sqn_Abs_G_6_ '!#REF!</definedName>
    <definedName name="gtbl_23">'[10]Sqn_Abs_G_6_ '!#REF!</definedName>
    <definedName name="gtbl_4">'[9]Sqn_Abs_G_6_ '!#REF!</definedName>
    <definedName name="gtbl_8">'[9]Sqn_Abs_G_6_ '!#REF!</definedName>
    <definedName name="gtbl_9">'[9]Sqn_Abs_G_6_ '!#REF!</definedName>
    <definedName name="gti">'[9]Sqn_Abs_G_6_ '!#REF!</definedName>
    <definedName name="gti_1">'[9]Sqn_Abs_G_6_ '!#REF!</definedName>
    <definedName name="gti_10">'[9]Sqn_Abs_G_6_ '!#REF!</definedName>
    <definedName name="gti_11">'[9]Sqn_Abs_G_6_ '!#REF!</definedName>
    <definedName name="gti_13">'[10]Sqn_Abs_G_6_ '!#REF!</definedName>
    <definedName name="gti_14">'[10]Sqn_Abs_G_6_ '!#REF!</definedName>
    <definedName name="gti_16">'[10]Sqn_Abs_G_6_ '!#REF!</definedName>
    <definedName name="gti_17">'[9]Sqn_Abs_G_6_ '!#REF!</definedName>
    <definedName name="gti_19">'[10]Sqn_Abs_G_6_ '!#REF!</definedName>
    <definedName name="gti_20">'[10]Sqn_Abs_G_6_ '!#REF!</definedName>
    <definedName name="gti_23">'[10]Sqn_Abs_G_6_ '!#REF!</definedName>
    <definedName name="gti_4">'[9]Sqn_Abs_G_6_ '!#REF!</definedName>
    <definedName name="gti_8">'[9]Sqn_Abs_G_6_ '!#REF!</definedName>
    <definedName name="gti_9">'[9]Sqn_Abs_G_6_ '!#REF!</definedName>
    <definedName name="gtib">'[9]Sqn_Abs_G_6_ '!#REF!</definedName>
    <definedName name="gtib_1">'[9]Sqn_Abs_G_6_ '!#REF!</definedName>
    <definedName name="gtib_10">'[9]Sqn_Abs_G_6_ '!#REF!</definedName>
    <definedName name="gtib_11">'[9]Sqn_Abs_G_6_ '!#REF!</definedName>
    <definedName name="gtib_13">'[10]Sqn_Abs_G_6_ '!#REF!</definedName>
    <definedName name="gtib_14">'[10]Sqn_Abs_G_6_ '!#REF!</definedName>
    <definedName name="gtib_16">'[10]Sqn_Abs_G_6_ '!#REF!</definedName>
    <definedName name="gtib_17">'[9]Sqn_Abs_G_6_ '!#REF!</definedName>
    <definedName name="gtib_19">'[10]Sqn_Abs_G_6_ '!#REF!</definedName>
    <definedName name="gtib_20">'[10]Sqn_Abs_G_6_ '!#REF!</definedName>
    <definedName name="gtib_23">'[10]Sqn_Abs_G_6_ '!#REF!</definedName>
    <definedName name="gtib_4">'[9]Sqn_Abs_G_6_ '!#REF!</definedName>
    <definedName name="gtib_8">'[9]Sqn_Abs_G_6_ '!#REF!</definedName>
    <definedName name="gtib_9">'[9]Sqn_Abs_G_6_ '!#REF!</definedName>
    <definedName name="gyudfudfghjdfg">[35]Electrical!#REF!</definedName>
    <definedName name="gyudfudfghjdfg_1">[35]Electrical!#REF!</definedName>
    <definedName name="gyudfudfghjdfg_10">[35]Electrical!#REF!</definedName>
    <definedName name="gyudfudfghjdfg_11">[35]Electrical!#REF!</definedName>
    <definedName name="gyudfudfghjdfg_12">[35]Electrical!#REF!</definedName>
    <definedName name="gyudfudfghjdfg_13">[35]Electrical!#REF!</definedName>
    <definedName name="gyudfudfghjdfg_15">[35]Electrical!#REF!</definedName>
    <definedName name="gyudfudfghjdfg_16">[35]Electrical!#REF!</definedName>
    <definedName name="gyudfudfghjdfg_17">[35]Electrical!#REF!</definedName>
    <definedName name="gyudfudfghjdfg_19">[35]Electrical!#REF!</definedName>
    <definedName name="gyudfudfghjdfg_4">[35]Electrical!#REF!</definedName>
    <definedName name="gyudfudfghjdfg_8">[35]Electrical!#REF!</definedName>
    <definedName name="gyudfudfghjdfg_9">[35]Electrical!#REF!</definedName>
    <definedName name="h">[26]Quotation!$AK$4</definedName>
    <definedName name="H810.">#REF!</definedName>
    <definedName name="H810._13">#REF!</definedName>
    <definedName name="H810._14">#REF!</definedName>
    <definedName name="H810._16">#REF!</definedName>
    <definedName name="H810._17">#REF!</definedName>
    <definedName name="H810._19">#REF!</definedName>
    <definedName name="H810._20">#REF!</definedName>
    <definedName name="H810._23">#REF!</definedName>
    <definedName name="H810._3">#REF!</definedName>
    <definedName name="Ham">#REF!</definedName>
    <definedName name="Ham_1">#REF!</definedName>
    <definedName name="Ham_10">#REF!</definedName>
    <definedName name="Ham_11">#REF!</definedName>
    <definedName name="Ham_13">#REF!</definedName>
    <definedName name="Ham_14">#REF!</definedName>
    <definedName name="Ham_15">#REF!</definedName>
    <definedName name="Ham_16">#REF!</definedName>
    <definedName name="Ham_17">#REF!</definedName>
    <definedName name="Ham_18">#REF!</definedName>
    <definedName name="Ham_19">#REF!</definedName>
    <definedName name="Ham_20">#REF!</definedName>
    <definedName name="Ham_23">#REF!</definedName>
    <definedName name="Ham_3">#REF!</definedName>
    <definedName name="Ham_4">#REF!</definedName>
    <definedName name="Ham_8">#REF!</definedName>
    <definedName name="Ham_9">#REF!</definedName>
    <definedName name="Hammerman">#REF!</definedName>
    <definedName name="hcurb">[21]data!$I$38</definedName>
    <definedName name="He">#REF!</definedName>
    <definedName name="he_13">#REF!</definedName>
    <definedName name="he_14">#REF!</definedName>
    <definedName name="he_15">#REF!</definedName>
    <definedName name="he_16">#REF!</definedName>
    <definedName name="he_17">#REF!</definedName>
    <definedName name="he_19">#REF!</definedName>
    <definedName name="he_20">#REF!</definedName>
    <definedName name="he_21">#REF!</definedName>
    <definedName name="he_23">#REF!</definedName>
    <definedName name="he_3">#REF!</definedName>
    <definedName name="headblacksmith">#REF!</definedName>
    <definedName name="Header_Row">ROW(#REF!)</definedName>
    <definedName name="headmason">#REF!</definedName>
    <definedName name="Hel">#REF!</definedName>
    <definedName name="Hel_1">#REF!</definedName>
    <definedName name="Hel_10">#REF!</definedName>
    <definedName name="Hel_11">#REF!</definedName>
    <definedName name="Hel_13">#REF!</definedName>
    <definedName name="Hel_14">#REF!</definedName>
    <definedName name="Hel_15">#REF!</definedName>
    <definedName name="Hel_16">#REF!</definedName>
    <definedName name="Hel_17">#REF!</definedName>
    <definedName name="Hel_18">#REF!</definedName>
    <definedName name="Hel_19">#REF!</definedName>
    <definedName name="Hel_20">#REF!</definedName>
    <definedName name="Hel_23">#REF!</definedName>
    <definedName name="Hel_3">#REF!</definedName>
    <definedName name="Hel_4">#REF!</definedName>
    <definedName name="Hel_8">#REF!</definedName>
    <definedName name="Hel_9">#REF!</definedName>
    <definedName name="HFL">[36]loadcal!#REF!</definedName>
    <definedName name="hha">#REF!</definedName>
    <definedName name="hi">#REF!</definedName>
    <definedName name="hia">#REF!</definedName>
    <definedName name="hj">#REF!</definedName>
    <definedName name="hl">[27]Formula!$D$36</definedName>
    <definedName name="hmplant">#REF!</definedName>
    <definedName name="ho">#REF!</definedName>
    <definedName name="hotmixplant">#REF!</definedName>
    <definedName name="hotmixsmall">#REF!</definedName>
    <definedName name="Hp">#REF!</definedName>
    <definedName name="Hrl">#REF!</definedName>
    <definedName name="hrt">#REF!</definedName>
    <definedName name="humepipe1200">'[37]Material '!$G$48</definedName>
    <definedName name="hvbglb">#REF!</definedName>
    <definedName name="hydexcavator">#REF!</definedName>
    <definedName name="hysd">'[16]2.civil-RA'!$J$89</definedName>
    <definedName name="hysdpcc">#REF!</definedName>
    <definedName name="i">#REF!</definedName>
    <definedName name="ic">#REF!</definedName>
    <definedName name="ic_4">#REF!</definedName>
    <definedName name="ICGD">[22]girder!$H$40</definedName>
    <definedName name="ICGTHK">[22]girder!$H$41</definedName>
    <definedName name="ICGW">[22]girder!$H$79</definedName>
    <definedName name="inAst1">#REF!</definedName>
    <definedName name="inAst3">#REF!</definedName>
    <definedName name="inAst4">#REF!</definedName>
    <definedName name="incgl">#REF!</definedName>
    <definedName name="inexudl">#REF!</definedName>
    <definedName name="ins">#REF!</definedName>
    <definedName name="Int">#REF!</definedName>
    <definedName name="Interest_Rate">#REF!</definedName>
    <definedName name="ITT">#REF!</definedName>
    <definedName name="iuyt">#REF!</definedName>
    <definedName name="IWT">#REF!</definedName>
    <definedName name="j">[11]analysis!$E$196</definedName>
    <definedName name="jack">#REF!</definedName>
    <definedName name="Jcm">#REF!</definedName>
    <definedName name="jj">#REF!</definedName>
    <definedName name="Junior_Engineer">#REF!</definedName>
    <definedName name="k11.1">#REF!</definedName>
    <definedName name="k404.">#REF!</definedName>
    <definedName name="kasper">#REF!</definedName>
    <definedName name="kci">[38]Comparative!$K$4</definedName>
    <definedName name="keerthi">'[18]2.civil-RA'!$K$13</definedName>
    <definedName name="Kerbcast">#REF!</definedName>
    <definedName name="KERBW">[3]girder!$H$30</definedName>
    <definedName name="kfujrtyer">#REF!</definedName>
    <definedName name="khalasi">#REF!</definedName>
    <definedName name="l">#REF!</definedName>
    <definedName name="Last_Row">IF([0]!Values_Entered,Header_Row+[0]!Number_of_Payments,Header_Row)</definedName>
    <definedName name="Lcan">'[14]basic-data'!$D$12</definedName>
    <definedName name="le">#REF!</definedName>
    <definedName name="len">[23]INTRO!$L$153</definedName>
    <definedName name="lerbu">#REF!</definedName>
    <definedName name="limcount" hidden="1">1</definedName>
    <definedName name="Lin">#REF!</definedName>
    <definedName name="Lin_1">#REF!</definedName>
    <definedName name="Lin_10">#REF!</definedName>
    <definedName name="Lin_11">#REF!</definedName>
    <definedName name="Lin_13">#REF!</definedName>
    <definedName name="Lin_14">#REF!</definedName>
    <definedName name="Lin_15">#REF!</definedName>
    <definedName name="Lin_16">#REF!</definedName>
    <definedName name="Lin_17">#REF!</definedName>
    <definedName name="Lin_18">#REF!</definedName>
    <definedName name="Lin_19">#REF!</definedName>
    <definedName name="Lin_20">#REF!</definedName>
    <definedName name="Lin_23">#REF!</definedName>
    <definedName name="Lin_3">#REF!</definedName>
    <definedName name="Lin_4">#REF!</definedName>
    <definedName name="Lin_8">#REF!</definedName>
    <definedName name="Lin_9">#REF!</definedName>
    <definedName name="lkij">#REF!</definedName>
    <definedName name="llll">#REF!</definedName>
    <definedName name="lmfa">#REF!</definedName>
    <definedName name="lmfr">#REF!</definedName>
    <definedName name="lo">#REF!</definedName>
    <definedName name="loader">#REF!</definedName>
    <definedName name="Loan_Amount">#REF!</definedName>
    <definedName name="Loan_Start">#REF!</definedName>
    <definedName name="Loan_Years">#REF!</definedName>
    <definedName name="lrvht">#REF!</definedName>
    <definedName name="LWL">[36]loadcal!#REF!</definedName>
    <definedName name="m">#REF!</definedName>
    <definedName name="m_13">#REF!</definedName>
    <definedName name="m_14">#REF!</definedName>
    <definedName name="m_15">#REF!</definedName>
    <definedName name="m_16">#REF!</definedName>
    <definedName name="m_17">#REF!</definedName>
    <definedName name="m_18">#REF!</definedName>
    <definedName name="m_19">#REF!</definedName>
    <definedName name="m_20">#REF!</definedName>
    <definedName name="m_23">#REF!</definedName>
    <definedName name="m_3">#REF!</definedName>
    <definedName name="m20deckpcc">#REF!</definedName>
    <definedName name="m35pile">#REF!</definedName>
    <definedName name="Ma">#REF!</definedName>
    <definedName name="ma_12">#REF!</definedName>
    <definedName name="ma_13">#REF!</definedName>
    <definedName name="ma_14">#REF!</definedName>
    <definedName name="ma_15">#REF!</definedName>
    <definedName name="ma_16">#REF!</definedName>
    <definedName name="ma_17">#REF!</definedName>
    <definedName name="ma_19">#REF!</definedName>
    <definedName name="ma_20">#REF!</definedName>
    <definedName name="ma_21">#REF!</definedName>
    <definedName name="ma_23">#REF!</definedName>
    <definedName name="ma_3">#REF!</definedName>
    <definedName name="ma1_13">#REF!</definedName>
    <definedName name="ma1_14">#REF!</definedName>
    <definedName name="ma1_15">#REF!</definedName>
    <definedName name="ma1_16">#REF!</definedName>
    <definedName name="ma1_17">#REF!</definedName>
    <definedName name="ma1_19">#REF!</definedName>
    <definedName name="ma1_2">'[16]2.civil-RA'!#REF!</definedName>
    <definedName name="ma1_20">#REF!</definedName>
    <definedName name="ma1_21">#REF!</definedName>
    <definedName name="ma1_23">#REF!</definedName>
    <definedName name="ma1_3">#REF!</definedName>
    <definedName name="ma2_13">#REF!</definedName>
    <definedName name="ma2_14">#REF!</definedName>
    <definedName name="ma2_15">#REF!</definedName>
    <definedName name="ma2_16">#REF!</definedName>
    <definedName name="ma2_17">#REF!</definedName>
    <definedName name="ma2_19">#REF!</definedName>
    <definedName name="ma2_20">#REF!</definedName>
    <definedName name="ma2_21">#REF!</definedName>
    <definedName name="ma2_23">#REF!</definedName>
    <definedName name="ma2_3">#REF!</definedName>
    <definedName name="manure">#REF!</definedName>
    <definedName name="markingmachine">#REF!</definedName>
    <definedName name="mas">#REF!</definedName>
    <definedName name="Mas_1">#REF!</definedName>
    <definedName name="Mas_10">#REF!</definedName>
    <definedName name="Mas_11">#REF!</definedName>
    <definedName name="Mas_13">#REF!</definedName>
    <definedName name="Mas_14">#REF!</definedName>
    <definedName name="Mas_15">#REF!</definedName>
    <definedName name="Mas_16">#REF!</definedName>
    <definedName name="Mas_17">#REF!</definedName>
    <definedName name="Mas_18">#REF!</definedName>
    <definedName name="Mas_19">#REF!</definedName>
    <definedName name="Mas_20">#REF!</definedName>
    <definedName name="Mas_23">#REF!</definedName>
    <definedName name="mas_3">#REF!</definedName>
    <definedName name="Mas_4">#REF!</definedName>
    <definedName name="Mas_8">#REF!</definedName>
    <definedName name="Mas_9">#REF!</definedName>
    <definedName name="masii">'[19]Cost Index'!$D$35</definedName>
    <definedName name="masii_13">'[20]Cost Index'!$D$35</definedName>
    <definedName name="masii_14">'[20]Cost Index'!$D$35</definedName>
    <definedName name="masii_15">'[20]Cost Index'!$D$35</definedName>
    <definedName name="masii_16">'[20]Cost Index'!$D$35</definedName>
    <definedName name="masii_17">'[20]Cost Index'!$D$35</definedName>
    <definedName name="masii_19">'[20]Cost Index'!$D$35</definedName>
    <definedName name="masii_20">'[20]Cost Index'!$D$35</definedName>
    <definedName name="masii_23">'[20]Cost Index'!$D$35</definedName>
    <definedName name="masii_3">'[20]Cost Index'!$D$35</definedName>
    <definedName name="Maso">#REF!</definedName>
    <definedName name="mason">#REF!</definedName>
    <definedName name="Mason_2nd_class">#REF!</definedName>
    <definedName name="mason1">'[37]Labour &amp; Plant'!$C$14</definedName>
    <definedName name="mason2">'[37]Labour &amp; Plant'!$C$15</definedName>
    <definedName name="masonhelper">#REF!</definedName>
    <definedName name="mastcooker">#REF!</definedName>
    <definedName name="mat">#REF!</definedName>
    <definedName name="mat_1">#REF!</definedName>
    <definedName name="mat_10">#REF!</definedName>
    <definedName name="mat_11">#REF!</definedName>
    <definedName name="mat_13">#REF!</definedName>
    <definedName name="mat_14">#REF!</definedName>
    <definedName name="mat_15">#REF!</definedName>
    <definedName name="mat_16">#REF!</definedName>
    <definedName name="mat_17">#REF!</definedName>
    <definedName name="mat_18">#REF!</definedName>
    <definedName name="mat_19">#REF!</definedName>
    <definedName name="mat_20">#REF!</definedName>
    <definedName name="mat_23">#REF!</definedName>
    <definedName name="mat_3">#REF!</definedName>
    <definedName name="mat_4">#REF!</definedName>
    <definedName name="mat_8">#REF!</definedName>
    <definedName name="mat_9">#REF!</definedName>
    <definedName name="Mate">#REF!</definedName>
    <definedName name="maz">#REF!</definedName>
    <definedName name="Maz_1">#REF!</definedName>
    <definedName name="Maz_10">#REF!</definedName>
    <definedName name="Maz_11">#REF!</definedName>
    <definedName name="Maz_13">#REF!</definedName>
    <definedName name="Maz_14">#REF!</definedName>
    <definedName name="Maz_15">#REF!</definedName>
    <definedName name="Maz_16">#REF!</definedName>
    <definedName name="Maz_17">#REF!</definedName>
    <definedName name="Maz_18">#REF!</definedName>
    <definedName name="Maz_19">#REF!</definedName>
    <definedName name="Maz_2">#REF!</definedName>
    <definedName name="Maz_20">#REF!</definedName>
    <definedName name="Maz_23">#REF!</definedName>
    <definedName name="maz_3">#REF!</definedName>
    <definedName name="Maz_4">#REF!</definedName>
    <definedName name="Maz_8">#REF!</definedName>
    <definedName name="Maz_9">#REF!</definedName>
    <definedName name="Mazdoor">#REF!</definedName>
    <definedName name="Mazdoor__Female">#REF!</definedName>
    <definedName name="mazf">#REF!</definedName>
    <definedName name="mci">#REF!</definedName>
    <definedName name="mci_1">#REF!</definedName>
    <definedName name="mci_12">#REF!</definedName>
    <definedName name="mci_13">#REF!</definedName>
    <definedName name="mci_15">#REF!</definedName>
    <definedName name="mci_16">#REF!</definedName>
    <definedName name="mci_17">#REF!</definedName>
    <definedName name="mci_2">#REF!</definedName>
    <definedName name="mechbroom">#REF!</definedName>
    <definedName name="mhsplca">[13]Intro!$L$91</definedName>
    <definedName name="mixer">#REF!</definedName>
    <definedName name="mixer4028">#REF!</definedName>
    <definedName name="mm">#REF!</definedName>
    <definedName name="mmm">#REF!</definedName>
    <definedName name="MOP">#REF!</definedName>
    <definedName name="mr">#REF!</definedName>
    <definedName name="ms6_12">#REF!</definedName>
    <definedName name="ms6_13">#REF!</definedName>
    <definedName name="ms6_14">#REF!</definedName>
    <definedName name="ms6_15">#REF!</definedName>
    <definedName name="ms6_16">#REF!</definedName>
    <definedName name="ms6_17">#REF!</definedName>
    <definedName name="ms6_19">#REF!</definedName>
    <definedName name="ms6_2">'[16]2.civil-RA'!#REF!</definedName>
    <definedName name="ms6_20">#REF!</definedName>
    <definedName name="ms6_23">#REF!</definedName>
    <definedName name="ms6_3">#REF!</definedName>
    <definedName name="ms8_12">#REF!</definedName>
    <definedName name="ms8_13">#REF!</definedName>
    <definedName name="ms8_14">#REF!</definedName>
    <definedName name="ms8_15">#REF!</definedName>
    <definedName name="ms8_16">#REF!</definedName>
    <definedName name="ms8_17">#REF!</definedName>
    <definedName name="ms8_19">#REF!</definedName>
    <definedName name="ms8_2">'[16]2.civil-RA'!#REF!</definedName>
    <definedName name="ms8_20">#REF!</definedName>
    <definedName name="ms8_23">#REF!</definedName>
    <definedName name="ms8_3">#REF!</definedName>
    <definedName name="msbars">#REF!</definedName>
    <definedName name="mssplantrate">#REF!</definedName>
    <definedName name="Mu">#REF!</definedName>
    <definedName name="Muram">#REF!</definedName>
    <definedName name="muramfillpcc">#REF!</definedName>
    <definedName name="myufgh">#REF!</definedName>
    <definedName name="mz1_13">#REF!</definedName>
    <definedName name="mz1_14">#REF!</definedName>
    <definedName name="mz1_15">#REF!</definedName>
    <definedName name="mz1_16">#REF!</definedName>
    <definedName name="mz1_17">#REF!</definedName>
    <definedName name="mz1_19">#REF!</definedName>
    <definedName name="mz1_20">#REF!</definedName>
    <definedName name="mz1_21">#REF!</definedName>
    <definedName name="mz1_23">#REF!</definedName>
    <definedName name="mz1_3">#REF!</definedName>
    <definedName name="mz2_13">#REF!</definedName>
    <definedName name="mz2_14">#REF!</definedName>
    <definedName name="mz2_15">#REF!</definedName>
    <definedName name="mz2_16">#REF!</definedName>
    <definedName name="mz2_17">#REF!</definedName>
    <definedName name="mz2_19">#REF!</definedName>
    <definedName name="mz2_20">#REF!</definedName>
    <definedName name="mz2_21">#REF!</definedName>
    <definedName name="mz2_23">#REF!</definedName>
    <definedName name="mz2_3">#REF!</definedName>
    <definedName name="nan">#REF!</definedName>
    <definedName name="neoprene">#REF!</definedName>
    <definedName name="NH4hume600">#REF!</definedName>
    <definedName name="np2hp300">#REF!</definedName>
    <definedName name="np3hp450">#REF!</definedName>
    <definedName name="NP3HP600">#REF!</definedName>
    <definedName name="NP3HP750">#REF!</definedName>
    <definedName name="NP4hume1.2">#REF!</definedName>
    <definedName name="NP4hume1000">#REF!</definedName>
    <definedName name="NP4hume300">#REF!</definedName>
    <definedName name="NP4hume450">#REF!</definedName>
    <definedName name="NP4hume900">#REF!</definedName>
    <definedName name="nr_40">#REF!</definedName>
    <definedName name="nr_65">#REF!</definedName>
    <definedName name="nretsg">#REF!</definedName>
    <definedName name="NSL">[36]loadcal!#REF!</definedName>
    <definedName name="Num_Pmt_Per_Year">#REF!</definedName>
    <definedName name="Number_of_Payments">MATCH(0.01,End_Bal,-1)+1</definedName>
    <definedName name="nut">#REF!</definedName>
    <definedName name="oAst1">#REF!</definedName>
    <definedName name="oAst2">#REF!</definedName>
    <definedName name="oAst3">#REF!</definedName>
    <definedName name="oAst4">#REF!</definedName>
    <definedName name="ocgl">#REF!</definedName>
    <definedName name="oexudl">#REF!</definedName>
    <definedName name="oh">#REF!</definedName>
    <definedName name="oh_1">#REF!</definedName>
    <definedName name="oh_12">#REF!</definedName>
    <definedName name="oh_13">#REF!</definedName>
    <definedName name="oh_15">#REF!</definedName>
    <definedName name="oh_16">#REF!</definedName>
    <definedName name="oh_17">#REF!</definedName>
    <definedName name="oh_2">#REF!</definedName>
    <definedName name="OHP">[39]Quotation!$AC$4</definedName>
    <definedName name="OHP_3">#REF!</definedName>
    <definedName name="OHP_4">[39]Quotation!$AC$4</definedName>
    <definedName name="ohp1_13">#REF!</definedName>
    <definedName name="ohp1_14">#REF!</definedName>
    <definedName name="ohp1_15">#REF!</definedName>
    <definedName name="ohp1_16">#REF!</definedName>
    <definedName name="ohp1_17">#REF!</definedName>
    <definedName name="ohp1_19">#REF!</definedName>
    <definedName name="ohp1_20">#REF!</definedName>
    <definedName name="ohp1_21">#REF!</definedName>
    <definedName name="ohp1_23">#REF!</definedName>
    <definedName name="ohp1_3">#REF!</definedName>
    <definedName name="omaxm1">#REF!</definedName>
    <definedName name="omaxm2">#REF!</definedName>
    <definedName name="omaxm3">#REF!</definedName>
    <definedName name="omaxm4">#REF!</definedName>
    <definedName name="ooo">#REF!</definedName>
    <definedName name="OrdinaryRodBinder">#REF!</definedName>
    <definedName name="oudl">#REF!</definedName>
    <definedName name="P">#REF!</definedName>
    <definedName name="Pa">#REF!</definedName>
    <definedName name="pa_1">#REF!</definedName>
    <definedName name="pa_12">#REF!</definedName>
    <definedName name="pa_13">#REF!</definedName>
    <definedName name="pa_14">#REF!</definedName>
    <definedName name="pa_15">#REF!</definedName>
    <definedName name="pa_16">#REF!</definedName>
    <definedName name="pa_17">#REF!</definedName>
    <definedName name="pa_19">#REF!</definedName>
    <definedName name="pa_2">#REF!</definedName>
    <definedName name="pa_20">#REF!</definedName>
    <definedName name="pa_21">#REF!</definedName>
    <definedName name="pa_23">#REF!</definedName>
    <definedName name="pa_3">#REF!</definedName>
    <definedName name="Pai">#REF!</definedName>
    <definedName name="Pai_1">#REF!</definedName>
    <definedName name="Pai_10">#REF!</definedName>
    <definedName name="Pai_11">#REF!</definedName>
    <definedName name="Pai_13">#REF!</definedName>
    <definedName name="Pai_14">#REF!</definedName>
    <definedName name="Pai_15">#REF!</definedName>
    <definedName name="Pai_16">#REF!</definedName>
    <definedName name="Pai_17">#REF!</definedName>
    <definedName name="Pai_18">#REF!</definedName>
    <definedName name="Pai_19">#REF!</definedName>
    <definedName name="Pai_20">#REF!</definedName>
    <definedName name="Pai_23">#REF!</definedName>
    <definedName name="Pai_3">#REF!</definedName>
    <definedName name="Pai_4">#REF!</definedName>
    <definedName name="Pai_8">#REF!</definedName>
    <definedName name="Pai_9">#REF!</definedName>
    <definedName name="painter">#REF!</definedName>
    <definedName name="parapet">#REF!</definedName>
    <definedName name="part">'[40]RA-markate'!$A$389:$B$1034</definedName>
    <definedName name="paver">#REF!</definedName>
    <definedName name="pavpaint">#REF!</definedName>
    <definedName name="Pay_Date">#REF!</definedName>
    <definedName name="Pay_Num">#REF!</definedName>
    <definedName name="payment">#REF!</definedName>
    <definedName name="Payment_Date">DATE(YEAR(Loan_Start),MONTH(Loan_Start)+Payment_Number,DAY(Loan_Start))</definedName>
    <definedName name="Pbot">[41]strand!#REF!</definedName>
    <definedName name="pc">#REF!</definedName>
    <definedName name="pcc1.3.6pcc">#REF!</definedName>
    <definedName name="pcc148_3">#REF!</definedName>
    <definedName name="pccm15foundnpcc">#REF!</definedName>
    <definedName name="pi">[42]Rate_Analysis!#REF!</definedName>
    <definedName name="pi_1">[42]Rate_Analysis!#REF!</definedName>
    <definedName name="pi_10">[42]Rate_Analysis!#REF!</definedName>
    <definedName name="pi_11">[42]Rate_Analysis!#REF!</definedName>
    <definedName name="pi_13">'[43]Civil '!#REF!</definedName>
    <definedName name="pi_14">[44]Rate_Analysis!#REF!</definedName>
    <definedName name="pi_15">[44]Rate_Analysis!#REF!</definedName>
    <definedName name="pi_16">[44]Rate_Analysis!#REF!</definedName>
    <definedName name="pi_17">[45]Rate_Analysis!#REF!</definedName>
    <definedName name="pi_19">[44]Rate_Analysis!#REF!</definedName>
    <definedName name="pi_20">[44]Rate_Analysis!#REF!</definedName>
    <definedName name="pi_23">[44]Rate_Analysis!#REF!</definedName>
    <definedName name="pi_3">#REF!</definedName>
    <definedName name="pi_4">[42]Rate_Analysis!#REF!</definedName>
    <definedName name="pi_8">[42]Rate_Analysis!#REF!</definedName>
    <definedName name="pi_9">[42]Rate_Analysis!#REF!</definedName>
    <definedName name="Pier">#REF!</definedName>
    <definedName name="piercap">#REF!</definedName>
    <definedName name="pile">#REF!</definedName>
    <definedName name="pilecap">#REF!</definedName>
    <definedName name="pilingrig">#REF!</definedName>
    <definedName name="pl">#REF!</definedName>
    <definedName name="plast1.3pcc">#REF!</definedName>
    <definedName name="platecompactor">#REF!</definedName>
    <definedName name="plcablvl">[13]Intro!$L$192</definedName>
    <definedName name="plcath">[13]Intro!$L$196</definedName>
    <definedName name="plcawdl">[13]Intro!$L$200</definedName>
    <definedName name="plcawdt">[13]Intro!$L$204</definedName>
    <definedName name="Plu">#REF!</definedName>
    <definedName name="Plu_1">#REF!</definedName>
    <definedName name="Plu_10">#REF!</definedName>
    <definedName name="Plu_11">#REF!</definedName>
    <definedName name="Plu_13">#REF!</definedName>
    <definedName name="Plu_14">#REF!</definedName>
    <definedName name="Plu_15">#REF!</definedName>
    <definedName name="Plu_16">#REF!</definedName>
    <definedName name="Plu_17">#REF!</definedName>
    <definedName name="Plu_18">#REF!</definedName>
    <definedName name="Plu_19">#REF!</definedName>
    <definedName name="Plu_20">#REF!</definedName>
    <definedName name="Plu_23">#REF!</definedName>
    <definedName name="Plu_3">#REF!</definedName>
    <definedName name="Plu_4">#REF!</definedName>
    <definedName name="Plu_8">#REF!</definedName>
    <definedName name="Plu_9">#REF!</definedName>
    <definedName name="plumber">#REF!</definedName>
    <definedName name="pot">#REF!</definedName>
    <definedName name="PRA">#REF!</definedName>
    <definedName name="PRABHU">#REF!</definedName>
    <definedName name="prcathm">[13]Intro!$L$169</definedName>
    <definedName name="prcawi">[13]Intro!$L$167</definedName>
    <definedName name="prdia">[13]Intro!$L$178</definedName>
    <definedName name="premoulded">#REF!</definedName>
    <definedName name="pri">#REF!</definedName>
    <definedName name="PRIN_TITLES_MI">#REF!</definedName>
    <definedName name="Princ">#REF!</definedName>
    <definedName name="print">#REF!</definedName>
    <definedName name="PRINT_ARE">#REF!</definedName>
    <definedName name="_xlnm.Print_Area" localSheetId="0">'Toil detail'!$A$1:$J$400</definedName>
    <definedName name="_xlnm.Print_Area" localSheetId="1">'Toilet Abstra'!$A$1:$J$99</definedName>
    <definedName name="_xlnm.Print_Area">#REF!</definedName>
    <definedName name="PRINT_AREA_">#REF!</definedName>
    <definedName name="PRINT_AREA_M">#REF!</definedName>
    <definedName name="PRINT_AREA_MI">#REF!</definedName>
    <definedName name="Print_Area_Reset">OFFSET(Full_Print,0,0,Last_Row)</definedName>
    <definedName name="Print_T">#REF!</definedName>
    <definedName name="Print_Tit">#REF!</definedName>
    <definedName name="Print_Titl">#REF!</definedName>
    <definedName name="Print_Title">#REF!</definedName>
    <definedName name="_xlnm.Print_Titles" localSheetId="0">'Toil detail'!$5:$5</definedName>
    <definedName name="_xlnm.Print_Titles" localSheetId="1">'Toilet Abstra'!$5:$6</definedName>
    <definedName name="_xlnm.Print_Titles">#REF!</definedName>
    <definedName name="PRINT_TITLES_MI">#REF!</definedName>
    <definedName name="Print_titlesnew">#REF!</definedName>
    <definedName name="printarea1">#REF!</definedName>
    <definedName name="ps">#REF!</definedName>
    <definedName name="ps_app">#REF!</definedName>
    <definedName name="ps_est">#REF!</definedName>
    <definedName name="ps_max">#REF!</definedName>
    <definedName name="ps_paid">#REF!</definedName>
    <definedName name="ps_quo">#REF!</definedName>
    <definedName name="ps_rec">#REF!</definedName>
    <definedName name="Ptop">[41]strand!#REF!</definedName>
    <definedName name="Ptroller">#REF!</definedName>
    <definedName name="pvcpipe100">#REF!</definedName>
    <definedName name="pvcpipe150">#REF!</definedName>
    <definedName name="pvcpipe50">#REF!</definedName>
    <definedName name="q">#REF!</definedName>
    <definedName name="qnetlat">[46]horizontal!#REF!</definedName>
    <definedName name="qnetseis">[46]horizontal!#REF!</definedName>
    <definedName name="QQE">#REF!</definedName>
    <definedName name="QWE">#REF!</definedName>
    <definedName name="r.1">#REF!</definedName>
    <definedName name="Ra">'[18]2.civil-RA'!$O$17</definedName>
    <definedName name="rb">#REF!</definedName>
    <definedName name="rccm20pcc">#REF!</definedName>
    <definedName name="rccm30pcc">#REF!</definedName>
    <definedName name="Rdeck">'[14]mem-property'!#REF!</definedName>
    <definedName name="re">#REF!</definedName>
    <definedName name="re_13">#REF!</definedName>
    <definedName name="re_14">#REF!</definedName>
    <definedName name="re_15">#REF!</definedName>
    <definedName name="re_16">#REF!</definedName>
    <definedName name="re_17">#REF!</definedName>
    <definedName name="re_19">#REF!</definedName>
    <definedName name="re_20">#REF!</definedName>
    <definedName name="re_23">#REF!</definedName>
    <definedName name="re_3">#REF!</definedName>
    <definedName name="red">#REF!</definedName>
    <definedName name="rf">#REF!</definedName>
    <definedName name="rhd">#REF!</definedName>
    <definedName name="rl">#REF!</definedName>
    <definedName name="RLLmax">[6]Rocker!#REF!</definedName>
    <definedName name="roadexcavation1pcc">#REF!</definedName>
    <definedName name="roller">#REF!</definedName>
    <definedName name="roughstone">#REF!</definedName>
    <definedName name="roya">#REF!</definedName>
    <definedName name="rs">#REF!</definedName>
    <definedName name="rvyt">#REF!</definedName>
    <definedName name="Rxy">'[14]mem-property'!#REF!</definedName>
    <definedName name="Ryx">'[14]mem-property'!#REF!</definedName>
    <definedName name="S">#REF!</definedName>
    <definedName name="sa">#REF!</definedName>
    <definedName name="sa_12">#REF!</definedName>
    <definedName name="sa_13">#REF!</definedName>
    <definedName name="sa_14">#REF!</definedName>
    <definedName name="sa_15">#REF!</definedName>
    <definedName name="sa_16">#REF!</definedName>
    <definedName name="sa_17">#REF!</definedName>
    <definedName name="sa_19">#REF!</definedName>
    <definedName name="sa_20">#REF!</definedName>
    <definedName name="sa_21">#REF!</definedName>
    <definedName name="sa_23">#REF!</definedName>
    <definedName name="sa_3">#REF!</definedName>
    <definedName name="salballies">#REF!</definedName>
    <definedName name="Sand">#REF!</definedName>
    <definedName name="Sand_13">#REF!</definedName>
    <definedName name="Sand_14">#REF!</definedName>
    <definedName name="Sand_15">#REF!</definedName>
    <definedName name="Sand_16">#REF!</definedName>
    <definedName name="Sand_17">#REF!</definedName>
    <definedName name="Sand_19">#REF!</definedName>
    <definedName name="Sand_20">#REF!</definedName>
    <definedName name="Sand_21">#REF!</definedName>
    <definedName name="Sand_23">#REF!</definedName>
    <definedName name="Sand_3">#REF!</definedName>
    <definedName name="sandlead">#REF!</definedName>
    <definedName name="saran">#REF!</definedName>
    <definedName name="sas">#REF!</definedName>
    <definedName name="sasi">#REF!</definedName>
    <definedName name="sast">#REF!</definedName>
    <definedName name="Sbe">#REF!</definedName>
    <definedName name="sc">#REF!</definedName>
    <definedName name="sc_12">#REF!</definedName>
    <definedName name="sc_13">#REF!</definedName>
    <definedName name="sc_15">#REF!</definedName>
    <definedName name="sc_16">#REF!</definedName>
    <definedName name="sc_17">#REF!</definedName>
    <definedName name="sc_2">#REF!</definedName>
    <definedName name="Sched_Pay">#REF!</definedName>
    <definedName name="Scheduled_Extra_Payments">#REF!</definedName>
    <definedName name="Scheduled_Interest_Rate">#REF!</definedName>
    <definedName name="Scheduled_Monthly_Payment">#REF!</definedName>
    <definedName name="scraper">#REF!</definedName>
    <definedName name="sd1_1">[5]Electrical!#REF!</definedName>
    <definedName name="sd1_10">[5]Electrical!#REF!</definedName>
    <definedName name="sd1_11">[5]Electrical!#REF!</definedName>
    <definedName name="sd1_13">[47]Electrical!#REF!</definedName>
    <definedName name="sd1_14">[47]Electrical!#REF!</definedName>
    <definedName name="sd1_15">[48]Electrical!#REF!</definedName>
    <definedName name="sd1_16">[47]Electrical!#REF!</definedName>
    <definedName name="sd1_19">[47]Electrical!#REF!</definedName>
    <definedName name="sd1_20">[47]Electrical!#REF!</definedName>
    <definedName name="sd1_23">[47]Electrical!#REF!</definedName>
    <definedName name="sd1_3">#REF!</definedName>
    <definedName name="sd1_4">[5]Electrical!#REF!</definedName>
    <definedName name="sd1_8">[5]Electrical!#REF!</definedName>
    <definedName name="sd1_9">[5]Electrical!#REF!</definedName>
    <definedName name="sd10_1">[5]Electrical!#REF!</definedName>
    <definedName name="sd10_10">[5]Electrical!#REF!</definedName>
    <definedName name="sd10_11">[5]Electrical!#REF!</definedName>
    <definedName name="sd10_13">[47]Electrical!#REF!</definedName>
    <definedName name="sd10_14">[47]Electrical!#REF!</definedName>
    <definedName name="sd10_15">[48]Electrical!#REF!</definedName>
    <definedName name="sd10_16">[47]Electrical!#REF!</definedName>
    <definedName name="sd10_19">[47]Electrical!#REF!</definedName>
    <definedName name="sd10_20">[47]Electrical!#REF!</definedName>
    <definedName name="sd10_23">[47]Electrical!#REF!</definedName>
    <definedName name="sd10_3">#REF!</definedName>
    <definedName name="sd10_4">[5]Electrical!#REF!</definedName>
    <definedName name="sd10_8">[5]Electrical!#REF!</definedName>
    <definedName name="sd10_9">[5]Electrical!#REF!</definedName>
    <definedName name="sd11_1">[5]Electrical!#REF!</definedName>
    <definedName name="sd11_10">[5]Electrical!#REF!</definedName>
    <definedName name="sd11_11">[5]Electrical!#REF!</definedName>
    <definedName name="sd11_13">[47]Electrical!#REF!</definedName>
    <definedName name="sd11_14">[47]Electrical!#REF!</definedName>
    <definedName name="sd11_15">[48]Electrical!#REF!</definedName>
    <definedName name="sd11_16">[47]Electrical!#REF!</definedName>
    <definedName name="sd11_19">[47]Electrical!#REF!</definedName>
    <definedName name="sd11_20">[47]Electrical!#REF!</definedName>
    <definedName name="sd11_23">[47]Electrical!#REF!</definedName>
    <definedName name="sd11_3">#REF!</definedName>
    <definedName name="sd11_4">[5]Electrical!#REF!</definedName>
    <definedName name="sd11_8">[5]Electrical!#REF!</definedName>
    <definedName name="sd11_9">[5]Electrical!#REF!</definedName>
    <definedName name="sd12_1">[5]Electrical!#REF!</definedName>
    <definedName name="sd12_10">[5]Electrical!#REF!</definedName>
    <definedName name="sd12_11">[5]Electrical!#REF!</definedName>
    <definedName name="sd12_13">[47]Electrical!#REF!</definedName>
    <definedName name="sd12_14">[47]Electrical!#REF!</definedName>
    <definedName name="sd12_15">[48]Electrical!#REF!</definedName>
    <definedName name="sd12_16">[47]Electrical!#REF!</definedName>
    <definedName name="sd12_19">[47]Electrical!#REF!</definedName>
    <definedName name="sd12_20">[47]Electrical!#REF!</definedName>
    <definedName name="sd12_23">[47]Electrical!#REF!</definedName>
    <definedName name="sd12_3">#REF!</definedName>
    <definedName name="sd12_4">[5]Electrical!#REF!</definedName>
    <definedName name="sd12_8">[5]Electrical!#REF!</definedName>
    <definedName name="sd12_9">[5]Electrical!#REF!</definedName>
    <definedName name="sd13_1">[5]Electrical!#REF!</definedName>
    <definedName name="sd13_10">[5]Electrical!#REF!</definedName>
    <definedName name="sd13_11">[5]Electrical!#REF!</definedName>
    <definedName name="sd13_13">[47]Electrical!#REF!</definedName>
    <definedName name="sd13_14">[47]Electrical!#REF!</definedName>
    <definedName name="sd13_15">[48]Electrical!#REF!</definedName>
    <definedName name="sd13_16">[47]Electrical!#REF!</definedName>
    <definedName name="sd13_19">[47]Electrical!#REF!</definedName>
    <definedName name="sd13_20">[47]Electrical!#REF!</definedName>
    <definedName name="sd13_23">[47]Electrical!#REF!</definedName>
    <definedName name="sd13_3">#REF!</definedName>
    <definedName name="sd13_4">[5]Electrical!#REF!</definedName>
    <definedName name="sd13_8">[5]Electrical!#REF!</definedName>
    <definedName name="sd13_9">[5]Electrical!#REF!</definedName>
    <definedName name="sd14_1">[5]Electrical!#REF!</definedName>
    <definedName name="sd14_10">[5]Electrical!#REF!</definedName>
    <definedName name="sd14_11">[5]Electrical!#REF!</definedName>
    <definedName name="sd14_13">[47]Electrical!#REF!</definedName>
    <definedName name="sd14_14">[47]Electrical!#REF!</definedName>
    <definedName name="sd14_15">[48]Electrical!#REF!</definedName>
    <definedName name="sd14_16">[47]Electrical!#REF!</definedName>
    <definedName name="sd14_19">[47]Electrical!#REF!</definedName>
    <definedName name="sd14_20">[47]Electrical!#REF!</definedName>
    <definedName name="sd14_23">[47]Electrical!#REF!</definedName>
    <definedName name="sd14_3">#REF!</definedName>
    <definedName name="sd14_4">[5]Electrical!#REF!</definedName>
    <definedName name="sd14_8">[5]Electrical!#REF!</definedName>
    <definedName name="sd14_9">[5]Electrical!#REF!</definedName>
    <definedName name="sd2_1">[5]Electrical!#REF!</definedName>
    <definedName name="sd2_10">[5]Electrical!#REF!</definedName>
    <definedName name="sd2_11">[5]Electrical!#REF!</definedName>
    <definedName name="sd2_13">[47]Electrical!#REF!</definedName>
    <definedName name="sd2_14">[47]Electrical!#REF!</definedName>
    <definedName name="sd2_15">[48]Electrical!#REF!</definedName>
    <definedName name="sd2_16">[47]Electrical!#REF!</definedName>
    <definedName name="sd2_19">[47]Electrical!#REF!</definedName>
    <definedName name="sd2_20">[47]Electrical!#REF!</definedName>
    <definedName name="sd2_23">[47]Electrical!#REF!</definedName>
    <definedName name="sd2_3">#REF!</definedName>
    <definedName name="sd2_4">[5]Electrical!#REF!</definedName>
    <definedName name="sd2_8">[5]Electrical!#REF!</definedName>
    <definedName name="sd2_9">[5]Electrical!#REF!</definedName>
    <definedName name="sd3_1">[5]Electrical!#REF!</definedName>
    <definedName name="sd3_10">[5]Electrical!#REF!</definedName>
    <definedName name="sd3_11">[5]Electrical!#REF!</definedName>
    <definedName name="sd3_13">[47]Electrical!#REF!</definedName>
    <definedName name="sd3_14">[47]Electrical!#REF!</definedName>
    <definedName name="sd3_15">[48]Electrical!#REF!</definedName>
    <definedName name="sd3_16">[47]Electrical!#REF!</definedName>
    <definedName name="sd3_19">[47]Electrical!#REF!</definedName>
    <definedName name="sd3_20">[47]Electrical!#REF!</definedName>
    <definedName name="sd3_23">[47]Electrical!#REF!</definedName>
    <definedName name="sd3_3">#REF!</definedName>
    <definedName name="sd3_4">[5]Electrical!#REF!</definedName>
    <definedName name="sd3_8">[5]Electrical!#REF!</definedName>
    <definedName name="sd3_9">[5]Electrical!#REF!</definedName>
    <definedName name="sd4_13">#REF!</definedName>
    <definedName name="sd4_14">#REF!</definedName>
    <definedName name="sd4_15">#REF!</definedName>
    <definedName name="sd4_16">#REF!</definedName>
    <definedName name="sd4_17">#REF!</definedName>
    <definedName name="sd4_18">#REF!</definedName>
    <definedName name="sd4_19">#REF!</definedName>
    <definedName name="sd4_20">#REF!</definedName>
    <definedName name="sd4_23">#REF!</definedName>
    <definedName name="sd4_3">#REF!</definedName>
    <definedName name="sd5_1">[5]Electrical!#REF!</definedName>
    <definedName name="sd5_10">[5]Electrical!#REF!</definedName>
    <definedName name="sd5_11">[5]Electrical!#REF!</definedName>
    <definedName name="sd5_13">[47]Electrical!#REF!</definedName>
    <definedName name="sd5_14">[47]Electrical!#REF!</definedName>
    <definedName name="sd5_15">[48]Electrical!#REF!</definedName>
    <definedName name="sd5_16">[47]Electrical!#REF!</definedName>
    <definedName name="sd5_19">[47]Electrical!#REF!</definedName>
    <definedName name="sd5_20">[47]Electrical!#REF!</definedName>
    <definedName name="sd5_23">[47]Electrical!#REF!</definedName>
    <definedName name="sd5_3">#REF!</definedName>
    <definedName name="sd5_4">[5]Electrical!#REF!</definedName>
    <definedName name="sd5_8">[5]Electrical!#REF!</definedName>
    <definedName name="sd5_9">[5]Electrical!#REF!</definedName>
    <definedName name="sd6_1">[5]Electrical!#REF!</definedName>
    <definedName name="sd6_10">[5]Electrical!#REF!</definedName>
    <definedName name="sd6_11">[5]Electrical!#REF!</definedName>
    <definedName name="sd6_13">[47]Electrical!#REF!</definedName>
    <definedName name="sd6_14">[47]Electrical!#REF!</definedName>
    <definedName name="sd6_15">[48]Electrical!#REF!</definedName>
    <definedName name="sd6_16">[47]Electrical!#REF!</definedName>
    <definedName name="sd6_19">[47]Electrical!#REF!</definedName>
    <definedName name="sd6_20">[47]Electrical!#REF!</definedName>
    <definedName name="sd6_23">[47]Electrical!#REF!</definedName>
    <definedName name="sd6_3">#REF!</definedName>
    <definedName name="sd6_4">[5]Electrical!#REF!</definedName>
    <definedName name="sd6_8">[5]Electrical!#REF!</definedName>
    <definedName name="sd6_9">[5]Electrical!#REF!</definedName>
    <definedName name="sd7_1">[5]Electrical!#REF!</definedName>
    <definedName name="sd7_10">[5]Electrical!#REF!</definedName>
    <definedName name="sd7_11">[5]Electrical!#REF!</definedName>
    <definedName name="sd7_13">[47]Electrical!#REF!</definedName>
    <definedName name="sd7_14">[47]Electrical!#REF!</definedName>
    <definedName name="sd7_15">[48]Electrical!#REF!</definedName>
    <definedName name="sd7_16">[47]Electrical!#REF!</definedName>
    <definedName name="sd7_19">[47]Electrical!#REF!</definedName>
    <definedName name="sd7_20">[47]Electrical!#REF!</definedName>
    <definedName name="sd7_23">[47]Electrical!#REF!</definedName>
    <definedName name="sd7_3">#REF!</definedName>
    <definedName name="sd7_4">[5]Electrical!#REF!</definedName>
    <definedName name="sd7_8">[5]Electrical!#REF!</definedName>
    <definedName name="sd7_9">[5]Electrical!#REF!</definedName>
    <definedName name="sd8_1">[5]Electrical!#REF!</definedName>
    <definedName name="sd8_10">[5]Electrical!#REF!</definedName>
    <definedName name="sd8_11">[5]Electrical!#REF!</definedName>
    <definedName name="sd8_13">[47]Electrical!#REF!</definedName>
    <definedName name="sd8_14">[47]Electrical!#REF!</definedName>
    <definedName name="sd8_15">[48]Electrical!#REF!</definedName>
    <definedName name="sd8_16">[47]Electrical!#REF!</definedName>
    <definedName name="sd8_19">[47]Electrical!#REF!</definedName>
    <definedName name="sd8_20">[47]Electrical!#REF!</definedName>
    <definedName name="sd8_23">[47]Electrical!#REF!</definedName>
    <definedName name="sd8_3">#REF!</definedName>
    <definedName name="sd8_4">[5]Electrical!#REF!</definedName>
    <definedName name="sd8_8">[5]Electrical!#REF!</definedName>
    <definedName name="sd8_9">[5]Electrical!#REF!</definedName>
    <definedName name="sd9_1">[5]Electrical!#REF!</definedName>
    <definedName name="sd9_10">[5]Electrical!#REF!</definedName>
    <definedName name="sd9_11">[5]Electrical!#REF!</definedName>
    <definedName name="sd9_13">[47]Electrical!#REF!</definedName>
    <definedName name="sd9_14">[47]Electrical!#REF!</definedName>
    <definedName name="sd9_15">[48]Electrical!#REF!</definedName>
    <definedName name="sd9_16">[47]Electrical!#REF!</definedName>
    <definedName name="sd9_19">[47]Electrical!#REF!</definedName>
    <definedName name="sd9_20">[47]Electrical!#REF!</definedName>
    <definedName name="sd9_23">[47]Electrical!#REF!</definedName>
    <definedName name="sd9_3">#REF!</definedName>
    <definedName name="sd9_4">[5]Electrical!#REF!</definedName>
    <definedName name="sd9_8">[5]Electrical!#REF!</definedName>
    <definedName name="sd9_9">[5]Electrical!#REF!</definedName>
    <definedName name="SDF">#REF!</definedName>
    <definedName name="sdudh">#REF!</definedName>
    <definedName name="Se">#REF!</definedName>
    <definedName name="sec">'[49]RA-markate'!$A$389:$B$1034</definedName>
    <definedName name="SECTION">#REF!</definedName>
    <definedName name="segment">#REF!</definedName>
    <definedName name="seishcof">[13]Intro!$L$145</definedName>
    <definedName name="sew">[48]Electrical!#REF!</definedName>
    <definedName name="sew_1">[48]Electrical!#REF!</definedName>
    <definedName name="sew_10">[48]Electrical!#REF!</definedName>
    <definedName name="sew_11">[48]Electrical!#REF!</definedName>
    <definedName name="sew_3">[47]Electrical!#REF!</definedName>
    <definedName name="sew_4">[48]Electrical!#REF!</definedName>
    <definedName name="sew_8">[48]Electrical!#REF!</definedName>
    <definedName name="sew_9">[48]Electrical!#REF!</definedName>
    <definedName name="sf">#REF!</definedName>
    <definedName name="sf_13">#REF!</definedName>
    <definedName name="sf_14">#REF!</definedName>
    <definedName name="sf_15">#REF!</definedName>
    <definedName name="sf_16">#REF!</definedName>
    <definedName name="sf_17">#REF!</definedName>
    <definedName name="sf_18">#REF!</definedName>
    <definedName name="sf_19">#REF!</definedName>
    <definedName name="sf_20">#REF!</definedName>
    <definedName name="sf_23">#REF!</definedName>
    <definedName name="sf_3">#REF!</definedName>
    <definedName name="Sgrade">'[14]basic-data'!$D$28</definedName>
    <definedName name="sh">#REF!</definedName>
    <definedName name="sheet">#REF!</definedName>
    <definedName name="shutteringtimb">#REF!</definedName>
    <definedName name="skilldresser">#REF!</definedName>
    <definedName name="skillmazdoor">#REF!</definedName>
    <definedName name="SLABTHK1">[3]girder!$H$20</definedName>
    <definedName name="SLABTHK2">[22]girder!$H$21</definedName>
    <definedName name="SLABTHK3">[6]girder!$H$22</definedName>
    <definedName name="sn">#REF!</definedName>
    <definedName name="sos">#REF!</definedName>
    <definedName name="sp">#REF!</definedName>
    <definedName name="SPAN">[50]girder!$H$14</definedName>
    <definedName name="spc">#REF!</definedName>
    <definedName name="Spmg">'[14]basic-data'!$D$7</definedName>
    <definedName name="sprayer">#REF!</definedName>
    <definedName name="srs">#REF!</definedName>
    <definedName name="ss">#REF!</definedName>
    <definedName name="ssdde">#REF!</definedName>
    <definedName name="SSL">[36]loadcal!#REF!</definedName>
    <definedName name="sss">#REF!</definedName>
    <definedName name="sss_13">#REF!</definedName>
    <definedName name="sss_14">#REF!</definedName>
    <definedName name="sss_15">#REF!</definedName>
    <definedName name="sss_16">#REF!</definedName>
    <definedName name="sss_17">#REF!</definedName>
    <definedName name="sss_18">#REF!</definedName>
    <definedName name="sss_19">#REF!</definedName>
    <definedName name="sss_20">#REF!</definedName>
    <definedName name="sss_23">#REF!</definedName>
    <definedName name="sss_3">#REF!</definedName>
    <definedName name="Sst">[22]girder!$H$64</definedName>
    <definedName name="st">#REF!</definedName>
    <definedName name="st_12">#REF!</definedName>
    <definedName name="St_13">#REF!</definedName>
    <definedName name="St_14">#REF!</definedName>
    <definedName name="St_15">#REF!</definedName>
    <definedName name="St_16">#REF!</definedName>
    <definedName name="St_17">#REF!</definedName>
    <definedName name="St_19">#REF!</definedName>
    <definedName name="st_2">#REF!</definedName>
    <definedName name="St_20">#REF!</definedName>
    <definedName name="St_21">#REF!</definedName>
    <definedName name="St_23">#REF!</definedName>
    <definedName name="st_3">#REF!</definedName>
    <definedName name="st12_12">#REF!</definedName>
    <definedName name="st12_13">#REF!</definedName>
    <definedName name="st12_14">#REF!</definedName>
    <definedName name="st12_15">#REF!</definedName>
    <definedName name="st12_16">#REF!</definedName>
    <definedName name="st12_17">#REF!</definedName>
    <definedName name="st12_19">#REF!</definedName>
    <definedName name="st12_2">'[16]2.civil-RA'!#REF!</definedName>
    <definedName name="st12_20">#REF!</definedName>
    <definedName name="st12_21">#REF!</definedName>
    <definedName name="st12_23">#REF!</definedName>
    <definedName name="st12_3">#REF!</definedName>
    <definedName name="st2_12">#REF!</definedName>
    <definedName name="st2_13">#REF!</definedName>
    <definedName name="st2_14">#REF!</definedName>
    <definedName name="st2_15">#REF!</definedName>
    <definedName name="st2_16">#REF!</definedName>
    <definedName name="st2_17">#REF!</definedName>
    <definedName name="st2_19">#REF!</definedName>
    <definedName name="st2_2">'[18]2.civil-RA'!#REF!</definedName>
    <definedName name="st2_20">#REF!</definedName>
    <definedName name="st2_21">#REF!</definedName>
    <definedName name="st2_23">#REF!</definedName>
    <definedName name="st2_3">#REF!</definedName>
    <definedName name="st4_12">#REF!</definedName>
    <definedName name="st4_13">#REF!</definedName>
    <definedName name="st4_14">#REF!</definedName>
    <definedName name="st4_15">#REF!</definedName>
    <definedName name="st4_16">#REF!</definedName>
    <definedName name="st4_17">#REF!</definedName>
    <definedName name="st4_19">#REF!</definedName>
    <definedName name="st4_2">'[16]2.civil-RA'!#REF!</definedName>
    <definedName name="st4_20">#REF!</definedName>
    <definedName name="st4_21">#REF!</definedName>
    <definedName name="st4_23">#REF!</definedName>
    <definedName name="st4_3">#REF!</definedName>
    <definedName name="st53_12">#REF!</definedName>
    <definedName name="st53_13">#REF!</definedName>
    <definedName name="st53_14">#REF!</definedName>
    <definedName name="st53_15">#REF!</definedName>
    <definedName name="st53_16">#REF!</definedName>
    <definedName name="st53_17">#REF!</definedName>
    <definedName name="st53_19">#REF!</definedName>
    <definedName name="st53_2">'[16]2.civil-RA'!#REF!</definedName>
    <definedName name="st53_20">#REF!</definedName>
    <definedName name="st53_23">#REF!</definedName>
    <definedName name="st53_3">#REF!</definedName>
    <definedName name="st6_13">#REF!</definedName>
    <definedName name="st6_14">#REF!</definedName>
    <definedName name="st6_15">#REF!</definedName>
    <definedName name="st6_16">#REF!</definedName>
    <definedName name="st6_17">#REF!</definedName>
    <definedName name="st6_19">#REF!</definedName>
    <definedName name="st6_20">#REF!</definedName>
    <definedName name="st6_23">#REF!</definedName>
    <definedName name="st6_3">#REF!</definedName>
    <definedName name="st63_12">#REF!</definedName>
    <definedName name="st63_13">#REF!</definedName>
    <definedName name="st63_14">#REF!</definedName>
    <definedName name="st63_15">#REF!</definedName>
    <definedName name="st63_16">#REF!</definedName>
    <definedName name="st63_17">#REF!</definedName>
    <definedName name="st63_19">#REF!</definedName>
    <definedName name="st63_2">'[16]2.civil-RA'!#REF!</definedName>
    <definedName name="st63_20">#REF!</definedName>
    <definedName name="st63_23">#REF!</definedName>
    <definedName name="st63_3">#REF!</definedName>
    <definedName name="st7_13">#REF!</definedName>
    <definedName name="st7_14">#REF!</definedName>
    <definedName name="st7_15">#REF!</definedName>
    <definedName name="st7_16">#REF!</definedName>
    <definedName name="st7_17">#REF!</definedName>
    <definedName name="st7_18">#REF!</definedName>
    <definedName name="st7_19">#REF!</definedName>
    <definedName name="st7_20">#REF!</definedName>
    <definedName name="st7_23">#REF!</definedName>
    <definedName name="st7_3">#REF!</definedName>
    <definedName name="st8_13">#REF!</definedName>
    <definedName name="st8_14">#REF!</definedName>
    <definedName name="st8_15">#REF!</definedName>
    <definedName name="st8_16">#REF!</definedName>
    <definedName name="st8_17">#REF!</definedName>
    <definedName name="st8_18">#REF!</definedName>
    <definedName name="st8_19">#REF!</definedName>
    <definedName name="st8_20">#REF!</definedName>
    <definedName name="st8_23">#REF!</definedName>
    <definedName name="st8_3">#REF!</definedName>
    <definedName name="st90_12">#REF!</definedName>
    <definedName name="st90_13">#REF!</definedName>
    <definedName name="st90_14">#REF!</definedName>
    <definedName name="st90_15">#REF!</definedName>
    <definedName name="st90_16">#REF!</definedName>
    <definedName name="st90_17">#REF!</definedName>
    <definedName name="st90_19">#REF!</definedName>
    <definedName name="st90_2">'[16]2.civil-RA'!#REF!</definedName>
    <definedName name="st90_20">#REF!</definedName>
    <definedName name="st90_23">#REF!</definedName>
    <definedName name="st90_3">#REF!</definedName>
    <definedName name="staticpaver">#REF!</definedName>
    <definedName name="steel">#REF!</definedName>
    <definedName name="steelbars">#REF!</definedName>
    <definedName name="steellead">#REF!</definedName>
    <definedName name="steelwires">#REF!</definedName>
    <definedName name="steelwires1">'[8]Material '!$G$25</definedName>
    <definedName name="strands">#REF!</definedName>
    <definedName name="stripseal">#REF!</definedName>
    <definedName name="structuralsteel">#REF!</definedName>
    <definedName name="studs">#REF!</definedName>
    <definedName name="stupid">'[51]SSR _ NSSR Market final'!#REF!</definedName>
    <definedName name="stupid_1">'[51]SSR _ NSSR Market final'!#REF!</definedName>
    <definedName name="stupid_10">'[51]SSR _ NSSR Market final'!#REF!</definedName>
    <definedName name="stupid_11">'[51]SSR _ NSSR Market final'!#REF!</definedName>
    <definedName name="stupid_13">#REF!</definedName>
    <definedName name="stupid_14">#REF!</definedName>
    <definedName name="stupid_15">#REF!</definedName>
    <definedName name="stupid_16">#REF!</definedName>
    <definedName name="stupid_17">#REF!</definedName>
    <definedName name="stupid_19">#REF!</definedName>
    <definedName name="stupid_20">#REF!</definedName>
    <definedName name="stupid_23">#REF!</definedName>
    <definedName name="stupid_3">#REF!</definedName>
    <definedName name="stupid_4">'[51]SSR _ NSSR Market final'!#REF!</definedName>
    <definedName name="stupid_8">'[51]SSR _ NSSR Market final'!#REF!</definedName>
    <definedName name="stupid_9">'[51]SSR _ NSSR Market final'!#REF!</definedName>
    <definedName name="subshoulderpcc">#REF!</definedName>
    <definedName name="sump">#REF!</definedName>
    <definedName name="sun">#REF!</definedName>
    <definedName name="t">#REF!</definedName>
    <definedName name="table250">#REF!</definedName>
    <definedName name="table275">#REF!</definedName>
    <definedName name="table300">#REF!</definedName>
    <definedName name="table325">#REF!</definedName>
    <definedName name="table350">#REF!</definedName>
    <definedName name="table375">#REF!</definedName>
    <definedName name="table400">#REF!</definedName>
    <definedName name="table425">#REF!</definedName>
    <definedName name="table450">#REF!</definedName>
    <definedName name="table475">#REF!</definedName>
    <definedName name="table500">#REF!</definedName>
    <definedName name="table525">#REF!</definedName>
    <definedName name="table550">#REF!</definedName>
    <definedName name="table575">#REF!</definedName>
    <definedName name="table600">#REF!</definedName>
    <definedName name="table625">#REF!</definedName>
    <definedName name="table650">#REF!</definedName>
    <definedName name="table675">#REF!</definedName>
    <definedName name="table700">#REF!</definedName>
    <definedName name="table725">#REF!</definedName>
    <definedName name="table750">#REF!</definedName>
    <definedName name="table775">#REF!</definedName>
    <definedName name="table800">#REF!</definedName>
    <definedName name="tackbetweenpcc">#REF!</definedName>
    <definedName name="Tandrolr">#REF!</definedName>
    <definedName name="tarman">#REF!</definedName>
    <definedName name="tgbv">#REF!</definedName>
    <definedName name="theta">#REF!</definedName>
    <definedName name="Theta1">#REF!</definedName>
    <definedName name="Theta2">#REF!</definedName>
    <definedName name="tibmth">[13]Intro!$L$206</definedName>
    <definedName name="Tiles">'[52]Material '!$G$52</definedName>
    <definedName name="tipp5t">'[8]Labour &amp; Plant'!$G$8</definedName>
    <definedName name="tipper">#REF!</definedName>
    <definedName name="tipper5t">#REF!</definedName>
    <definedName name="Total_Interest">#REF!</definedName>
    <definedName name="Total_Pay">#REF!</definedName>
    <definedName name="Total_Payment">Scheduled_Payment+Extra_Payment</definedName>
    <definedName name="tr70r">#REF!</definedName>
    <definedName name="tractor">#REF!</definedName>
    <definedName name="transitmixer">#REF!</definedName>
    <definedName name="tst">[21]data!$I$34</definedName>
    <definedName name="tw">#REF!</definedName>
    <definedName name="Twt">#REF!</definedName>
    <definedName name="udl">#REF!</definedName>
    <definedName name="v">#REF!</definedName>
    <definedName name="v_app">#REF!</definedName>
    <definedName name="v_est">#REF!</definedName>
    <definedName name="v_paid">#REF!</definedName>
    <definedName name="v_quo">#REF!</definedName>
    <definedName name="v_rec">#REF!</definedName>
    <definedName name="v_tot">#REF!</definedName>
    <definedName name="va">#REF!</definedName>
    <definedName name="Values_Entered">IF(Loan_Amount*Interest_Rate*Loan_Years*Loan_Start&gt;0,1,0)</definedName>
    <definedName name="vat">#REF!</definedName>
    <definedName name="vat_12">#REF!</definedName>
    <definedName name="vat_13">#REF!</definedName>
    <definedName name="vat_15">#REF!</definedName>
    <definedName name="vat_16">#REF!</definedName>
    <definedName name="vat_17">#REF!</definedName>
    <definedName name="vat_2">#REF!</definedName>
    <definedName name="vat_3">#REF!</definedName>
    <definedName name="vibrator">#REF!</definedName>
    <definedName name="vibro">#REF!</definedName>
    <definedName name="vignesh">#REF!</definedName>
    <definedName name="w">#REF!</definedName>
    <definedName name="wa">#REF!</definedName>
    <definedName name="wa_12">#REF!</definedName>
    <definedName name="wa_13">#REF!</definedName>
    <definedName name="wa_14">#REF!</definedName>
    <definedName name="wa_15">#REF!</definedName>
    <definedName name="wa_16">#REF!</definedName>
    <definedName name="wa_17">#REF!</definedName>
    <definedName name="wa_19">#REF!</definedName>
    <definedName name="wa_2">#REF!</definedName>
    <definedName name="wa_20">#REF!</definedName>
    <definedName name="wa_21">#REF!</definedName>
    <definedName name="wa_23">#REF!</definedName>
    <definedName name="wa_3">#REF!</definedName>
    <definedName name="water">#REF!</definedName>
    <definedName name="watertank">#REF!</definedName>
    <definedName name="watertanker">#REF!</definedName>
    <definedName name="wbeam">#REF!</definedName>
    <definedName name="Wc">#REF!</definedName>
    <definedName name="wc_1">#REF!</definedName>
    <definedName name="wc_13">#REF!</definedName>
    <definedName name="wc_14">#REF!</definedName>
    <definedName name="wc_15">#REF!</definedName>
    <definedName name="wc_16">#REF!</definedName>
    <definedName name="wc_17">#REF!</definedName>
    <definedName name="wc_19">#REF!</definedName>
    <definedName name="wc_20">#REF!</definedName>
    <definedName name="wc_21">#REF!</definedName>
    <definedName name="wc_23">#REF!</definedName>
    <definedName name="wc_3">#REF!</definedName>
    <definedName name="WCL">[22]girder!$H$56</definedName>
    <definedName name="WCTHK">[6]girder!$H$52</definedName>
    <definedName name="we">#REF!</definedName>
    <definedName name="we_13">#REF!</definedName>
    <definedName name="we_14">#REF!</definedName>
    <definedName name="we_15">#REF!</definedName>
    <definedName name="we_16">#REF!</definedName>
    <definedName name="we_17">#REF!</definedName>
    <definedName name="we_19">#REF!</definedName>
    <definedName name="we_20">#REF!</definedName>
    <definedName name="we_21">#REF!</definedName>
    <definedName name="we_23">#REF!</definedName>
    <definedName name="we_3">#REF!</definedName>
    <definedName name="Welder">#REF!</definedName>
    <definedName name="welderhelper">#REF!</definedName>
    <definedName name="wfg">#REF!</definedName>
    <definedName name="wh">#REF!</definedName>
    <definedName name="wh_12">#REF!</definedName>
    <definedName name="wh_13">#REF!</definedName>
    <definedName name="wh_14">#REF!</definedName>
    <definedName name="wh_15">#REF!</definedName>
    <definedName name="wh_16">#REF!</definedName>
    <definedName name="wh_17">#REF!</definedName>
    <definedName name="wh_19">#REF!</definedName>
    <definedName name="wh_2">#REF!</definedName>
    <definedName name="wh_20">#REF!</definedName>
    <definedName name="wh_21">#REF!</definedName>
    <definedName name="wh_23">#REF!</definedName>
    <definedName name="wh_3">#REF!</definedName>
    <definedName name="whc">#REF!</definedName>
    <definedName name="whc_12">#REF!</definedName>
    <definedName name="whc_13">#REF!</definedName>
    <definedName name="whc_15">#REF!</definedName>
    <definedName name="whc_16">#REF!</definedName>
    <definedName name="whc_17">#REF!</definedName>
    <definedName name="whc_2">'[16]2.civil-RA'!#REF!</definedName>
    <definedName name="wl">#REF!</definedName>
    <definedName name="wmmplant">#REF!</definedName>
    <definedName name="work">'[49]RA-markate'!$A$389:$B$1034</definedName>
    <definedName name="wp">#REF!</definedName>
    <definedName name="wswss">#REF!</definedName>
    <definedName name="WTP">#REF!</definedName>
    <definedName name="ww">#REF!</definedName>
    <definedName name="ww_13">#REF!</definedName>
    <definedName name="ww_14">#REF!</definedName>
    <definedName name="ww_15">#REF!</definedName>
    <definedName name="ww_16">#REF!</definedName>
    <definedName name="ww_17">#REF!</definedName>
    <definedName name="ww_19">#REF!</definedName>
    <definedName name="ww_20">#REF!</definedName>
    <definedName name="ww_21">#REF!</definedName>
    <definedName name="ww_23">#REF!</definedName>
    <definedName name="ww_3">#REF!</definedName>
    <definedName name="ww2_13">#REF!</definedName>
    <definedName name="ww2_14">#REF!</definedName>
    <definedName name="ww2_15">#REF!</definedName>
    <definedName name="ww2_16">#REF!</definedName>
    <definedName name="ww2_17">#REF!</definedName>
    <definedName name="ww2_19">#REF!</definedName>
    <definedName name="ww2_20">#REF!</definedName>
    <definedName name="ww2_23">#REF!</definedName>
    <definedName name="ww2_3">#REF!</definedName>
    <definedName name="xgjhvfxfhkl">#REF!</definedName>
    <definedName name="xx">#REF!</definedName>
    <definedName name="YT_BB">#REF!</definedName>
  </definedNames>
  <calcPr calcId="144525" fullPrecision="0"/>
</workbook>
</file>

<file path=xl/calcChain.xml><?xml version="1.0" encoding="utf-8"?>
<calcChain xmlns="http://schemas.openxmlformats.org/spreadsheetml/2006/main">
  <c r="F92" i="73" l="1"/>
  <c r="F91" i="73"/>
  <c r="F93" i="73"/>
  <c r="D65" i="83" l="1"/>
  <c r="D5" i="83"/>
  <c r="D6" i="83"/>
  <c r="D7" i="83"/>
  <c r="D8" i="83"/>
  <c r="D9" i="83"/>
  <c r="D10" i="83"/>
  <c r="D11" i="83"/>
  <c r="D12" i="83"/>
  <c r="D13" i="83"/>
  <c r="D14" i="83"/>
  <c r="D15" i="83"/>
  <c r="D16" i="83"/>
  <c r="D17" i="83"/>
  <c r="D18" i="83"/>
  <c r="D19" i="83"/>
  <c r="D20" i="83"/>
  <c r="D21" i="83"/>
  <c r="D22" i="83"/>
  <c r="D23" i="83"/>
  <c r="D24" i="83"/>
  <c r="D25" i="83"/>
  <c r="D26" i="83"/>
  <c r="D27" i="83"/>
  <c r="D28" i="83"/>
  <c r="D29" i="83"/>
  <c r="D30" i="83"/>
  <c r="D31" i="83"/>
  <c r="D32" i="83"/>
  <c r="D33" i="83"/>
  <c r="D34" i="83"/>
  <c r="D35" i="83"/>
  <c r="D36" i="83"/>
  <c r="D37" i="83"/>
  <c r="D38" i="83"/>
  <c r="D39" i="83"/>
  <c r="D40" i="83"/>
  <c r="D41" i="83"/>
  <c r="D42" i="83"/>
  <c r="D43" i="83"/>
  <c r="D44" i="83"/>
  <c r="D45" i="83"/>
  <c r="D46" i="83"/>
  <c r="D47" i="83"/>
  <c r="D48" i="83"/>
  <c r="D49" i="83"/>
  <c r="D50" i="83"/>
  <c r="D51" i="83"/>
  <c r="D52" i="83"/>
  <c r="D53" i="83"/>
  <c r="D54" i="83"/>
  <c r="D55" i="83"/>
  <c r="D56" i="83"/>
  <c r="D57" i="83"/>
  <c r="D58" i="83"/>
  <c r="D59" i="83"/>
  <c r="D60" i="83"/>
  <c r="D61" i="83"/>
  <c r="D62" i="83"/>
  <c r="D63" i="83"/>
  <c r="D64" i="83"/>
  <c r="D4" i="83"/>
  <c r="F21" i="74"/>
  <c r="F22" i="74"/>
  <c r="I382" i="74" l="1"/>
  <c r="I383" i="74" s="1"/>
  <c r="I384" i="74" l="1"/>
  <c r="I385" i="74" s="1"/>
  <c r="I79" i="74"/>
  <c r="I386" i="74" l="1"/>
  <c r="I387" i="74" s="1"/>
  <c r="B84" i="73" s="1"/>
  <c r="F84" i="73" s="1"/>
  <c r="F386" i="74"/>
  <c r="D77" i="73"/>
  <c r="D75" i="73"/>
  <c r="D74" i="73"/>
  <c r="D73" i="73"/>
  <c r="D71" i="73"/>
  <c r="D70" i="73"/>
  <c r="D68" i="73"/>
  <c r="D67" i="73"/>
  <c r="D65" i="73"/>
  <c r="D59" i="73"/>
  <c r="D56" i="73"/>
  <c r="D54" i="73"/>
  <c r="D51" i="73"/>
  <c r="D49" i="73"/>
  <c r="D47" i="73"/>
  <c r="D46" i="73"/>
  <c r="D45" i="73"/>
  <c r="D44" i="73"/>
  <c r="D43" i="73"/>
  <c r="D40" i="73"/>
  <c r="D39" i="73"/>
  <c r="D38" i="73"/>
  <c r="D36" i="73"/>
  <c r="D32" i="73"/>
  <c r="D31" i="73"/>
  <c r="D29" i="73"/>
  <c r="D28" i="73"/>
  <c r="D24" i="73"/>
  <c r="D23" i="73"/>
  <c r="D21" i="73"/>
  <c r="D20" i="73"/>
  <c r="D19" i="73"/>
  <c r="D18" i="73"/>
  <c r="D16" i="73"/>
  <c r="D15" i="73"/>
  <c r="D13" i="73"/>
  <c r="D11" i="73"/>
  <c r="D10" i="73"/>
  <c r="D9" i="73"/>
  <c r="D8" i="73"/>
  <c r="F320" i="74" l="1"/>
  <c r="I320" i="74" s="1"/>
  <c r="I330" i="74"/>
  <c r="I329" i="74"/>
  <c r="I328" i="74"/>
  <c r="I327" i="74"/>
  <c r="I326" i="74"/>
  <c r="I325" i="74"/>
  <c r="I324" i="74"/>
  <c r="I323" i="74"/>
  <c r="F322" i="74"/>
  <c r="I322" i="74" s="1"/>
  <c r="I321" i="74"/>
  <c r="I319" i="74"/>
  <c r="I318" i="74"/>
  <c r="I317" i="74"/>
  <c r="I271" i="74"/>
  <c r="I270" i="74"/>
  <c r="I269" i="74"/>
  <c r="I268" i="74"/>
  <c r="I267" i="74"/>
  <c r="F266" i="74"/>
  <c r="I266" i="74" s="1"/>
  <c r="I265" i="74"/>
  <c r="F264" i="74"/>
  <c r="I264" i="74" s="1"/>
  <c r="I263" i="74"/>
  <c r="I262" i="74"/>
  <c r="I114" i="74"/>
  <c r="G277" i="74"/>
  <c r="I25" i="74"/>
  <c r="F26" i="74"/>
  <c r="G26" i="74"/>
  <c r="F27" i="74"/>
  <c r="G27" i="74"/>
  <c r="A3" i="73"/>
  <c r="I243" i="74"/>
  <c r="I234" i="74"/>
  <c r="I233" i="74"/>
  <c r="H236" i="74"/>
  <c r="I236" i="74" s="1"/>
  <c r="F235" i="74"/>
  <c r="I235" i="74" s="1"/>
  <c r="H221" i="74"/>
  <c r="H220" i="74"/>
  <c r="H187" i="74"/>
  <c r="F187" i="74"/>
  <c r="I175" i="74"/>
  <c r="I173" i="74"/>
  <c r="H164" i="74"/>
  <c r="G86" i="74"/>
  <c r="G144" i="74" s="1"/>
  <c r="G163" i="74" s="1"/>
  <c r="F164" i="74" s="1"/>
  <c r="H77" i="74"/>
  <c r="I77" i="74" s="1"/>
  <c r="I67" i="74"/>
  <c r="H50" i="74"/>
  <c r="I53" i="74"/>
  <c r="I54" i="74"/>
  <c r="H52" i="74"/>
  <c r="F34" i="74"/>
  <c r="F46" i="74" s="1"/>
  <c r="F33" i="74"/>
  <c r="F45" i="74" s="1"/>
  <c r="F63" i="74" s="1"/>
  <c r="F32" i="74"/>
  <c r="F44" i="74" s="1"/>
  <c r="F62" i="74" s="1"/>
  <c r="I272" i="74" l="1"/>
  <c r="I331" i="74"/>
  <c r="I27" i="74"/>
  <c r="I26" i="74"/>
  <c r="H237" i="74"/>
  <c r="H238" i="74" s="1"/>
  <c r="H240" i="74" s="1"/>
  <c r="H241" i="74" s="1"/>
  <c r="F172" i="74"/>
  <c r="F174" i="74"/>
  <c r="H244" i="74" l="1"/>
  <c r="I244" i="74" s="1"/>
  <c r="I241" i="74"/>
  <c r="H242" i="74"/>
  <c r="I242" i="74" s="1"/>
  <c r="I239" i="74"/>
  <c r="I240" i="74"/>
  <c r="F201" i="74"/>
  <c r="F185" i="74"/>
  <c r="I116" i="74" l="1"/>
  <c r="H120" i="74"/>
  <c r="I100" i="74"/>
  <c r="I99" i="74"/>
  <c r="H62" i="74"/>
  <c r="I379" i="74"/>
  <c r="I378" i="74"/>
  <c r="I375" i="74"/>
  <c r="I376" i="74" s="1"/>
  <c r="B80" i="73" s="1"/>
  <c r="F80" i="73" s="1"/>
  <c r="I372" i="74"/>
  <c r="I373" i="74" s="1"/>
  <c r="B78" i="73" s="1"/>
  <c r="F78" i="73" s="1"/>
  <c r="I368" i="74"/>
  <c r="I367" i="74"/>
  <c r="I363" i="74"/>
  <c r="I362" i="74"/>
  <c r="I380" i="74" l="1"/>
  <c r="B82" i="73" s="1"/>
  <c r="F82" i="73" s="1"/>
  <c r="I369" i="74"/>
  <c r="I370" i="74" s="1"/>
  <c r="B77" i="73" s="1"/>
  <c r="F77" i="73" s="1"/>
  <c r="I364" i="74"/>
  <c r="I365" i="74" s="1"/>
  <c r="B76" i="73" s="1"/>
  <c r="F76" i="73" s="1"/>
  <c r="I121" i="74" l="1"/>
  <c r="I112" i="74"/>
  <c r="G341" i="74"/>
  <c r="G257" i="74"/>
  <c r="I182" i="74" l="1"/>
  <c r="F222" i="74"/>
  <c r="I222" i="74" s="1"/>
  <c r="I212" i="74"/>
  <c r="I187" i="74"/>
  <c r="G165" i="74"/>
  <c r="F165" i="74"/>
  <c r="I132" i="74"/>
  <c r="I115" i="74"/>
  <c r="F123" i="74"/>
  <c r="I123" i="74" s="1"/>
  <c r="I122" i="74"/>
  <c r="F125" i="74"/>
  <c r="I88" i="74"/>
  <c r="F83" i="74"/>
  <c r="G83" i="74"/>
  <c r="G87" i="74" s="1"/>
  <c r="I78" i="74"/>
  <c r="I74" i="74"/>
  <c r="I73" i="74"/>
  <c r="F38" i="74"/>
  <c r="I16" i="74"/>
  <c r="I165" i="74" l="1"/>
  <c r="I38" i="74"/>
  <c r="F51" i="74"/>
  <c r="I51" i="74" s="1"/>
  <c r="H95" i="73" l="1"/>
  <c r="I76" i="74"/>
  <c r="I72" i="74"/>
  <c r="I66" i="74"/>
  <c r="I65" i="74"/>
  <c r="I57" i="74"/>
  <c r="I56" i="74"/>
  <c r="I55" i="74"/>
  <c r="I52" i="74"/>
  <c r="I49" i="74"/>
  <c r="I48" i="74"/>
  <c r="I47" i="74"/>
  <c r="I46" i="74"/>
  <c r="I45" i="74"/>
  <c r="I44" i="74"/>
  <c r="I40" i="74"/>
  <c r="I39" i="74"/>
  <c r="I36" i="74"/>
  <c r="I35" i="74"/>
  <c r="I34" i="74"/>
  <c r="I33" i="74"/>
  <c r="I32" i="74"/>
  <c r="I31" i="74"/>
  <c r="I24" i="74"/>
  <c r="I14" i="74"/>
  <c r="I13" i="74"/>
  <c r="I12" i="74"/>
  <c r="I11" i="74"/>
  <c r="I8" i="74"/>
  <c r="I355" i="74"/>
  <c r="I354" i="74"/>
  <c r="I352" i="74"/>
  <c r="B73" i="73" s="1"/>
  <c r="I348" i="74"/>
  <c r="I349" i="74" s="1"/>
  <c r="B71" i="73" s="1"/>
  <c r="I345" i="74"/>
  <c r="I346" i="74" s="1"/>
  <c r="B70" i="73" s="1"/>
  <c r="F341" i="74"/>
  <c r="I339" i="74"/>
  <c r="B68" i="73" s="1"/>
  <c r="I336" i="74"/>
  <c r="I337" i="74" s="1"/>
  <c r="B67" i="73" s="1"/>
  <c r="I334" i="74"/>
  <c r="B66" i="73" s="1"/>
  <c r="I66" i="73" s="1"/>
  <c r="A333" i="74"/>
  <c r="I315" i="74"/>
  <c r="B64" i="73" s="1"/>
  <c r="I312" i="74"/>
  <c r="I311" i="74"/>
  <c r="I309" i="74"/>
  <c r="B62" i="73" s="1"/>
  <c r="I62" i="73" s="1"/>
  <c r="I306" i="74"/>
  <c r="B60" i="73" s="1"/>
  <c r="I304" i="74"/>
  <c r="B59" i="73" s="1"/>
  <c r="B303" i="74"/>
  <c r="I302" i="74"/>
  <c r="B58" i="73" s="1"/>
  <c r="I58" i="73" s="1"/>
  <c r="I300" i="74"/>
  <c r="B57" i="73" s="1"/>
  <c r="I57" i="73" s="1"/>
  <c r="I297" i="74"/>
  <c r="I296" i="74"/>
  <c r="I295" i="74"/>
  <c r="I294" i="74"/>
  <c r="I291" i="74"/>
  <c r="B54" i="73" s="1"/>
  <c r="I54" i="73" s="1"/>
  <c r="I289" i="74"/>
  <c r="B52" i="73" s="1"/>
  <c r="I287" i="74"/>
  <c r="B51" i="73" s="1"/>
  <c r="I51" i="73" s="1"/>
  <c r="I285" i="74"/>
  <c r="B50" i="73" s="1"/>
  <c r="I50" i="73" s="1"/>
  <c r="I283" i="74"/>
  <c r="B49" i="73" s="1"/>
  <c r="I49" i="73" s="1"/>
  <c r="I281" i="74"/>
  <c r="B48" i="73" s="1"/>
  <c r="I257" i="74"/>
  <c r="I258" i="74" s="1"/>
  <c r="I259" i="74" s="1"/>
  <c r="B45" i="73" s="1"/>
  <c r="I45" i="73" s="1"/>
  <c r="I253" i="74"/>
  <c r="I252" i="74"/>
  <c r="I251" i="74"/>
  <c r="I250" i="74"/>
  <c r="I249" i="74"/>
  <c r="I248" i="74"/>
  <c r="I238" i="74"/>
  <c r="I237" i="74"/>
  <c r="I232" i="74"/>
  <c r="F231" i="74"/>
  <c r="I231" i="74" s="1"/>
  <c r="I227" i="74"/>
  <c r="F223" i="74"/>
  <c r="I223" i="74" s="1"/>
  <c r="F221" i="74"/>
  <c r="I221" i="74" s="1"/>
  <c r="F220" i="74"/>
  <c r="I220" i="74" s="1"/>
  <c r="F215" i="74"/>
  <c r="I214" i="74"/>
  <c r="I213" i="74"/>
  <c r="I211" i="74"/>
  <c r="I210" i="74"/>
  <c r="F208" i="74"/>
  <c r="I207" i="74"/>
  <c r="I202" i="74"/>
  <c r="I201" i="74"/>
  <c r="I200" i="74"/>
  <c r="I196" i="74"/>
  <c r="I197" i="74" s="1"/>
  <c r="B36" i="73" s="1"/>
  <c r="I192" i="74"/>
  <c r="I193" i="74" s="1"/>
  <c r="B34" i="73" s="1"/>
  <c r="I186" i="74"/>
  <c r="I185" i="74"/>
  <c r="I184" i="74"/>
  <c r="I183" i="74"/>
  <c r="I181" i="74"/>
  <c r="I177" i="74"/>
  <c r="I176" i="74"/>
  <c r="I174" i="74"/>
  <c r="I172" i="74"/>
  <c r="I171" i="74"/>
  <c r="I170" i="74"/>
  <c r="I164" i="74"/>
  <c r="F163" i="74"/>
  <c r="I161" i="74"/>
  <c r="B28" i="73" s="1"/>
  <c r="I28" i="73" s="1"/>
  <c r="I159" i="74"/>
  <c r="B27" i="73" s="1"/>
  <c r="I27" i="73" s="1"/>
  <c r="I158" i="74"/>
  <c r="B26" i="73" s="1"/>
  <c r="I26" i="73" s="1"/>
  <c r="F151" i="74"/>
  <c r="I151" i="74" s="1"/>
  <c r="L145" i="74"/>
  <c r="K145" i="74"/>
  <c r="I144" i="74" s="1"/>
  <c r="I140" i="74"/>
  <c r="I117" i="74"/>
  <c r="I133" i="74"/>
  <c r="I131" i="74"/>
  <c r="I130" i="74"/>
  <c r="I129" i="74"/>
  <c r="I128" i="74"/>
  <c r="I127" i="74"/>
  <c r="I126" i="74"/>
  <c r="I125" i="74"/>
  <c r="I124" i="74"/>
  <c r="I120" i="74"/>
  <c r="I113" i="74"/>
  <c r="I111" i="74"/>
  <c r="I110" i="74"/>
  <c r="F109" i="74"/>
  <c r="I109" i="74" s="1"/>
  <c r="I108" i="74"/>
  <c r="F107" i="74"/>
  <c r="I107" i="74" s="1"/>
  <c r="I106" i="74"/>
  <c r="I105" i="74"/>
  <c r="I98" i="74"/>
  <c r="F97" i="74"/>
  <c r="I97" i="74" s="1"/>
  <c r="I96" i="74"/>
  <c r="I95" i="74"/>
  <c r="F94" i="74"/>
  <c r="I94" i="74" s="1"/>
  <c r="I93" i="74"/>
  <c r="I92" i="74"/>
  <c r="F87" i="74"/>
  <c r="F86" i="74"/>
  <c r="I75" i="74"/>
  <c r="H63" i="74"/>
  <c r="I63" i="74" s="1"/>
  <c r="M62" i="74"/>
  <c r="L62" i="74"/>
  <c r="I10" i="74"/>
  <c r="I9" i="74"/>
  <c r="M7" i="74"/>
  <c r="H58" i="73"/>
  <c r="E74" i="73"/>
  <c r="E73" i="73"/>
  <c r="I72" i="73"/>
  <c r="J72" i="73" s="1"/>
  <c r="E71" i="73"/>
  <c r="E70" i="73"/>
  <c r="E68" i="73"/>
  <c r="E67" i="73"/>
  <c r="E66" i="73"/>
  <c r="D66" i="73"/>
  <c r="H66" i="73" s="1"/>
  <c r="E65" i="73"/>
  <c r="E64" i="73"/>
  <c r="E63" i="73"/>
  <c r="D63" i="73"/>
  <c r="H63" i="73" s="1"/>
  <c r="E62" i="73"/>
  <c r="D62" i="73"/>
  <c r="H62" i="73" s="1"/>
  <c r="I61" i="73"/>
  <c r="J61" i="73" s="1"/>
  <c r="H61" i="73"/>
  <c r="E60" i="73"/>
  <c r="E59" i="73"/>
  <c r="E58" i="73"/>
  <c r="E57" i="73"/>
  <c r="E56" i="73"/>
  <c r="I55" i="73"/>
  <c r="J55" i="73" s="1"/>
  <c r="H55" i="73"/>
  <c r="E54" i="73"/>
  <c r="E52" i="73"/>
  <c r="E51" i="73"/>
  <c r="E50" i="73"/>
  <c r="E49" i="73"/>
  <c r="E48" i="73"/>
  <c r="E47" i="73"/>
  <c r="E46" i="73"/>
  <c r="E44" i="73"/>
  <c r="E43" i="73"/>
  <c r="E41" i="73"/>
  <c r="E40" i="73"/>
  <c r="E39" i="73"/>
  <c r="I37" i="73"/>
  <c r="J37" i="73" s="1"/>
  <c r="H37" i="73"/>
  <c r="I35" i="73"/>
  <c r="J35" i="73" s="1"/>
  <c r="H35" i="73"/>
  <c r="E34" i="73"/>
  <c r="I33" i="73"/>
  <c r="J33" i="73" s="1"/>
  <c r="H33" i="73"/>
  <c r="E32" i="73"/>
  <c r="E31" i="73"/>
  <c r="I30" i="73"/>
  <c r="J30" i="73" s="1"/>
  <c r="H30" i="73"/>
  <c r="E29" i="73"/>
  <c r="E28" i="73"/>
  <c r="E27" i="73"/>
  <c r="E26" i="73"/>
  <c r="E23" i="73"/>
  <c r="I14" i="73"/>
  <c r="J14" i="73" s="1"/>
  <c r="H14" i="73"/>
  <c r="I12" i="73"/>
  <c r="J12" i="73" s="1"/>
  <c r="H12" i="73"/>
  <c r="A7" i="73"/>
  <c r="I80" i="74" l="1"/>
  <c r="I208" i="74"/>
  <c r="F209" i="74"/>
  <c r="I209" i="74" s="1"/>
  <c r="I245" i="74"/>
  <c r="I246" i="74" s="1"/>
  <c r="B43" i="73" s="1"/>
  <c r="I43" i="73" s="1"/>
  <c r="I118" i="74"/>
  <c r="F135" i="74" s="1"/>
  <c r="I135" i="74" s="1"/>
  <c r="I188" i="74"/>
  <c r="I189" i="74" s="1"/>
  <c r="I313" i="74"/>
  <c r="B63" i="73" s="1"/>
  <c r="I63" i="73" s="1"/>
  <c r="J63" i="73" s="1"/>
  <c r="I101" i="74"/>
  <c r="I102" i="74" s="1"/>
  <c r="B18" i="73" s="1"/>
  <c r="F216" i="74"/>
  <c r="I216" i="74" s="1"/>
  <c r="I163" i="74"/>
  <c r="I166" i="74" s="1"/>
  <c r="I167" i="74" s="1"/>
  <c r="B29" i="73" s="1"/>
  <c r="I81" i="74"/>
  <c r="B15" i="73" s="1"/>
  <c r="I28" i="74"/>
  <c r="F37" i="74"/>
  <c r="I341" i="74"/>
  <c r="I342" i="74" s="1"/>
  <c r="I343" i="74" s="1"/>
  <c r="B69" i="73" s="1"/>
  <c r="F69" i="73" s="1"/>
  <c r="J58" i="73"/>
  <c r="I356" i="74"/>
  <c r="B74" i="73" s="1"/>
  <c r="I83" i="74"/>
  <c r="I84" i="74" s="1"/>
  <c r="B16" i="73" s="1"/>
  <c r="I16" i="73" s="1"/>
  <c r="I87" i="74"/>
  <c r="I15" i="74"/>
  <c r="I17" i="74" s="1"/>
  <c r="I18" i="74" s="1"/>
  <c r="B8" i="73" s="1"/>
  <c r="I36" i="73"/>
  <c r="I59" i="73"/>
  <c r="I67" i="73"/>
  <c r="J62" i="73"/>
  <c r="J66" i="73"/>
  <c r="I141" i="74"/>
  <c r="I142" i="74" s="1"/>
  <c r="B20" i="73" s="1"/>
  <c r="I20" i="73" s="1"/>
  <c r="I86" i="74"/>
  <c r="I145" i="74"/>
  <c r="I146" i="74" s="1"/>
  <c r="H64" i="74"/>
  <c r="I64" i="74" s="1"/>
  <c r="I224" i="74"/>
  <c r="I225" i="74" s="1"/>
  <c r="B40" i="73" s="1"/>
  <c r="I228" i="74"/>
  <c r="I229" i="74" s="1"/>
  <c r="B41" i="73" s="1"/>
  <c r="I178" i="74"/>
  <c r="I179" i="74" s="1"/>
  <c r="I298" i="74"/>
  <c r="B56" i="73" s="1"/>
  <c r="I134" i="74"/>
  <c r="F136" i="74" s="1"/>
  <c r="I136" i="74" s="1"/>
  <c r="I254" i="74"/>
  <c r="I255" i="74" s="1"/>
  <c r="B44" i="73" s="1"/>
  <c r="I44" i="73" s="1"/>
  <c r="I203" i="74"/>
  <c r="I204" i="74" s="1"/>
  <c r="B38" i="73" s="1"/>
  <c r="I38" i="73" s="1"/>
  <c r="I215" i="74"/>
  <c r="I70" i="73"/>
  <c r="I73" i="73"/>
  <c r="I48" i="73"/>
  <c r="I52" i="73"/>
  <c r="F58" i="73"/>
  <c r="I60" i="73"/>
  <c r="F62" i="73"/>
  <c r="I64" i="73"/>
  <c r="F66" i="73"/>
  <c r="I68" i="73"/>
  <c r="I34" i="73"/>
  <c r="I71" i="73"/>
  <c r="B32" i="73" l="1"/>
  <c r="F277" i="74"/>
  <c r="I277" i="74" s="1"/>
  <c r="F63" i="73"/>
  <c r="B31" i="73"/>
  <c r="I31" i="73" s="1"/>
  <c r="F276" i="74"/>
  <c r="I276" i="74" s="1"/>
  <c r="I29" i="74"/>
  <c r="B9" i="73" s="1"/>
  <c r="I9" i="73" s="1"/>
  <c r="I217" i="74"/>
  <c r="I218" i="74" s="1"/>
  <c r="B39" i="73" s="1"/>
  <c r="I39" i="73" s="1"/>
  <c r="I89" i="74"/>
  <c r="I90" i="74" s="1"/>
  <c r="B17" i="73" s="1"/>
  <c r="I17" i="73" s="1"/>
  <c r="I56" i="73"/>
  <c r="I69" i="73"/>
  <c r="J69" i="73" s="1"/>
  <c r="I29" i="73"/>
  <c r="I273" i="74"/>
  <c r="B46" i="73" s="1"/>
  <c r="F50" i="74"/>
  <c r="I50" i="74" s="1"/>
  <c r="I58" i="74" s="1"/>
  <c r="I37" i="74"/>
  <c r="I41" i="74" s="1"/>
  <c r="I42" i="74" s="1"/>
  <c r="B10" i="73" s="1"/>
  <c r="I10" i="73" s="1"/>
  <c r="I74" i="73"/>
  <c r="I332" i="74"/>
  <c r="B65" i="73" s="1"/>
  <c r="F358" i="74"/>
  <c r="I358" i="74" s="1"/>
  <c r="I359" i="74" s="1"/>
  <c r="I40" i="73"/>
  <c r="I41" i="73"/>
  <c r="I62" i="74"/>
  <c r="I68" i="74" s="1"/>
  <c r="I69" i="74" s="1"/>
  <c r="B13" i="73" s="1"/>
  <c r="I32" i="73"/>
  <c r="I18" i="73"/>
  <c r="I15" i="73"/>
  <c r="I8" i="73"/>
  <c r="F150" i="74"/>
  <c r="I150" i="74" s="1"/>
  <c r="I152" i="74" s="1"/>
  <c r="I153" i="74" s="1"/>
  <c r="B23" i="73" s="1"/>
  <c r="I147" i="74"/>
  <c r="I137" i="74"/>
  <c r="I138" i="74" s="1"/>
  <c r="B19" i="73" s="1"/>
  <c r="B21" i="73" l="1"/>
  <c r="I21" i="73" s="1"/>
  <c r="F155" i="74"/>
  <c r="I155" i="74" s="1"/>
  <c r="I156" i="74" s="1"/>
  <c r="B24" i="73" s="1"/>
  <c r="I24" i="73" s="1"/>
  <c r="I59" i="74"/>
  <c r="B11" i="73" s="1"/>
  <c r="I11" i="73" s="1"/>
  <c r="I278" i="74"/>
  <c r="I279" i="74" s="1"/>
  <c r="B47" i="73" s="1"/>
  <c r="I47" i="73" s="1"/>
  <c r="I46" i="73"/>
  <c r="I360" i="74"/>
  <c r="B75" i="73" s="1"/>
  <c r="I65" i="73"/>
  <c r="I13" i="73"/>
  <c r="I19" i="73"/>
  <c r="I23" i="73"/>
  <c r="I75" i="73" l="1"/>
  <c r="H41" i="73" l="1"/>
  <c r="F41" i="73"/>
  <c r="J41" i="73"/>
  <c r="F71" i="73"/>
  <c r="J71" i="73"/>
  <c r="H28" i="73"/>
  <c r="F28" i="73"/>
  <c r="J28" i="73"/>
  <c r="H59" i="73" l="1"/>
  <c r="F59" i="73"/>
  <c r="J59" i="73"/>
  <c r="H65" i="73"/>
  <c r="F65" i="73"/>
  <c r="J65" i="73"/>
  <c r="F74" i="73" l="1"/>
  <c r="J74" i="73"/>
  <c r="H24" i="73"/>
  <c r="F24" i="73"/>
  <c r="J24" i="73"/>
  <c r="H48" i="73"/>
  <c r="F48" i="73"/>
  <c r="J48" i="73"/>
  <c r="H16" i="73"/>
  <c r="J16" i="73"/>
  <c r="F16" i="73"/>
  <c r="H40" i="73" l="1"/>
  <c r="F40" i="73"/>
  <c r="J40" i="73"/>
  <c r="H52" i="73"/>
  <c r="F52" i="73"/>
  <c r="J52" i="73"/>
  <c r="H67" i="73"/>
  <c r="F67" i="73"/>
  <c r="J67" i="73"/>
  <c r="H8" i="73"/>
  <c r="F8" i="73"/>
  <c r="J8" i="73"/>
  <c r="L8" i="73" s="1"/>
  <c r="H47" i="73"/>
  <c r="F47" i="73"/>
  <c r="J47" i="73"/>
  <c r="H51" i="73"/>
  <c r="J51" i="73"/>
  <c r="F51" i="73"/>
  <c r="H27" i="73"/>
  <c r="J27" i="73"/>
  <c r="F27" i="73"/>
  <c r="H46" i="73"/>
  <c r="F46" i="73"/>
  <c r="J46" i="73"/>
  <c r="H38" i="73"/>
  <c r="J38" i="73"/>
  <c r="F38" i="73"/>
  <c r="H68" i="73"/>
  <c r="F68" i="73"/>
  <c r="J68" i="73"/>
  <c r="H49" i="73"/>
  <c r="F49" i="73"/>
  <c r="J49" i="73"/>
  <c r="F75" i="73" l="1"/>
  <c r="J75" i="73"/>
  <c r="F70" i="73"/>
  <c r="J70" i="73"/>
  <c r="H45" i="73"/>
  <c r="F45" i="73"/>
  <c r="J45" i="73"/>
  <c r="H39" i="73"/>
  <c r="F39" i="73"/>
  <c r="J39" i="73"/>
  <c r="H54" i="73"/>
  <c r="J54" i="73"/>
  <c r="F54" i="73"/>
  <c r="F73" i="73"/>
  <c r="J73" i="73"/>
  <c r="H29" i="73"/>
  <c r="F29" i="73"/>
  <c r="J29" i="73"/>
  <c r="H26" i="73" l="1"/>
  <c r="J26" i="73"/>
  <c r="F26" i="73"/>
  <c r="H56" i="73"/>
  <c r="F56" i="73"/>
  <c r="J56" i="73"/>
  <c r="H60" i="73" l="1"/>
  <c r="F60" i="73"/>
  <c r="J60" i="73"/>
  <c r="H20" i="73"/>
  <c r="J20" i="73"/>
  <c r="F20" i="73"/>
  <c r="H9" i="73"/>
  <c r="F9" i="73"/>
  <c r="J9" i="73"/>
  <c r="H57" i="73" l="1"/>
  <c r="J57" i="73"/>
  <c r="F57" i="73"/>
  <c r="H64" i="73"/>
  <c r="F64" i="73"/>
  <c r="J64" i="73"/>
  <c r="H21" i="73"/>
  <c r="F21" i="73"/>
  <c r="J21" i="73"/>
  <c r="H23" i="73"/>
  <c r="F23" i="73"/>
  <c r="J23" i="73"/>
  <c r="H18" i="73"/>
  <c r="F18" i="73"/>
  <c r="J18" i="73"/>
  <c r="H11" i="73" l="1"/>
  <c r="J11" i="73"/>
  <c r="F11" i="73"/>
  <c r="H15" i="73" l="1"/>
  <c r="F15" i="73"/>
  <c r="J15" i="73"/>
  <c r="H13" i="73"/>
  <c r="F13" i="73"/>
  <c r="J13" i="73"/>
  <c r="H44" i="73"/>
  <c r="J44" i="73"/>
  <c r="F44" i="73"/>
  <c r="D17" i="73"/>
  <c r="H10" i="73"/>
  <c r="J10" i="73"/>
  <c r="F10" i="73"/>
  <c r="H43" i="73"/>
  <c r="J43" i="73"/>
  <c r="F43" i="73"/>
  <c r="H34" i="73"/>
  <c r="F34" i="73"/>
  <c r="J34" i="73"/>
  <c r="H50" i="73"/>
  <c r="J50" i="73"/>
  <c r="F50" i="73"/>
  <c r="H19" i="73"/>
  <c r="F19" i="73"/>
  <c r="J19" i="73"/>
  <c r="H17" i="73" l="1"/>
  <c r="F17" i="73"/>
  <c r="J17" i="73"/>
  <c r="H31" i="73" l="1"/>
  <c r="F31" i="73"/>
  <c r="J31" i="73"/>
  <c r="H36" i="73" l="1"/>
  <c r="F36" i="73"/>
  <c r="J36" i="73"/>
  <c r="H32" i="73"/>
  <c r="F32" i="73"/>
  <c r="J32" i="73"/>
  <c r="F85" i="73" l="1"/>
  <c r="F86" i="73" l="1"/>
  <c r="F87" i="73" s="1"/>
  <c r="F89" i="73" s="1"/>
  <c r="F90" i="73"/>
  <c r="F94" i="73" l="1"/>
  <c r="G93" i="73" l="1"/>
  <c r="F95" i="73" l="1"/>
  <c r="L95" i="73" s="1"/>
  <c r="G96" i="73" l="1"/>
</calcChain>
</file>

<file path=xl/sharedStrings.xml><?xml version="1.0" encoding="utf-8"?>
<sst xmlns="http://schemas.openxmlformats.org/spreadsheetml/2006/main" count="2610" uniqueCount="875">
  <si>
    <t>PLASTERING C.M(1:5) 12mmTHICK</t>
  </si>
  <si>
    <t>34.</t>
  </si>
  <si>
    <t>PLASTERING C.M(1:4) 12mmTHICK</t>
  </si>
  <si>
    <t>35.</t>
  </si>
  <si>
    <t>PLASTERING C.M(1:3) 10mmTHICK</t>
  </si>
  <si>
    <t>23.</t>
  </si>
  <si>
    <t>PLASTERED SURFACES</t>
  </si>
  <si>
    <t>PAINTER I</t>
  </si>
  <si>
    <t>b. 75 mm dia.</t>
  </si>
  <si>
    <t>SUPPLY AND FIXING OF PVC soil PIPE</t>
  </si>
  <si>
    <t>Wash basin</t>
  </si>
  <si>
    <t>SUPPLY AND FIXING OF 100mm</t>
  </si>
  <si>
    <t>DESCRIPTION OF MATERIALS</t>
  </si>
  <si>
    <t>EXCAVATION,REFILLING,JOINTING</t>
  </si>
  <si>
    <t>AND CONCRETING</t>
  </si>
  <si>
    <t>11.</t>
  </si>
  <si>
    <t>SUPPLYING AND FIXING OF I.W.C</t>
  </si>
  <si>
    <t>LUBRICANTT.W.PLUGS AND</t>
  </si>
  <si>
    <t>P.V.C DOOR TEE</t>
  </si>
  <si>
    <t>58.2</t>
  </si>
  <si>
    <t>Rate</t>
  </si>
  <si>
    <t>SUPPLYING AND LAYING THE FOLLOWING PVC</t>
  </si>
  <si>
    <t>TOTAL FOR0.372 SQM</t>
  </si>
  <si>
    <t>7.</t>
  </si>
  <si>
    <t>CEMENT MORTAR(1:2)</t>
  </si>
  <si>
    <t>8.</t>
  </si>
  <si>
    <t>BELOW G.L</t>
  </si>
  <si>
    <t>A</t>
  </si>
  <si>
    <t>PIPESPECIALS OF FOLLOWING DIA:-</t>
  </si>
  <si>
    <t>LABOUR FOR LAYING &amp; FIXING</t>
  </si>
  <si>
    <t>C.I.CLAMPS ETC</t>
  </si>
  <si>
    <t>BINDING WIRE</t>
  </si>
  <si>
    <t>TOTAL FOR 1.0 CUM</t>
  </si>
  <si>
    <t>COMPLETE  type 'B'.</t>
  </si>
  <si>
    <t>WITH DOUBLE FLAPPED PLASTIC SEAT COVER</t>
  </si>
  <si>
    <t>a. In Ground Floor</t>
  </si>
  <si>
    <t xml:space="preserve">Supplying &amp;fixing 110mm dia PVC </t>
  </si>
  <si>
    <t>30.</t>
  </si>
  <si>
    <t>DIA S.W.PIPE(LOOSE JOINTING)</t>
  </si>
  <si>
    <t xml:space="preserve"> 100mmDIA S.W.PIPE</t>
  </si>
  <si>
    <t>Unit</t>
  </si>
  <si>
    <t>Sl. No.</t>
  </si>
  <si>
    <t>28.</t>
  </si>
  <si>
    <t>TAMIL NADU POLICE HOUSING CORPORATION</t>
  </si>
  <si>
    <t xml:space="preserve">  </t>
  </si>
  <si>
    <t xml:space="preserve">E.W EXCAVATION </t>
  </si>
  <si>
    <t>REFILLING</t>
  </si>
  <si>
    <t>BRICK JELLY CONCRETE USING 40mm(1:8:16)</t>
  </si>
  <si>
    <t>B.</t>
  </si>
  <si>
    <t>c.</t>
  </si>
  <si>
    <t>MAZDOOR II</t>
  </si>
  <si>
    <t>==========================================================</t>
  </si>
  <si>
    <t>Mazdoor I</t>
  </si>
  <si>
    <t xml:space="preserve"> 32MM DIA PVC PIPE ABOVE G.L:-</t>
  </si>
  <si>
    <t>TOTAL FOR 1 RMT</t>
  </si>
  <si>
    <t>2.1</t>
  </si>
  <si>
    <t>FILLING IN FOUNDATION AND</t>
  </si>
  <si>
    <t>G.F</t>
  </si>
  <si>
    <t>Cement</t>
  </si>
  <si>
    <t>WHITE WASHING THREE COAT</t>
  </si>
  <si>
    <t>Rate for 1 no.</t>
  </si>
  <si>
    <t>C.M(1:2)</t>
  </si>
  <si>
    <t>TOTAL FOR 10 SQM</t>
  </si>
  <si>
    <t>25.</t>
  </si>
  <si>
    <t>L.S</t>
  </si>
  <si>
    <t>SUNDRIES</t>
  </si>
  <si>
    <t>4.</t>
  </si>
  <si>
    <t>Main Data</t>
  </si>
  <si>
    <t>Mason II</t>
  </si>
  <si>
    <t>SUNDRIES FOR BRUSH,BLUE,GUM ETC</t>
  </si>
  <si>
    <t>b.</t>
  </si>
  <si>
    <t>QUTL</t>
  </si>
  <si>
    <t>R.T.S RODS/M.S.RODS UPTO 16MM DIA</t>
  </si>
  <si>
    <t>MT</t>
  </si>
  <si>
    <t>FITTER I</t>
  </si>
  <si>
    <t>TOTTAL FOR 1 QTL</t>
  </si>
  <si>
    <t>RATE PER M.T</t>
  </si>
  <si>
    <t>43.</t>
  </si>
  <si>
    <t>PLACING R.T.S RODS/MS RODS upto 16mm dia(without cement  slurry)</t>
  </si>
  <si>
    <t>WALL WITH WOODEN PLUGES</t>
  </si>
  <si>
    <t>b. In Ground Floor</t>
  </si>
  <si>
    <t>SUPPLYING AND FABRICATING AND</t>
  </si>
  <si>
    <t>RATE PER SQM</t>
  </si>
  <si>
    <t>No.</t>
  </si>
  <si>
    <t>61.2(a)</t>
  </si>
  <si>
    <t>SQM</t>
  </si>
  <si>
    <t>TOTAL FOR 10 CUM</t>
  </si>
  <si>
    <t>E.W EXCLUDING REFILLING</t>
  </si>
  <si>
    <t xml:space="preserve">COST OF 20MM DIA PVC PIPE </t>
  </si>
  <si>
    <t>======================================</t>
  </si>
  <si>
    <t>Fitter I class</t>
  </si>
  <si>
    <t>LS</t>
  </si>
  <si>
    <t>3.1</t>
  </si>
  <si>
    <t>CEMENT CONCRETE(1:5:10) USING</t>
  </si>
  <si>
    <t>40mm HBSTONE METEL</t>
  </si>
  <si>
    <t>P.V.C BEND WITH DOOR 110MM</t>
  </si>
  <si>
    <t>P.V.C COWL 110MM</t>
  </si>
  <si>
    <t>**</t>
  </si>
  <si>
    <t>3.2</t>
  </si>
  <si>
    <t>A.</t>
  </si>
  <si>
    <t xml:space="preserve">  H.B.STONEJELLY 20mm</t>
  </si>
  <si>
    <t>SL.NO</t>
  </si>
  <si>
    <t>curing etc complete.</t>
  </si>
  <si>
    <t>Cement mortar1:5</t>
  </si>
  <si>
    <t>Masn Ist</t>
  </si>
  <si>
    <t>Total for 6.77Rmt</t>
  </si>
  <si>
    <t>Rate per Rmt.</t>
  </si>
  <si>
    <t xml:space="preserve"> 75mm Thick Band</t>
  </si>
  <si>
    <t>COMPLETE AS DIRECTED BY DEPT. OFFICERS.</t>
  </si>
  <si>
    <t xml:space="preserve"> I.W.C 20"SIZE(Orissa pan)</t>
  </si>
  <si>
    <t>LABOUR FOR FIXING OF FLUSHING TANK</t>
  </si>
  <si>
    <t>58.1(a)</t>
  </si>
  <si>
    <t>GROUND LEVEL(OR) FIXING ON WALLS FULLY CONCEALED TO THE</t>
  </si>
  <si>
    <t>Form work for Plinth beam, Grade beam, Raft beam</t>
  </si>
  <si>
    <t>Form work for Roof and lintels using M.S sheet</t>
  </si>
  <si>
    <t>Form work for Small quantity and column using M.S. sheet</t>
  </si>
  <si>
    <t>18.1.a.</t>
  </si>
  <si>
    <t>l.s</t>
  </si>
  <si>
    <t>SUNDERS</t>
  </si>
  <si>
    <t>58.1(b)</t>
  </si>
  <si>
    <t>SUPPLY AND FIXING OF PVC PIPE</t>
  </si>
  <si>
    <t>LUBERICANT AND FIXING IN TO</t>
  </si>
  <si>
    <t xml:space="preserve"> 25MM DIA PVC PIPE ABOVE G.L:-</t>
  </si>
  <si>
    <t xml:space="preserve">COST OF 25MM DIA PVC PIPE </t>
  </si>
  <si>
    <t>NO</t>
  </si>
  <si>
    <t>21.</t>
  </si>
  <si>
    <t>RATE PER CUM</t>
  </si>
  <si>
    <t>SET</t>
  </si>
  <si>
    <t>FITTER II</t>
  </si>
  <si>
    <t>WITH NECESSARY PVC-GI SPECIALS</t>
  </si>
  <si>
    <t xml:space="preserve"> 20MM DIA PVC PIPE ABOVE G.L:-</t>
  </si>
  <si>
    <t>SUPPLY AND FIXING P.V.C.SOIL</t>
  </si>
  <si>
    <t>Mazdoor Ist</t>
  </si>
  <si>
    <t>Rmt</t>
  </si>
  <si>
    <t>15.</t>
  </si>
  <si>
    <t>LIFT CHARGES FOR CONCRETE IN S.F  *</t>
  </si>
  <si>
    <t>COST OF 20mm HBSJ</t>
  </si>
  <si>
    <t>36.</t>
  </si>
  <si>
    <t>Providing Band with C.M 1:5, 12mm thick</t>
  </si>
  <si>
    <t>38.1.</t>
  </si>
  <si>
    <t>any size 0f 6mm T.K including pointing etc.,</t>
  </si>
  <si>
    <t>M.T</t>
  </si>
  <si>
    <t>CEMENT</t>
  </si>
  <si>
    <t>1.</t>
  </si>
  <si>
    <t>CUM.</t>
  </si>
  <si>
    <t>NO.</t>
  </si>
  <si>
    <t>CUM</t>
  </si>
  <si>
    <t>2.</t>
  </si>
  <si>
    <t>MIXING OF MORTAR</t>
  </si>
  <si>
    <t>3.</t>
  </si>
  <si>
    <t>20.</t>
  </si>
  <si>
    <t>ADD 40% FOR PVC/GI SPECIALS</t>
  </si>
  <si>
    <t>Labour charges</t>
  </si>
  <si>
    <t>ASTM-D SCHEDULE- 40 THREADED PVC PIPE</t>
  </si>
  <si>
    <t>WITH C.M(1:4)20mm THICK</t>
  </si>
  <si>
    <t>MAZDOOR  I</t>
  </si>
  <si>
    <t>PACKING THE JOINTS WITH RUBBER</t>
  </si>
  <si>
    <t>LUBRICANT AND FIXING IN TO</t>
  </si>
  <si>
    <t>Amount</t>
  </si>
  <si>
    <t xml:space="preserve"> </t>
  </si>
  <si>
    <t>CEMENT PAINTING TWO COATS</t>
  </si>
  <si>
    <t>OVER THE PRIMER COAT OF</t>
  </si>
  <si>
    <t>APPROVED CEMENT PAINT FOR NEW</t>
  </si>
  <si>
    <t>P.V.C. PIPE 75mm DIA</t>
  </si>
  <si>
    <t>P.V.C BEND WITH DOOR</t>
  </si>
  <si>
    <t>P.V.C COWL</t>
  </si>
  <si>
    <t>9.</t>
  </si>
  <si>
    <t>Qty</t>
  </si>
  <si>
    <t>IRON WORKS WITH IIND CLASS</t>
  </si>
  <si>
    <t>Rate for Each</t>
  </si>
  <si>
    <t xml:space="preserve"> 100mmDIA S.W.TEE </t>
  </si>
  <si>
    <t>COST OF 40mm HBSJ</t>
  </si>
  <si>
    <t>Suppling and laying White/Plain colour</t>
  </si>
  <si>
    <t xml:space="preserve">Glazed tiles in C.M(1:2)  </t>
  </si>
  <si>
    <t>COST OF GLAZED  TILES</t>
  </si>
  <si>
    <t>20"WITH TOP LEFT ROUGH TO RECEIVE</t>
  </si>
  <si>
    <t xml:space="preserve">FLOOR FINISH </t>
  </si>
  <si>
    <t xml:space="preserve"> IN G.FLOOR.</t>
  </si>
  <si>
    <t>PARATITION B.W IN C.M(1:4)</t>
  </si>
  <si>
    <t>EUROPEAN WATER CLOSET WITH "P" OR "S" TRAP WITH DOUBLE FLAPPED SEAT AND SEAT COVER WITH BRASS HINGES AND 10LIT CAPACITY PVC L;OW LEVEL FLUSHING TANK WITH ALL INTERNAL FITTINGS</t>
  </si>
  <si>
    <t>RATE PER  RMT</t>
  </si>
  <si>
    <t>14.II</t>
  </si>
  <si>
    <t>56.1.</t>
  </si>
  <si>
    <t>COST OF ALL MATERIALS AND</t>
  </si>
  <si>
    <t>FIXING CHARGES</t>
  </si>
  <si>
    <t>SUNDRIES FOR PLUGSCREW,PAINT</t>
  </si>
  <si>
    <t>LABOUR FOR FIXING OF EWC</t>
  </si>
  <si>
    <t>SUPLLYING AND FILLING WITH 40MM HBSJ</t>
  </si>
  <si>
    <t>60.</t>
  </si>
  <si>
    <t>EARTH WORK EXCAVATION IN SS20B</t>
  </si>
  <si>
    <t xml:space="preserve">PAINTER I </t>
  </si>
  <si>
    <t>READY MIXED IIND CLASS PAINT</t>
  </si>
  <si>
    <t>SUNDRIES FOR BRUSHES,ETC</t>
  </si>
  <si>
    <t>Plastic Emulsion PAINT</t>
  </si>
  <si>
    <t>SYNTHETIC ENAMEL PAINT</t>
  </si>
  <si>
    <t>LIT</t>
  </si>
  <si>
    <t>CEMENT CONCRETE(1:8:16) USING</t>
  </si>
  <si>
    <t>62.2.a.</t>
  </si>
  <si>
    <t xml:space="preserve"> STONEWARE TEE</t>
  </si>
  <si>
    <t>Primer coat using white cement</t>
  </si>
  <si>
    <t>33.</t>
  </si>
  <si>
    <t>CEMENT MORTAR(1:4)</t>
  </si>
  <si>
    <t>TOTAL FOR 3 RMT</t>
  </si>
  <si>
    <t>cum</t>
  </si>
  <si>
    <t>GROUND LEVEL(OR) FIXING ON WALLS  TO THE</t>
  </si>
  <si>
    <t>PROPER GRADIENT AND ALIGNMENT ETC.ALL</t>
  </si>
  <si>
    <t>CEMENT MORTAR(1:3)</t>
  </si>
  <si>
    <t>LABOUR CHARGES FOR FILLING</t>
  </si>
  <si>
    <t>17.</t>
  </si>
  <si>
    <t>and 75mmwide in all floors including</t>
  </si>
  <si>
    <t>finishing with neat cement scaffolding</t>
  </si>
  <si>
    <t>40.</t>
  </si>
  <si>
    <t>PAINTING TWO COATS OVER NEW</t>
  </si>
  <si>
    <t>No</t>
  </si>
  <si>
    <t>Each</t>
  </si>
  <si>
    <t>0 TO 2M</t>
  </si>
  <si>
    <t>NIPPLE,GATE VLVE,CHECK AND WHEEL VALVE</t>
  </si>
  <si>
    <t>WHEREVER NECESSARY INCLUDING LABOUR BELOW</t>
  </si>
  <si>
    <t>26.</t>
  </si>
  <si>
    <t>27.</t>
  </si>
  <si>
    <t>EARTH WORK EXCAVATION</t>
  </si>
  <si>
    <t>NOS.</t>
  </si>
  <si>
    <t>Nos</t>
  </si>
  <si>
    <t>10.</t>
  </si>
  <si>
    <t>1000nos.</t>
  </si>
  <si>
    <t>---------------------</t>
  </si>
  <si>
    <t>20mm HBSTONE METEL</t>
  </si>
  <si>
    <t>19.</t>
  </si>
  <si>
    <t>5.</t>
  </si>
  <si>
    <t>TOTAL FOR 1 CUM</t>
  </si>
  <si>
    <t>COST OF RUBBER</t>
  </si>
  <si>
    <t xml:space="preserve">PLASTERED SURFACE WITH </t>
  </si>
  <si>
    <t>TOTAL FOR 30M</t>
  </si>
  <si>
    <t>RATE PER RMT</t>
  </si>
  <si>
    <t>B</t>
  </si>
  <si>
    <t>PLACE:-</t>
  </si>
  <si>
    <t>-</t>
  </si>
  <si>
    <t>QTY</t>
  </si>
  <si>
    <t>COST OF MATERIALS</t>
  </si>
  <si>
    <t>RATE</t>
  </si>
  <si>
    <t>PER</t>
  </si>
  <si>
    <t>AMOUNT</t>
  </si>
  <si>
    <t xml:space="preserve"> 1000NO.</t>
  </si>
  <si>
    <t>CEMENT MORTAR(1:5)</t>
  </si>
  <si>
    <t>CEMENT MORTAR(1:6)</t>
  </si>
  <si>
    <t>CEMENT MORTAR(1:8)</t>
  </si>
  <si>
    <t xml:space="preserve">  H.B.STONEJELLY 40mm</t>
  </si>
  <si>
    <t>Kg</t>
  </si>
  <si>
    <t>JALLY-50mm THICK</t>
  </si>
  <si>
    <t xml:space="preserve">COST OF 32MM DIA PVC PIPE </t>
  </si>
  <si>
    <t>ADD 20% FOR PVC/GI SPECIALS</t>
  </si>
  <si>
    <t>29.</t>
  </si>
  <si>
    <t>COST OF JOINTING  MATERIALS</t>
  </si>
  <si>
    <t>SUNDRIES FOR B.J.C,PLASTERING ETC</t>
  </si>
  <si>
    <t>Mazdoor-I</t>
  </si>
  <si>
    <t>TOTAL FOR 1.860 SQM</t>
  </si>
  <si>
    <t xml:space="preserve"> (NO SAND)USING GRANITECHIPS</t>
  </si>
  <si>
    <t xml:space="preserve">STONE JELLY 3mm to 10mm </t>
  </si>
  <si>
    <t>MASON II</t>
  </si>
  <si>
    <t>EACH</t>
  </si>
  <si>
    <t>TOTAL FOR 0.743 SQM</t>
  </si>
  <si>
    <t>TOTAL FOR ONE NUMBER</t>
  </si>
  <si>
    <t>no</t>
  </si>
  <si>
    <t>RMT</t>
  </si>
  <si>
    <t>LOW LEVEL FLUSHING CISTERN 10 LIT.</t>
  </si>
  <si>
    <t>FOR PETTY WORKS</t>
  </si>
  <si>
    <t>Description</t>
  </si>
  <si>
    <t>16.</t>
  </si>
  <si>
    <t>local</t>
  </si>
  <si>
    <t>24.</t>
  </si>
  <si>
    <t>ADD 70% FOR PVC/GI SPECIALS</t>
  </si>
  <si>
    <t xml:space="preserve"> 20mmbrick jelly</t>
  </si>
  <si>
    <t>Providing White/Color ceramic floor tiles (Anti-skid)of</t>
  </si>
  <si>
    <t xml:space="preserve">SWR pipe for ventilating shaft </t>
  </si>
  <si>
    <t>Labour</t>
  </si>
  <si>
    <t>TOTAL FOR 100 SQM</t>
  </si>
  <si>
    <t>C.M(1:3)</t>
  </si>
  <si>
    <t>LABOUR FOR LAYING &amp; POINTING</t>
  </si>
  <si>
    <t>OBD</t>
  </si>
  <si>
    <t>MAZDOOR I</t>
  </si>
  <si>
    <t>a.</t>
  </si>
  <si>
    <t>COST OF FILLING GRAVEL</t>
  </si>
  <si>
    <t>FINISHING THE TOP OF FLOORING</t>
  </si>
  <si>
    <t>as directed by the Dept.Officers.</t>
  </si>
  <si>
    <t>COST OF CERAMIC FLOOR TILES</t>
  </si>
  <si>
    <t>13.1</t>
  </si>
  <si>
    <t xml:space="preserve">FILLING IN BASEMENT  WITH </t>
  </si>
  <si>
    <t>12.</t>
  </si>
  <si>
    <t>SUPLLYING AND FILLING WITH 20MM HBSJ</t>
  </si>
  <si>
    <t>pair</t>
  </si>
  <si>
    <t>14.</t>
  </si>
  <si>
    <t>SLACKED SHELL LIME</t>
  </si>
  <si>
    <t>6.</t>
  </si>
  <si>
    <t>MASON I</t>
  </si>
  <si>
    <t>ADD 100% FOR NARROW CUTTING</t>
  </si>
  <si>
    <t xml:space="preserve"> 1/3REFILLING CHARGES</t>
  </si>
  <si>
    <t>RATE PER CUM EXCLUDING REFILLING</t>
  </si>
  <si>
    <t>18.</t>
  </si>
  <si>
    <t>RATE PER CUM INCLUDING REFILLING</t>
  </si>
  <si>
    <t>Tamil Nadu Police Housing Corparation Ltd.</t>
  </si>
  <si>
    <t>=</t>
  </si>
  <si>
    <t>3.3</t>
  </si>
  <si>
    <t>20mm brick jelly</t>
  </si>
  <si>
    <t>CEMENT MORTAR(1:7)</t>
  </si>
  <si>
    <t>Grout</t>
  </si>
  <si>
    <t>PLUMBER I</t>
  </si>
  <si>
    <t>WALL WITH WOODEN PLUGS</t>
  </si>
  <si>
    <t>SCREWSHOLDING CLAMPSETC</t>
  </si>
  <si>
    <t>P.V.C. PIPE 110mm DIA</t>
  </si>
  <si>
    <t>Qty.</t>
  </si>
  <si>
    <t>NAHANI TRAP 75mm DIA</t>
  </si>
  <si>
    <t>b. Ground Floor</t>
  </si>
  <si>
    <t>deduct rate for 15mm dia GM wheel valve</t>
  </si>
  <si>
    <t xml:space="preserve"> Angle Valve</t>
  </si>
  <si>
    <t>TOTAL FOR 30RMT</t>
  </si>
  <si>
    <t>Cum</t>
  </si>
  <si>
    <t>REFILLING CHARGE</t>
  </si>
  <si>
    <t>CONVEYING,LOWERING  ANDLAYING</t>
  </si>
  <si>
    <t>TO PROPER GRADEAND</t>
  </si>
  <si>
    <t>ALIGNMENT,JOINTING</t>
  </si>
  <si>
    <t>ETC BUT EXCLUDING  COST OF</t>
  </si>
  <si>
    <t>22.</t>
  </si>
  <si>
    <t>PIPES WITH NECESSARY SPECIALS ELBOWS,</t>
  </si>
  <si>
    <t>TEE,REDUCE ,PLUG,UNION,BEND,COUPLE,</t>
  </si>
  <si>
    <t xml:space="preserve">of 3M length with cowl </t>
  </si>
  <si>
    <t>RM</t>
  </si>
  <si>
    <t>110mm dia PVC SWR pipe</t>
  </si>
  <si>
    <t>110mm dia cowl</t>
  </si>
  <si>
    <t>Labour for fixing</t>
  </si>
  <si>
    <t>Sundries for PVC solution etc.</t>
  </si>
  <si>
    <t>SUPPLYING AND FIXING</t>
  </si>
  <si>
    <t xml:space="preserve">SUPPLY AND FIXING OF P.V.C. </t>
  </si>
  <si>
    <t xml:space="preserve"> PVC NAHANI TRAP (4WAY/2WAY)</t>
  </si>
  <si>
    <t>WITH C.M(1:3)20mm THICK</t>
  </si>
  <si>
    <t>EXCAVATED EARTH</t>
  </si>
  <si>
    <t>UNIT</t>
  </si>
  <si>
    <t>SOURCE</t>
  </si>
  <si>
    <t>Total</t>
  </si>
  <si>
    <t xml:space="preserve">COST OF </t>
  </si>
  <si>
    <t>LEAD</t>
  </si>
  <si>
    <t>MATERIAL</t>
  </si>
  <si>
    <t>LABOUR RATE</t>
  </si>
  <si>
    <t>*</t>
  </si>
  <si>
    <t>CEMENT MORTAR(1:1.5)</t>
  </si>
  <si>
    <t>Lead</t>
  </si>
  <si>
    <t>CHARGE</t>
  </si>
  <si>
    <t>COST @ SITE</t>
  </si>
  <si>
    <t>LIFT CHARGES FOR B.W IN S.F  *</t>
  </si>
  <si>
    <t>13.</t>
  </si>
  <si>
    <t>Local</t>
  </si>
  <si>
    <t>Sundries</t>
  </si>
  <si>
    <t>Sqm</t>
  </si>
  <si>
    <t xml:space="preserve">Sundries </t>
  </si>
  <si>
    <t>Helper</t>
  </si>
  <si>
    <t>Supplying and fixing of water tight bulk head fittings with guard suitable for 60 / 100 watts including necessary connections, cost of materials, etc., All complete.</t>
  </si>
  <si>
    <t>Total For 1 No</t>
  </si>
  <si>
    <t>Labour Charges Data</t>
  </si>
  <si>
    <t>PVC rigid conduit pipe 19 mm / 20mm heavy duty with ISI mark</t>
  </si>
  <si>
    <t>1 Rmt</t>
  </si>
  <si>
    <t>Rate for  Each</t>
  </si>
  <si>
    <t xml:space="preserve">DATA   </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</si>
  <si>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LIGHT POINT WITH CEILING ROSE controlled by 5 amps flush type switch including citcuit mains, cost of all materials, specials, etc., all complete,</t>
  </si>
  <si>
    <t>Run off mains with 2 wires of 1.5 Sqmm copper PVC insulated unsheathed single core 1.1KV cable wire contuinuous earth by means of 1.5 Sqmm copper PVC insulated unsheathed single core 1.1 KV grade cable in fully concealed 19 mm / 20 mm dia rigid PVC conduit pipe heavy duty with ISI mark including cost of all materials, specials, etc., all complete.</t>
  </si>
  <si>
    <t>Total for 90 Metres</t>
  </si>
  <si>
    <t>Rate for 1 Rmt</t>
  </si>
  <si>
    <t>Total for 10 points</t>
  </si>
  <si>
    <t>Rate for 1 points</t>
  </si>
  <si>
    <t xml:space="preserve">Total for Data 1 excluding sundries </t>
  </si>
  <si>
    <t>Deduct cost of ceiling rose 10 Nos</t>
  </si>
  <si>
    <t>Provision of hole in the wall and making good of the wall</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</si>
  <si>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LIGHT POINT WITH BAKELITE BATTERN TYPE HOLDER FOR FLATS/ HOUSES  controlled by 5 amps flush type switch including citcuit mains, cost of all materials, specials, etc., all complete,</t>
  </si>
  <si>
    <t>Sundries for painting the GI pipes, MS clamps, screws, etc., complete in all respects.</t>
  </si>
  <si>
    <t>Labour charges for 3 Nos</t>
  </si>
  <si>
    <t>15 AMPS POWER PLUG</t>
  </si>
  <si>
    <t>1.5 sqmm copper PVC insulated unsheathed single core cable</t>
  </si>
  <si>
    <t xml:space="preserve"> Rmt</t>
  </si>
  <si>
    <t>Wiremen Grade II</t>
  </si>
  <si>
    <t xml:space="preserve">Helper </t>
  </si>
  <si>
    <t>Bag</t>
  </si>
  <si>
    <t>1.5 sqmm copper PVC insulated unsheathed single core cable for continuous earth connection</t>
  </si>
  <si>
    <t>Electrician Maistry</t>
  </si>
  <si>
    <t>Wiremen Grade I</t>
  </si>
  <si>
    <t>Rate for 1 No</t>
  </si>
  <si>
    <t>Total for 3 Nos</t>
  </si>
  <si>
    <t>Add 1 % sundries</t>
  </si>
  <si>
    <t>Labour charges for fixing</t>
  </si>
  <si>
    <t xml:space="preserve">Rate for each </t>
  </si>
  <si>
    <t>Exhaust fan of 225 mm  dia ( 9 ") sweep</t>
  </si>
  <si>
    <t>Back lamp with bolts &amp; nuts</t>
  </si>
  <si>
    <t>2.5 Sqmm PVC insulated unsheathed copper cable</t>
  </si>
  <si>
    <t>Labour charges for fixing the street light fitting with the required accessories in the E.B pole including connection etc., complete.</t>
  </si>
  <si>
    <t>WIRING IN CONCEALED PVC PIPE</t>
  </si>
  <si>
    <t>Light point with ceiling rose for flats/ houses</t>
  </si>
  <si>
    <t>PARTITION WALL OF 110 mm thick</t>
  </si>
  <si>
    <t>For Concreting work</t>
  </si>
  <si>
    <t xml:space="preserve">MS box 150 x 100 x 75mm </t>
  </si>
  <si>
    <t xml:space="preserve">3 mm thick laminated hulem sheet </t>
  </si>
  <si>
    <t>Labour charges and sundries such as cement, screws etc.,</t>
  </si>
  <si>
    <t>Sub-Data</t>
  </si>
  <si>
    <t>90 Rmt</t>
  </si>
  <si>
    <t>Total for 10 Points</t>
  </si>
  <si>
    <t>Rate for 1 Point</t>
  </si>
  <si>
    <t>Labour Charges for wirnig in PVC pipe concealed</t>
  </si>
  <si>
    <t>Sub - data</t>
  </si>
  <si>
    <t>Light point with bakelite batern type holder for flats/ houses</t>
  </si>
  <si>
    <t>Total for 15 Nos</t>
  </si>
  <si>
    <t>Maz I</t>
  </si>
  <si>
    <t>Maz II</t>
  </si>
  <si>
    <t>Foundation &amp; Basement</t>
  </si>
  <si>
    <t>15mm dia half turn CP tap</t>
  </si>
  <si>
    <t>Labour charge</t>
  </si>
  <si>
    <t xml:space="preserve">Nos </t>
  </si>
  <si>
    <t>gram</t>
  </si>
  <si>
    <t>100 gms</t>
  </si>
  <si>
    <t>Total/1 No</t>
  </si>
  <si>
    <t>Long body</t>
  </si>
  <si>
    <t>short body</t>
  </si>
  <si>
    <t>Cost of Tap</t>
  </si>
  <si>
    <t xml:space="preserve">B.W IN C.M(1:5) using fly ash  bricks </t>
  </si>
  <si>
    <t>Bricks of size 23x11x7 cm</t>
  </si>
  <si>
    <t>TOTAL FOR 2.83168 CUM</t>
  </si>
  <si>
    <t xml:space="preserve">B.W IN C.M(1:6) using fly ash bricks </t>
  </si>
  <si>
    <t>B.W IN C.M(1:4) using fly ash bricks of size 23x11.4x7.5Cm</t>
  </si>
  <si>
    <t>a. 110 mm UPVC Non Pressure  pipe</t>
  </si>
  <si>
    <t>UPVC instead of Stone ware Pipe</t>
  </si>
  <si>
    <t>SUPPLYING AND  LAYING AND</t>
  </si>
  <si>
    <t>JOINTING SN8 UPVC PIPE AND SPECIALS</t>
  </si>
  <si>
    <t>110mm DIA  UPVC PIPE BELOW G.L</t>
  </si>
  <si>
    <t>Standardised concrete Mix M20 Grade Concrete</t>
  </si>
  <si>
    <t xml:space="preserve">standardised concrete mix M20 </t>
  </si>
  <si>
    <t>RATE PER SQM (Foundation and basement)</t>
  </si>
  <si>
    <t>Plasticiser /Super plasticiser @ .60% of cement (P57 item NO.198</t>
  </si>
  <si>
    <t>Total for 10 cum</t>
  </si>
  <si>
    <t>for 1 cum</t>
  </si>
  <si>
    <t>Sub Total</t>
  </si>
  <si>
    <t>Add for water charges &amp; other sundries (0.5 % of sub total</t>
  </si>
  <si>
    <t>Standardised concrete mix M20  using 20mmHB JELLY ( witt out vibrating charges)</t>
  </si>
  <si>
    <t>Vibrating charges p-28 /103</t>
  </si>
  <si>
    <t>P.V.C DOOR TEE 110MM p-61 D-c</t>
  </si>
  <si>
    <t>Say</t>
  </si>
  <si>
    <t>Grout ( qtn)</t>
  </si>
  <si>
    <t>Deduct rate for "P" &amp; "S" trap</t>
  </si>
  <si>
    <t xml:space="preserve">Add rate for PVC SWR "P" &amp; "S" trap </t>
  </si>
  <si>
    <t>25 mm dia GI 'B' class pipe p-46 it-118 -v</t>
  </si>
  <si>
    <t>1.5 sqmm copper PVC insulated unsheathed single core cable (P-123 it-2/b)</t>
  </si>
  <si>
    <t>MS box  150 x 100 x 75 mm p-125 vi-b pat -f</t>
  </si>
  <si>
    <t>3 mm thick laminated Hylem sheet p-128 it-7a part-I</t>
  </si>
  <si>
    <t>4' 18w crystal glass LED tube light</t>
  </si>
  <si>
    <t>WATER TIGHT BULK HEAD FITTING suitable for 12W LED bulb</t>
  </si>
  <si>
    <t>Charges for fixing  (as per Data 22 )</t>
  </si>
  <si>
    <t>Supply and  Fixing of 25 W  LED street light fitting</t>
  </si>
  <si>
    <t xml:space="preserve">Charges for fixing 25 W LED lamp street light fittings ( all types) in the existing street pole/wall with  required GI pipe 'B' class and accessories </t>
  </si>
  <si>
    <t>25 W LED Street light Fittings</t>
  </si>
  <si>
    <t>Shellac p-49/168</t>
  </si>
  <si>
    <t>Thread ball p-49/173</t>
  </si>
  <si>
    <t>Cost of UPVC SN8 Pipe (TWAD SR 2022-23 P-23 1.2 1)</t>
  </si>
  <si>
    <t>JOINTING MATERIALS. (TWAD SR 22-23,p-268 11-b)</t>
  </si>
  <si>
    <t>AS  PER SR(85)  2022-23(p-23</t>
  </si>
  <si>
    <t>SUB - TOTAL - III Rs.</t>
  </si>
  <si>
    <t>TAMIL NADU POLICE HOUSING CORPORATION LTD</t>
  </si>
  <si>
    <t>MASON-I Brick / Stone work (p-10 L0029)</t>
  </si>
  <si>
    <t>MASON-II Brick / Stone work (p-10 L0071)</t>
  </si>
  <si>
    <t>MAZDOOR-I (p-11 L-0073)</t>
  </si>
  <si>
    <t>MAZDOOR-II (p-12 L-0098)</t>
  </si>
  <si>
    <t>PAINTER-I (p-10 L-0036)</t>
  </si>
  <si>
    <t>PAINTER-II (p-11l-0077)</t>
  </si>
  <si>
    <t>PLUMBER-I (p-10 L-0038)</t>
  </si>
  <si>
    <t>PLUMBER-II (p-11 L-0078)</t>
  </si>
  <si>
    <t>FITTER-I (p-9 L-0018)</t>
  </si>
  <si>
    <t>FITTER-II (p-11 L-0067)</t>
  </si>
  <si>
    <t>CARPENTER-I (p-10 L-0016)</t>
  </si>
  <si>
    <t>CARPENTER-II (p-11 L-0063)</t>
  </si>
  <si>
    <t>STONE CUTTER-I (p-9 L-0041)</t>
  </si>
  <si>
    <t>STONE CUTTER-II (p-11 L-0081)</t>
  </si>
  <si>
    <t>FLOOR POLISHER (p-9 L-0020)</t>
  </si>
  <si>
    <t>Vibrat-charges(R.C.C) (p-25 W-0101)</t>
  </si>
  <si>
    <t>Vibrat-charges(P.C.C) (p-25 W-0100)</t>
  </si>
  <si>
    <t>E.W.SS20B  (p-25 W-0061)</t>
  </si>
  <si>
    <t>Earth filling charges (p-23 W-0075)</t>
  </si>
  <si>
    <t>E.W (SDR) (p-23 W-0062)</t>
  </si>
  <si>
    <t>E.W  loose soil (p-23 W-0055)</t>
  </si>
  <si>
    <t>LIFT CHARGES FOR CONCRETE IN G.F   (p-24 W-0090)</t>
  </si>
  <si>
    <t>LIFT CHARGES FOR CONCRETE IN F.F  * (p-25 W-0091)</t>
  </si>
  <si>
    <t>LIFT CHARGES FOR B.W IN G.F  * (p-25 W 0092)</t>
  </si>
  <si>
    <t>LIFT CHARGES FOR B.W IN F.F  *  (p-25 W-0093)</t>
  </si>
  <si>
    <t>ROUGH STONE ( p16 M-0045)</t>
  </si>
  <si>
    <t>BOND STONE ( p16 M-0064)</t>
  </si>
  <si>
    <t>HARD BROKEN STONE JELLY 3mm To 10mm ((P-16 M-0090 to 0092)</t>
  </si>
  <si>
    <t>HARD BROKEN STONE JELLY 10mm (P-16 M-0090)</t>
  </si>
  <si>
    <t>HARD BROKEN STONE JELLY 12mm (P-19 M-0089)</t>
  </si>
  <si>
    <t>HARD BROKEN STONE JELLY 20mm (P-19 M-0088)</t>
  </si>
  <si>
    <t>HARD BROKEN STONE JELLY 40mm (P-19 M-0086)</t>
  </si>
  <si>
    <t>SAND FOR MORTAR (P-19 M-0125)</t>
  </si>
  <si>
    <t>SAND FOR FILLING (P-19 M-0125)</t>
  </si>
  <si>
    <t>Kiln Burnt Country Bricks  SIZE 22x11x7Cm  (P-14 M-0007)</t>
  </si>
  <si>
    <t>BRICK JELLY 40mmGAUGE (P-15 M-0022)</t>
  </si>
  <si>
    <t>BRICK JELLY 20mmGAUGE (P-15 M-0022)</t>
  </si>
  <si>
    <t>MACHINE PRESSED TILES 23x 23x 2 Cm (P-15 M-0025)</t>
  </si>
  <si>
    <t>SLACKED SHELL LIME (P-17 M-0133)</t>
  </si>
  <si>
    <t>SLACKED &amp;SREENED LIME STONE (P-17 M-0134)</t>
  </si>
  <si>
    <t>C.W SCANTLING UPTO 4M LONG (P-18 M-0155)</t>
  </si>
  <si>
    <t>C.W. PLANK UPTO 40mmTHICK UPTO 30 Cm WIDTH (P-19 M-0160)</t>
  </si>
  <si>
    <t>T.W SCANTLING 2M TO 3M LONG (P-18 M-0140)</t>
  </si>
  <si>
    <t>T.W.SCANTLING BELOW 2M LONG (P-18 M-0141)</t>
  </si>
  <si>
    <t>T.W.PLANKS 15TO30cm WIDTH &amp; 12to25mm Thick (P-18 M-0147)</t>
  </si>
  <si>
    <t>Country BricksKiln Burnt of SIZE 22x11x5Cm(P-14 M-0009)</t>
  </si>
  <si>
    <t>MOSAIC TILES GRAY 25X25X2cm(P-18 M-0035)</t>
  </si>
  <si>
    <t>CEMENT (supply at site) (P-14 M-0001)</t>
  </si>
  <si>
    <t>R.T.S. / M.S upto 16mm (P-14 M-0002)</t>
  </si>
  <si>
    <t>M.S./ R.T.S above 16mm (P-14 M-0002)</t>
  </si>
  <si>
    <t>Country BricksKiln Burnt  SIZE 22x11x5Cm (P-18 M-0009)</t>
  </si>
  <si>
    <t>HBSJ 11.2mm IRC metal (P-17 M-0104)</t>
  </si>
  <si>
    <t>HBSJ 37.5mm to 26.5mm IRC metal (P-16 M-0099-0100)</t>
  </si>
  <si>
    <t>HBSJ 63mm to 45mm IRC metal (P-16 M-0095 to 0098)</t>
  </si>
  <si>
    <t xml:space="preserve"> Well Gravel (P-17 M-0120)</t>
  </si>
  <si>
    <t xml:space="preserve"> Gravel (P-17 M-0119)</t>
  </si>
  <si>
    <t>Stone dust p17  item (P-17 M-0123)</t>
  </si>
  <si>
    <t>Chamber Burnt Bricks of size 23x11.2x7Cm (P-14 M-0005)</t>
  </si>
  <si>
    <t>Chamber Burnt Bricks  of size 23x11.4x7.5Cm (P-14 M-0006)</t>
  </si>
  <si>
    <t>6mmto 10mm HBG metal (P-16 M-0090 &amp;0091)</t>
  </si>
  <si>
    <t>Fly Ash Bricks  (P-14 M-0010)</t>
  </si>
  <si>
    <t>Crushed Stone SAND FOR MORTAR (P-17 M-0125)</t>
  </si>
  <si>
    <t>Crushed Stone SAND FOR FILLING  (P-17 M-0125)</t>
  </si>
  <si>
    <t>Solid panel PVC door with frame (Rajeshree) (P-48 M-0391)</t>
  </si>
  <si>
    <t>Supply and fixing of Mirror of size500x400mm size (P-56 M-0567)</t>
  </si>
  <si>
    <t>OBD (P-50 M-0417)</t>
  </si>
  <si>
    <t>Wash Hand Basin of size 550 x 400 mm with all accessories such as CI brackets, 32mm dia CP waste coupling, Rubber plug and chain, 32mm dia B class GI waste pipe, 15mm dia brass nipples. 15mm CP pillar tap etc.(P-55 M-0545)</t>
  </si>
  <si>
    <t>CUTTING CHARGES ( P-27 W-0139)</t>
  </si>
  <si>
    <t>Plastic Emulsion PAINT (P-50  M-0420) First qty</t>
  </si>
  <si>
    <t>Primer    (P-50  M-0419)</t>
  </si>
  <si>
    <t>1.5 sqmm copper PVC insulated unsheathed single core cable (P-133  M-1564)</t>
  </si>
  <si>
    <t>PVC rigid conduit pipe 19 mm / 20mm heavy duty with ISI mark (P-136  M-1647)</t>
  </si>
  <si>
    <t>19 mm PVC rigid bends - (P-137  M-1653)</t>
  </si>
  <si>
    <t>19 mm PVC rigid tees ((P-137  M-1665), 16.05/12=1.34)</t>
  </si>
  <si>
    <t>MS joint box 150 x 100 x 75 mm (P-134  M-1602)</t>
  </si>
  <si>
    <t>Hylem sheet 3 mm thick with lamination (P-138  M-1681)</t>
  </si>
  <si>
    <t>5 amps flush type switch (P-125  M-1361)( 194.5/12=16.21)</t>
  </si>
  <si>
    <t>Ceiling rose(P-123  M-1321)</t>
  </si>
  <si>
    <t>19 mm PVC junction box  (P-137  M-1676)( 43.25/12=3.6)</t>
  </si>
  <si>
    <t xml:space="preserve"> Electrical Maistry ( P-11 L-0058)</t>
  </si>
  <si>
    <t>Wiremen Grade  - I ( P-09 L-0013)</t>
  </si>
  <si>
    <t>Wiremen Grade  - II ( P-11 L-0054)</t>
  </si>
  <si>
    <t>Electrical HELPER ( P-11 L-0097)</t>
  </si>
  <si>
    <t>Add cost of Bakelite battern type holders 10 Nos @ Rs 16.65 / Each ( P-123 M-1319)</t>
  </si>
  <si>
    <t>15 Amps 3 pin flush type plug socket ( P-132 M-1532)</t>
  </si>
  <si>
    <t>Bulk head fittings ( P-123 M-1320)</t>
  </si>
  <si>
    <t>Exhaust fan of 225 mm dia ( P-124 M-1339)</t>
  </si>
  <si>
    <t>4' tube light fitting with \electronic ballast ( P-118 M-1211)</t>
  </si>
  <si>
    <t>25 W LED Street light Fittings lower end (p-122 M-1295)</t>
  </si>
  <si>
    <t>Brick work in CM 1:5 (One of Cement and five of crushed stone sand with admixture) using fly ash bricks of size 230 x 110 x 70mm having the compressive strength of not less than 100 Kg/cm² in foundation and basement including dewatering wherever necessary proper setting, curing etc., all complete with relevant standard specifications in Foundation &amp; basement.</t>
  </si>
  <si>
    <t>Brick work in CM 1:6 (One of Cement and six of crushed stone sand with admixture) using fly ash bricks of size 230 x 110 x 70mm having the compressive strength of not less than 100 Kg/cm² for superstructure in the following floors including labour charges for fixing the doors, windows and ventilator frames in position, fixing of hold fasts, scaffolding, curing etc., all complete with relevant standard specifications and drawings.</t>
  </si>
  <si>
    <t>Flooring with a bed Cement concrete 1:5:10 (one of cement, five of sand and ten of hard broken stone jelly) using 40mm size hard broken stone jelly and top left rough to receive the floor finish with required slopes including ramming, curing etc., all complete complying with relevant standard specifications.</t>
  </si>
  <si>
    <t>White Washing three coats using clean shell lime slaked including cost of lime, gum, blue, brushes, including scaffolding etc., complete in all respects.</t>
  </si>
  <si>
    <t>Supplying and fixing EWC white superior variety 500mm including cost and fixing of double flapped coloured plastic sheet cover PVC flusing cistern in appropriate level as directed by the departmental offcers at a maximum level of 5'6" and of approved brand of 10 litres capacity including fittings such as CI brackers.  PVC connection GM wheel valve, Hex Nipple, etc., complete (EWC and plastic cover shall be got approved from the Executive Engineer before fixing)</t>
  </si>
  <si>
    <t>Supplying and fixing of porcelain wash hand basin (white without pedastal) superior variety of size 550x400mm with all accessories such as poweder coated cast iron brackets, 32mm dia CP waste coupling, rubber plug and aluminium chain, 32mmdia 'B' classGI waste pipe, angle valve, 15mm dia Nylon connection, 15mm dia brass nipples, 15mm CP pillar tap and required grating etc., complete in all respects (wash hand basin shall be got approved by the Executive Engineer before fixing)</t>
  </si>
  <si>
    <t>Supplying, laying and jointing the following dia UPVC Non Pressure pipes of SN8 SDR 34 (S 16.5) as per IS 15328/2003, Superior variety and tested with water, including necessary earth work excavation for trenches and refilling the same, well rammed and consolidated after the pipes are jointed and laid to the alignment as directed by the departmental officers. (SN8 SDR 34(S 16.5), as per IS 15328/2003, should be got approved by the EE/SE/CE before use in works)</t>
  </si>
  <si>
    <t>Supplying &amp; fixing of  LED bulbs suitable for fixing it to pendent / bakelite battern holder of best approved variety and as directed by the departmental officers.</t>
  </si>
  <si>
    <t>Painting the new walls with OBD for inner wall excluding primer coat of approved brand over cement plastered wall surfaces including cost of paints, putty, brushes, watering, curing, etc., all complete as directed by the departmental officers (paints and its shade shall be got approved from the Executive Engineer before use).</t>
  </si>
  <si>
    <t>Supplying and fixing of 225 mm dia sweep AC exhaust fan of approved ISI Quality including necessary wall opening, fixing and finishing the wall opening and making good including cost of materials, labour for fixing, chipping and redoing necessary inter connection, scaffolding, hire charges for tools and plants etc., all complete and as directed by the departmental Officers</t>
  </si>
  <si>
    <t>S &amp; F of 15mm dia CP Tap (short body ) for  Best quality including cost of  tap with required specials and labour for fixing etc, all complete and as directed by the departmental officers.</t>
  </si>
  <si>
    <t>Providing pre-constructional anti termite treatment including cost of chemicals labour as per standard specifications for preparing the area for treatment by spraying chemicals and other incidental charges etc all complete the rates should be for curing antitermite treatment from plinth beam and brick masonry with superstructure in contract with the back fill earth and at the junction of the walls. The top surfaces of filled earth for flooring and the soil along with the perimeter of the building by making holes with the crow bar and poured 5% termicide 'Chloripyrifos' and spraying the same termicide solution on the wooden frames and treating the other periphery of buildings etc., complete.</t>
  </si>
  <si>
    <t>Sq.m</t>
  </si>
  <si>
    <t>Supplying and fixing of 15 amps 3 pin plug type socket on a suitable MS box 16g thick concealed and covered with 3mm thick laminated hylem sheet inclusive of all connections and cost of all materials</t>
  </si>
  <si>
    <t>Supply and fixing of ornamental  mirror of size 0.50m x0.40m mounted in the PVC frame alround with 3mm thick hard board packing rear including labour for fixing in position etc., all complete and as directed by the departmental officers.</t>
  </si>
  <si>
    <t xml:space="preserve">Supplying and fixing the following dia PVC (SWR) pipe and relevant specials including packing the joints with rubber lubricant fixing them into walls with necessary wooden plug screws, holding wherever necessary and making good of the dismantled portion with necessary connections to sanitary fittings etc., </t>
  </si>
  <si>
    <t>a) 110mm dia PVC SWR pipe including all required PVC specials etc., all complete.,</t>
  </si>
  <si>
    <t>Painting primer coat using approved quality of white cement over the cement plastered / concrete wall surfaces, ceiling or other similar works including cost of white cement, putty, brushes, watering, curing etc., complete and as directed by the departmental officers.</t>
  </si>
  <si>
    <t>Septic tank</t>
  </si>
  <si>
    <t>GST 18%</t>
  </si>
  <si>
    <t>SUB - TOTAL - II Rs.</t>
  </si>
  <si>
    <t>Labour welfare fund @ 1.0%</t>
  </si>
  <si>
    <t xml:space="preserve">Contigencies charges @ 2.5% </t>
  </si>
  <si>
    <t>"</t>
  </si>
  <si>
    <t xml:space="preserve">Supervision charges @ 7.5% </t>
  </si>
  <si>
    <t xml:space="preserve">GST @ 18% for Supervision charges </t>
  </si>
  <si>
    <t xml:space="preserve"> TOTAL </t>
  </si>
  <si>
    <t>SAY</t>
  </si>
  <si>
    <t>Provision for Incinerator for One block</t>
  </si>
  <si>
    <t>Mortar mix charges manual  (p-29 W-0104)</t>
  </si>
  <si>
    <t>Sand filling charges (p-23 W-0074)</t>
  </si>
  <si>
    <t>L.C.T.W.Door- (p-27 W-0142)</t>
  </si>
  <si>
    <t>L.C.marine doors-(p-27 W-0143)</t>
  </si>
  <si>
    <t>TW glazed window (p-27 W-0144)</t>
  </si>
  <si>
    <t>Wrought&amp;putup (p-27 W-0141)</t>
  </si>
  <si>
    <t>Ventilator (p-28 W-0151)</t>
  </si>
  <si>
    <t>Meter- Cupboard Weldmesh (p-28 W-0157)</t>
  </si>
  <si>
    <t>FITTER-II (Pipe &amp; Bar Bend) (p-11 L-0068)</t>
  </si>
  <si>
    <t>FITTER-I (Pipe &amp; Bar Bend) (p-11 L-0019)</t>
  </si>
  <si>
    <t>Toilet</t>
  </si>
  <si>
    <t>Total Qty.
(Buildg.+ Dev.)</t>
  </si>
  <si>
    <t>Providing Precast concrete slab for cupboard ward robs shelves, cover slab for chambers, baffle walls side slabs of boxing around windows and other similar works in Standardized Concrete Mix M-20 Grade using M sand, hard broken stone jelly of size 10mm and less for the following thickness excluding the cost and fabrication of reinforcement grills but including precasting, moulding, curing, finishing and fixing in position complying with relevant standard specifications etc., complete in the following floors (Measurement will be taken including bearing in wall also) 40mm thick</t>
  </si>
  <si>
    <t>DETAILED ESTIMATE</t>
  </si>
  <si>
    <t>Sl No</t>
  </si>
  <si>
    <t>L</t>
  </si>
  <si>
    <t>D</t>
  </si>
  <si>
    <t>Contents</t>
  </si>
  <si>
    <t>Earth work excavation for foundation in all soils and sub-soils to the required depth as  may be directed except in hard rock requiring blasting but inclusive of shoring, strutting, and bailing out water wherever necessary and refilling the sides of foundation with excavated earth in 150mm thick layers well watered rammed and consolidated and depositing the surplus earth in places shown clearing and leveling the site with an initial lead of 10 metres and lift as specified here under etc. complete in all respects complying with relevant standard specifications. (Including Refilling)</t>
  </si>
  <si>
    <t>a. 0 to 2 mt</t>
  </si>
  <si>
    <t xml:space="preserve">Footing </t>
  </si>
  <si>
    <t>x</t>
  </si>
  <si>
    <t>Grade beam alround</t>
  </si>
  <si>
    <t xml:space="preserve">Middle wall </t>
  </si>
  <si>
    <t>WC cross walls</t>
  </si>
  <si>
    <t>Inspection chamber</t>
  </si>
  <si>
    <t>For steps</t>
  </si>
  <si>
    <t>Entrance wall</t>
  </si>
  <si>
    <t>Supplying and filling in foundation and basement with filling CS Sand in layers of 150 mm thickness well watered, rammed and  consolidated complying  with relevant Standard specification including cost of supplying filling CS Sand</t>
  </si>
  <si>
    <t>Incinater 3 sides</t>
  </si>
  <si>
    <t>Flooring</t>
  </si>
  <si>
    <t>D/F Toilet portion</t>
  </si>
  <si>
    <t>CC 1:5:10 (One of cement, five of sand and ten of hard broken stone Jelly) for foundation using 40 mm gauge broken stone jelly inclusive of shoring, strutting and bailing out water wherever necessary ramming, curing etc., complete in all respects complying with relevant standard specifications and as directed by the Departmental officers.</t>
  </si>
  <si>
    <t>Outer alround</t>
  </si>
  <si>
    <t>Incinater bed</t>
  </si>
  <si>
    <t>D/F column</t>
  </si>
  <si>
    <t xml:space="preserve">steps </t>
  </si>
  <si>
    <t>For Inspection chamber</t>
  </si>
  <si>
    <t>D/F Opening</t>
  </si>
  <si>
    <t>D/F Door D</t>
  </si>
  <si>
    <t>D/F J</t>
  </si>
  <si>
    <t>D/F Lintel D</t>
  </si>
  <si>
    <t>Incinater wall</t>
  </si>
  <si>
    <t>Inner walls horizontal</t>
  </si>
  <si>
    <t>Deduct door</t>
  </si>
  <si>
    <t>Filling excavated earth on both sides for septic tank etc., complete</t>
  </si>
  <si>
    <t>Entrance</t>
  </si>
  <si>
    <t xml:space="preserve">Inner </t>
  </si>
  <si>
    <t>Plastering with C.M 1:4, (One of cement and five of sand) 20mm thick finished with neat cement including providing band cornice, ceiling cornice, curing, scaffolding, etc., complete in all respects and complying with relevant standard specifications.</t>
  </si>
  <si>
    <t>Step thread</t>
  </si>
  <si>
    <t>Rise</t>
  </si>
  <si>
    <t>incinater inner</t>
  </si>
  <si>
    <t>bott</t>
  </si>
  <si>
    <t>water tub bott</t>
  </si>
  <si>
    <t>Plastering with cm 1:5 (One of cement and five of sand) 12mm thick finished with neat cement including providing band cornice, ceiling cornice, curing, scaffolding, etc., complete in all respects and complying with relevant standard specifications.</t>
  </si>
  <si>
    <t>Outer plastering</t>
  </si>
  <si>
    <t>a/f jams</t>
  </si>
  <si>
    <t>Incinater wall 3 sides</t>
  </si>
  <si>
    <t>step sides</t>
  </si>
  <si>
    <t>I/C chamber outer</t>
  </si>
  <si>
    <t>I/C chamber top</t>
  </si>
  <si>
    <t>Inner plastering</t>
  </si>
  <si>
    <t>WC inner alr</t>
  </si>
  <si>
    <t>D/F Door D1</t>
  </si>
  <si>
    <t>Passage area</t>
  </si>
  <si>
    <t>outer plastering</t>
  </si>
  <si>
    <t>inner plastering</t>
  </si>
  <si>
    <t>Plastering with C.M 1:4, (One of cement and five of sand) 12mm thick finished with neat cement including providing band cornice, ceiling cornice, curing, scaffolding, etc., complete in all respects and complying with relevant standard specifications.</t>
  </si>
  <si>
    <t>I/C inner</t>
  </si>
  <si>
    <t>Special ceiling Plastering with C.M 1:3 (One of cement and five of sand) 10mm thick finished with neat cement including providing band cornice, ceiling cornice, curing, scaffolding, etc., complete in all respects and complying with relevant standard specifications.</t>
  </si>
  <si>
    <t>Toilet ceiling</t>
  </si>
  <si>
    <t>Projection alr</t>
  </si>
  <si>
    <t>Plastering in CM 1:5 (One of cement and five of sand) 12mm thick for border finish in all floors for elevation purposes, including scaffolding, curing , finishing etc., all complete.</t>
  </si>
  <si>
    <t>a. 75 mm wide border</t>
  </si>
  <si>
    <t>Jolly alround</t>
  </si>
  <si>
    <t>For Ceiling</t>
  </si>
  <si>
    <t>Supplying, laying, fixing and jointing the following PVC pipes as per ASTM D - 1785 of schedule 40 of wall thickness not less than the specified in IS 4985 suitable for plumbing by threading of wall thickness including the cost of suitable PVC/GI specials /GM specials like Elbow, Tee reducers, Plug, union, bend, coupler, nipple/ GM gate valve, check and wheel valve etc., wherever required above the ground level including the cost of teflon tape, special clamps, nails, etc., fixing  on wall to the proper gradient and alignment and redoing the chipped of masonry etc., as directed by the departmental officers.</t>
  </si>
  <si>
    <t>a) 32mm dia</t>
  </si>
  <si>
    <t>b) 25mm dia</t>
  </si>
  <si>
    <t>Supplying and fixing of PVC Nahani Trap not less than 75mm 4 way/ 2ay (superior variety) having minimum of water seal of 50mm confirm to relevant IS specifications.</t>
  </si>
  <si>
    <t>Toilets</t>
  </si>
  <si>
    <t>Supplying and filling in foundation and basement with gravel in layers of 150 mm thickness well watered, rammed and consolidated complying with relavant standard specifications including cost of supplying gravel and as directed by the departmental officers</t>
  </si>
  <si>
    <t>Inner</t>
  </si>
  <si>
    <t>d/f wall</t>
  </si>
  <si>
    <t>Providing and laying in position, standardised concrete mix M20 Grade in accordance with IS: 456 - 2000, using 20mm and down graded hard broken granite stone jelly for all RCC items of works with minimium cement concrete of 350kg/Cum and maximum water cement ratio of 0.55, including admixture (Plasticiser / super plasticier) in remommended proportions as per IS:9103 to accelerate, retard setting of cement, improve stone jelly and with about (3.3 Cum) 5156 kg of 10-12mm machine crushed stone jelly and with about (4.79 Cum) 7670 kg of sand but excluding cost of reinforecement grill and fabrication charges centering and shuttering and also including laying vibrating with mechanical vibrator, finishing curing etc and providing fixtures like fan clamps in the RCC floor / roof slabs wherever necessary without clamping extra etc and providing complying with standard specification and as directed by the departmental officers. the coarse and fine aggregates to be used should comply with the requirement of IS standards. (No separate payment will be made by the Department for the excess usage of materials).</t>
  </si>
  <si>
    <t>a. In Foundation and Basement.</t>
  </si>
  <si>
    <t>Column upto grade beam</t>
  </si>
  <si>
    <t>Column upto Basement</t>
  </si>
  <si>
    <t>Column upto roof level</t>
  </si>
  <si>
    <t>Lintel D</t>
  </si>
  <si>
    <t>Lintel D1</t>
  </si>
  <si>
    <t>Beam alr</t>
  </si>
  <si>
    <t>Roof slab</t>
  </si>
  <si>
    <t xml:space="preserve"> Providing Precast concrete slab for cupboard  ward robs shelves, cover slab for chambers, baffle walls side slabs of boxing around windows and other similar works using in standardised concrete mix of M30 grade cement concrete for the following thickness excluding the cost and fabrication of reinforcement grills but including precasting, moulding, curing, finishing and fixing in position complying with relevant standard specifications etc., complete in the following floors (Measurement will be taken including bearing in wall also) 40mm thick</t>
  </si>
  <si>
    <t>a)</t>
  </si>
  <si>
    <t>For Foundation and Basement</t>
  </si>
  <si>
    <t>Precast cement concrete Jolly ventilator by using M20 grade mix for the following thickness excluding the cost and fabrication of reinforcement grills but including precasting, moulding, curing, finrshing and fixing in position complying with relevant standard specifications etc., complete in the following floors. 50mm thick</t>
  </si>
  <si>
    <t>b)</t>
  </si>
  <si>
    <t>Ground floor</t>
  </si>
  <si>
    <t>Providing Form work and centering for reinforced cement concrete works including supports and strutting up to 3.30m height for plane surfaces as detailed below with all cross bracings using mild steel sheets of size 90cm x 60cm and MS 10 gauge stiffened with welded mild steel angles of size 25mmx25mmx3mm for boarding laid over silver oak or country wood joists of size 10cmx6.5cm spaced at about 90cm centre to centre and supported by casurina props 10cm to 13cm dia spaced at 75cm intervals and removing the same after a specified period without damaging the R.C.C works etc., complete complying with standard specification and as directed by the departmental officers.</t>
  </si>
  <si>
    <t>a. For Column footings, plinth beam, Grade beam, Raft beam, Raft slab etc.,</t>
  </si>
  <si>
    <t>Footing</t>
  </si>
  <si>
    <t>Lintel</t>
  </si>
  <si>
    <t>Door D bott</t>
  </si>
  <si>
    <t>Door D1 bott</t>
  </si>
  <si>
    <t>Roof beam inner alr</t>
  </si>
  <si>
    <t>Roof beam outer alr</t>
  </si>
  <si>
    <t>Projection slab side alr</t>
  </si>
  <si>
    <t>c. For Square and rectangular columns and small quantities</t>
  </si>
  <si>
    <t xml:space="preserve">Supplying and fixing of UPVC doors of required overall size (single leaf) with PVC door frame and PVC shutter (superior variety). The doorframe of 60mm thick made out of superior quality polymeric material confirming to IS: 10151-1982. The doorframe is made of Rigid Thermo Vinyl Polymer extruded section having overall dimension of 60mm x 50mm with wall thickness not less than 2.5mm. Corners of doorframe to be mitre cut and mechanically fastened or thermally welded. The corners of the door frame shall be reinforced with special polymeric ‘L’ corners in case of mechanically fastened the hard ware position shall be reinforced with special polymeric rods of suitable size special E.P.D.M gaskets shall be provided along with the frame. </t>
  </si>
  <si>
    <t>In toilet door D1</t>
  </si>
  <si>
    <t>Supplying and fixing of colour glazed design for flooring and other similar works (Best approved quality,  colour and shade shall be got approved from the Executive Engineer before using) over cement mortor 1:3 (One of cement and three of sand) 20mm thick including fixing in position, cutting the tiles to the required size wherever necessary, pointing the joints with Grout (Tile joint filler), curing, finishing etc., all complete and as directed by the departmental officers</t>
  </si>
  <si>
    <t>WC alround</t>
  </si>
  <si>
    <t>D/F door D1</t>
  </si>
  <si>
    <t>Supplying and fixing of colour Ceramic Tiles Anti skid without corrugated design for flooring and other similar works (Best approved quality,  colour and shade shall be got approved from the Executive Engineer before using) over cement mortor 1:3 (One of cement and three of sand) 20mm thick including fixing in position, cutting the tiles to the required size wherever necessary, pointing the joints with Grout (Tile joint filler), curing, finishing etc., all complete and as directed by the departmental officers</t>
  </si>
  <si>
    <t>flooring</t>
  </si>
  <si>
    <t>door bott</t>
  </si>
  <si>
    <t>tub front</t>
  </si>
  <si>
    <t>Roof slab top</t>
  </si>
  <si>
    <t>Painting two coats with ready mixed PLASTIC EMULSION PAINT of first class quality paint of approved colour and shade over a priming coat on cement plastered / concrete wall surfaces or other similar works, including cost of necessary brushes, labour charges, patty etc ., completed with relevent standard specification. The paint should be supplied by the contractors at his own cost. (The quality and shade of the paint should be got approved by the Executive Engineer before use).</t>
  </si>
  <si>
    <t>Supplying, fabricating and placing in position of  Mild steel Grills / Ribbed Tor Steels of all diameters for reinforcement for all floors including cost of  binding wire, bending tying  and applying one coat of cement slurry etc., all complete in all respects.</t>
  </si>
  <si>
    <t>Kg/cum</t>
  </si>
  <si>
    <t>As per item no.3   Qty</t>
  </si>
  <si>
    <t>As per item no.4   Qty</t>
  </si>
  <si>
    <t>S &amp; F of 15mm dia CP Tap (long body )of Best quality including cost of  tap with required specials and labour for fixing etc, all complete and as directed by the departmental officers.</t>
  </si>
  <si>
    <t xml:space="preserve">Supplying and fixing of Indian Water Closet white galzed (oriya type) of size 580 mm X 440 mm of approved make with ISI mark (to be got approved from EE before use) with P or S trap confirming to IS 2556 part 12, including concrete packing filling portion with earth, flooring the area with 75mm thick brick jelly concrete in CC 1:8:16 (one of cement, eight of sand and sixteen of brick jelly) using 40mm size brick jelly and top left rough to receive the floor plastering but including anti-syphonage connection, curing, etc. all complete and as directed by the departmental officers.
In Ground floor.
</t>
  </si>
  <si>
    <t xml:space="preserve">In WC </t>
  </si>
  <si>
    <t>EWC</t>
  </si>
  <si>
    <t>Washbasin</t>
  </si>
  <si>
    <t>Wiring with 1.5 sqmm PVC insulated single core multi strand fire retardant flexible copper cable with ISI mark conforming to IS: 694/1990, 1.1 K.V. grade cable with continuous earth by means of 1.5 sqmm PVC insulated single core multi strand fire retardant flexible copper cable with ISI mark conforming to IS: 694/1990, 1.1 K.V . grade cable in  fully concealed PVC rigid conduit pipe heavy duty with ISI mark with suitable size MS box of 16 g thick concealed and covered with 3mm thick laminated hylem sheet controlled by 5 amps flush type switch including circuit mains cost of all materials, specials etc., all complete.</t>
  </si>
  <si>
    <t>a. Light Point with Ceiling rose</t>
  </si>
  <si>
    <t>In front bulkhead</t>
  </si>
  <si>
    <t>Tube light</t>
  </si>
  <si>
    <t>street light</t>
  </si>
  <si>
    <t>Exhaust</t>
  </si>
  <si>
    <t>b. Light Point without Ceiling rose</t>
  </si>
  <si>
    <t>In WC  &amp; wash front</t>
  </si>
  <si>
    <t xml:space="preserve">Supplying and fixing of water tight Bulk head fittings  with guard, suitable for 12W LED lamp including necessary connections, cost of materials etc., all complete. </t>
  </si>
  <si>
    <t>Toilet front</t>
  </si>
  <si>
    <t xml:space="preserve">Supply and  Fixing of 25 W  LED street light fitting and Charges for fixing 25 W LED lamp street light fittings (all types) in the existing street pole/wall with  required GI pipe 'B' class and accessories </t>
  </si>
  <si>
    <t>In front of toilet block</t>
  </si>
  <si>
    <t xml:space="preserve">a) 12 watts LED bulb for bulk head fittings </t>
  </si>
  <si>
    <t xml:space="preserve">b) 9 watts LED bulb </t>
  </si>
  <si>
    <t xml:space="preserve">Toilet </t>
  </si>
  <si>
    <t>Wash basin front</t>
  </si>
  <si>
    <t>Exg Blg to toilet</t>
  </si>
  <si>
    <t>As per inner plastering qty</t>
  </si>
  <si>
    <t>Supply and erection of Rotational Moulded Polyethylene water storage tanks (HDPE Cylindrical vertical type) for outdoor use having capacity of  1000 litres</t>
  </si>
  <si>
    <t>water tank</t>
  </si>
  <si>
    <t>For incenerator</t>
  </si>
  <si>
    <t>For wash basin</t>
  </si>
  <si>
    <t>for IWC to outlet</t>
  </si>
  <si>
    <t>Passge to disposal</t>
  </si>
  <si>
    <t>EE/SLM</t>
  </si>
  <si>
    <t>Building outer alround</t>
  </si>
  <si>
    <t>b.Plain surfaces such as Roof slab,floorslab,Beams,lintels,lofts,sill slab, staircase, portico slab and other similar works</t>
  </si>
  <si>
    <t xml:space="preserve">Inspection chamber </t>
  </si>
  <si>
    <t>k</t>
  </si>
  <si>
    <t>Inspection chamber cover slab</t>
  </si>
  <si>
    <t>toilet &amp; passage</t>
  </si>
  <si>
    <t>PWD Norms</t>
  </si>
  <si>
    <t>ABSTRACT ESTIMATE</t>
  </si>
  <si>
    <t xml:space="preserve">Cum </t>
  </si>
  <si>
    <t xml:space="preserve"> P.C.C,R.C.C SLAB OF40mm THICK using standardised concrete mix of M20 grade</t>
  </si>
  <si>
    <t>20mm HBG Machine crushed stone jelly    (7730 Kg)</t>
  </si>
  <si>
    <t>10-12mm HBG Machine crushed stone jelly    (5156 Kg)</t>
  </si>
  <si>
    <t>OF 10mm&amp;BELOW (ELLISPATTERN)</t>
  </si>
  <si>
    <t>PAINTING TWO COATS OVER NEW             (as per CER-112/2007-08)</t>
  </si>
  <si>
    <t>SUPPLY AND FIXING OF E.W.C.   18" SIZE (WHITE)</t>
  </si>
  <si>
    <t>Supplying and fixing of 15 Amps 3 pin flush type plug socket on suitable MS box of 16g thick concealed and covered with 3 mm thick laminated hylem sheet inclusive of all materials, etc., all complete.</t>
  </si>
  <si>
    <t>Mason IInd class ( P-11 L-0071)</t>
  </si>
  <si>
    <t>PAINTING TWO COATS OVER NEW           (as per PWD Standard Data)</t>
  </si>
  <si>
    <t>Clamp fixing by cheche screws bolts and nuts including connections ( as per SD-114, Elec Data 2022-23)</t>
  </si>
  <si>
    <t xml:space="preserve">110MM DIA OF PVC SWR PIPE INCLUDING </t>
  </si>
  <si>
    <t xml:space="preserve">75MM DIA OF PVC SWR PIPE INCLUDING </t>
  </si>
  <si>
    <t>As per SR Pg - 48 item no. M-0391</t>
  </si>
  <si>
    <t>Ramp 3 sides</t>
  </si>
  <si>
    <t xml:space="preserve">Ramp </t>
  </si>
  <si>
    <t>Ramp</t>
  </si>
  <si>
    <t xml:space="preserve">Inner  cross walls </t>
  </si>
  <si>
    <t>Water tub wall</t>
  </si>
  <si>
    <t>Ramp sides</t>
  </si>
  <si>
    <t>tank outer</t>
  </si>
  <si>
    <t>Cut lintel</t>
  </si>
  <si>
    <t>Lintel SD</t>
  </si>
  <si>
    <t>Door SD bott</t>
  </si>
  <si>
    <t xml:space="preserve"> Tub</t>
  </si>
  <si>
    <t>In WC</t>
  </si>
  <si>
    <t>Supplying and fixing Mild Steel grills as per the design approved to verandah enclosure or gate including one coat of primer and labour for fixing in position etc. all complete</t>
  </si>
  <si>
    <t>MS door</t>
  </si>
  <si>
    <t>Ramp hand rail</t>
  </si>
  <si>
    <t>Painting the new iron work and other similar works such as PVC/ASTM pipes, kerb stones and grills with two coats of approved first class synthetic enamel ready mixed paint of approved quality and brand the paint should be supplied by the contractor at his own cost. (The quality and the brand of paint should be got approved by the Executive Engineer before use) complying with relevant standard specifications.</t>
  </si>
  <si>
    <t>Manufacturing, Supplying and Fixing of Stainless Steel Hand rails for staircase near wet riser using 50mm dia 304L Grade Stainless Steel pipe of 1.60mm thick will be provided with tubular supports made of 304L Grade Stainless Steel pipe of 25mm dia of 1.60mm thick welded to the railing. The supports will be grouted into the wall and provided with 93.00mm thick Stainless Steel circular base plate of 304 Grade. The rate shall included for grouting into concrete with necessary supporting arrangements the hand rail in floor polishing buffing, bonding, cutting, grinding, conveyance, welding charges, electrical charges, etc. complete</t>
  </si>
  <si>
    <t>For Differently abled toilet hand rail</t>
  </si>
  <si>
    <t>For DAP toilet</t>
  </si>
  <si>
    <t>Solid PVC Door Shutters using 19 Gauge 19mm MS square tubes for styles and outer frames. 15mm MS square tubes for top, lock and bottom rails. The steel tubes shall be covered with 5mm thick solid PVC Sheets. Shutter using 5mm thick solid PVC Sheets for panelling shall rigidly fixed in position including necessary furniture and fittings. The over all size of styles shall be 50mm x 30mm. The over all size of top rail, lock rail and bottom rail shall be 75mm x 30mm. The over all size of frames shall be 50mm x 45mm with suitable rabate for housing the shutter Supplying and fixing of PVC Sliding Door with Roller</t>
  </si>
  <si>
    <t>As per SR Pg - 62 item no. M-0652</t>
  </si>
  <si>
    <t>As per SR Pg - 48 item no. M-0393</t>
  </si>
  <si>
    <t>S &amp; F CP Two Way Bib Cock with Health Faucet of Best quality including cost of  tap with required specials and labour for fixing etc, all complete and as directed by the departmental officers.</t>
  </si>
  <si>
    <t>As per SR Pg - 53 item no. M-0515</t>
  </si>
  <si>
    <t>Tank top</t>
  </si>
  <si>
    <t>Deduct open</t>
  </si>
  <si>
    <t xml:space="preserve"> " Inner alround</t>
  </si>
  <si>
    <t>" partion</t>
  </si>
  <si>
    <t xml:space="preserve">Column upto basement </t>
  </si>
  <si>
    <t>EWC alround</t>
  </si>
  <si>
    <t>" tub front</t>
  </si>
  <si>
    <t>Solid PVC Sliding Door Shutters using 19 Gauge 19mm MS square tubes for styles and outer frames. 15mm MS square tubes for top, lock and bottom rails. The steel
tubes shall be covered with 5mm thick solid PVC Sheets. Shutter using 5mm thick solid PVC Sheets for panelling shall rigidly fixed in position including necessary furniture and fittings. The over all size of styles shall be 50mm x 30mm. The over all size of top rail, lock rail and bottom rail shall be 75mm x 30mm. The over all size of frames shall be 50mm x 45mm with suitable rabate for housing the shutter Supplying and fixing of PVC Sliding Door with Roller</t>
  </si>
  <si>
    <t>Provision for Existing Septic tank cleaining &amp; Dispersion trench</t>
  </si>
  <si>
    <t>Brick partition wall in Cement Mortar 1:4 (One of cement and four of sand) 110mm thick for super structure in the following floors using kiln burnt country bricks of size 8¾”x4¼x2¾” (22x11x7cm) including labour for fixing the doors, windows and ventilator frames in position, fixing of hold fasts, scaffoldings, curing etc., complete in all respect complying with relevant standard specifications and drawings</t>
  </si>
  <si>
    <t>BASEMENT  WITH  FILLING GRAVEL</t>
  </si>
  <si>
    <t xml:space="preserve">Supplying, laying, fixing and jointing the following uPVC pipes as per ASTM D-1785 of schedule 40 of wall thickness not less than the specified in IS 4985 including the cost of suitable PVC/GI specials. </t>
  </si>
  <si>
    <t xml:space="preserve">Supplying, laying, fixing and jointing the following uPVC pipes as per ASTM D-1785 of schedule 40 of wall thickness not less than the specified in IS 4985 including the cost of suitable PVC/GI specials. c)20mm dia ASTM pipe (fully consealed at walls) </t>
  </si>
  <si>
    <t>Finishing the top of flooring with cement concrete 1:3 (One of cement and three of blue granite chips of size 10mm and below) 20 mm thick Ellis Pattern Flooring (No Sand) and surface rendered smooth including 150mm wide skirting, providing proper slopes,   thread lining, curing etc.. complete   in all floors complying with relevant standard specifications.</t>
  </si>
  <si>
    <t xml:space="preserve">Finishing the top of flooring with cement concrete 1:3 (One of cement and three of blue granite chips of size 10mm and below) 20 mm thick Ellis Pattern Flooring (No Sand) and surface rendered smooth including 150mm wide skirting, providing proper slopes,   thread lining, curing etc.. complete   in all floors complying with relevant standard specifications.
</t>
  </si>
  <si>
    <t>Opening</t>
  </si>
  <si>
    <t>SALEM DIVISION - SALEM SUB DIVISION</t>
  </si>
  <si>
    <t>A.Pudur, Salem District</t>
  </si>
  <si>
    <t>2023-24</t>
  </si>
  <si>
    <t>Parapatti</t>
  </si>
  <si>
    <t>Panamarathupatty</t>
  </si>
  <si>
    <t>Edappady</t>
  </si>
  <si>
    <t>Devanna goundanur</t>
  </si>
  <si>
    <t>CERTIFIED THAT THE LEAD PARTICULARS FURNISHED ABOVE FOUND CORRECT UPTO MY BEST OF MY KNOWLEDGE</t>
  </si>
  <si>
    <t>AE/JE</t>
  </si>
  <si>
    <t>AEE/SLM</t>
  </si>
  <si>
    <t>M Sand</t>
  </si>
  <si>
    <t>EARTH WORK EXCAVATION  for open foundationEXCLUDING REFILLING</t>
  </si>
  <si>
    <t>BASEMENT  WITH  FILLING M Sand</t>
  </si>
  <si>
    <t>COST OF FILLINGM Sand</t>
  </si>
  <si>
    <t>CEMENT CONCRETE PCC (1:2:4) USING</t>
  </si>
  <si>
    <t>M Sand    (7670 Kg)</t>
  </si>
  <si>
    <t>WASHBASIN (White Pedastal type)  22"X16" INCLUDING</t>
  </si>
  <si>
    <t>PROVIDING ANTI-TERMITE TREATMENT Say 34</t>
  </si>
  <si>
    <t>NAME OF WORK: PROVIDING TOILET BLOCK TO THE GOVERNMENT GIRLS HIGHER SECONDARY SCHOOL AT ALAGAPPAMPALAYAM PUDUR, SANKAGIRI TALUK IN SALEM DISTRICT</t>
  </si>
  <si>
    <t>c)20mm dia ASTM pipe (fully concealed at walls)</t>
  </si>
  <si>
    <t>For OHT alround</t>
  </si>
  <si>
    <t>Earth work excavation for foundation in all soils and sub soils to the required depth as may be directed except in hard rock requiring blasting but inclusive of shoring, strutting and bailing out water wherever necessary and refilling the sides of foundation with excavated earth in 150mm thick layers well watered rammed and consolidated and depositing the surplus earth in places shown clearing and levelling the site with an initial lead of 10 metres and lift as specified here under etc., complete in all respects complying with relevant standard specifications. (Including Refilling)</t>
  </si>
  <si>
    <t>a. 0 to 2 mt.</t>
  </si>
  <si>
    <t>Supplying and filling in foundation and basement with filling CS sand in layers of 150mm thickness well watered, rammed and consolidated complying with relevant standard specification including cost of supplying filling CS sand</t>
  </si>
  <si>
    <t>Plain Cement Concrete 1:5:10 (One of cement, five of sand and ten of hard broken stone jelly) for foundation using 40mm gauge hard broken stone jelly inclusive of shoring, strutting and bailing out water wherever necessary ramming, curing etc., complete in all respects complying with relevant standard specifications and as directed by the departmental officers.</t>
  </si>
  <si>
    <t>Filling in foundation and basement and other similar works with Excavated earth in layers of 150mm thick well watered rammed and consolidated complying with relevant standard specifications etc., all complete and as directed by the departmental officers.</t>
  </si>
  <si>
    <t>Plastering the top flooring in CM 1:4 (One of cement and four of sand) 20mm thick including surface rendered smooth including providing proper slopes, thread lining, curing and 150mm wide skirting alround with the same cement mortar etc., complete in all respects.</t>
  </si>
  <si>
    <t>Plastering with CM 1:5 (One of cement and five of sand) 12mm thick finishd with neat cement including providing band cornice, ceiling cornice, curing scaffolding etc., complete in all repects and complying with relevant standard specifications.</t>
  </si>
  <si>
    <t>Plastering with CM 1:4 (One of cement and four of sand) 12mm thick finishd with neat cement including providing band cornice, ceiling cornice, curing scaffolding etc., complete in all repects and complying with relevant standard specifications.</t>
  </si>
  <si>
    <t>Special Ceiling plastering in cement mortar 1:3 (one of cement and three of sand) 10mm thick for bottom of roof, stair, waist, landing and sunshades in all floors finished with near cement including hacking the areas providing band cornice, scaffolding, curing etc., complete</t>
  </si>
  <si>
    <t>Plastering in CM 1:5 (One of cement and five of sand) 12mm thick for border finish in all floors for elevation purposes, including scaffolding, curing, finishing etc., all complete.</t>
  </si>
  <si>
    <t>b. 75 mm wide</t>
  </si>
  <si>
    <t>Supplying, laying, fixing and jointing the following PVC pipes as per schedule 40 of wall thickness not less than specified in IS 4985 suitable for plumbing by threading of wall thickness including the cost of suitable PVC/GI specials/GM specials like elbow, Tee, reducers, plug, union, bend, coupler, nipple/GM gate vavle check and wheel valve etc., wherever required above the ground level including the cost of teflon tape, special clamps, nails, etc., fixing on wall to the proper gradient and alignment and redoing the chipped of masonry etc., as directed by the departmental officers.</t>
  </si>
  <si>
    <t xml:space="preserve">a. 32 mm dia </t>
  </si>
  <si>
    <t xml:space="preserve">b. 25 mm dia </t>
  </si>
  <si>
    <t>Supplying and fixing of PVC Nahani Trap not less than 75mm 4 way/ 2ay (superior variety) having minimum of water seal of 50mm confirm to relevant IS specifications with its latest amendments including resting on the bed of brick jelly concrete 1:5:10 (one of cement, five of sand and ten of 40mm gauge brick jelly) etc., complete as directed by the departmental officers. (The PVC Nahani Trap should be got approved from the EE before use)</t>
  </si>
  <si>
    <t>Supplying and filling in foundation and basement with gravel in layers of 150 mm thickness well watered, rammed and consolidated complying with relavant standard specifications including cost of supplying gravel and as directed by the departmental officers.</t>
  </si>
  <si>
    <t>Providing and laying in position, Standardised concrete mix M - 20 Grade in a accordance with IS 456 - 2000, using 20mm and down graded hard broken stone jelly for all RCC items of works with minimum cement content of 325 kg/m3 and water cement ratio of 0.45, including admixture (Plasticiser/ super plasticiser) in recommended proportions as per IS : 9103 to accelerate, retard setting of concrete, improve workability without impairing strength and durablity with about (5.0 cu.m) 7730 kg. og 20mm machine crushed stone jelly and with about (3.3 cu.m) 5156 kg. of 10 - 12mm machine crushed stone jelly and with about (4.79 cu.m) 7670 kg. of sand, but excluding cost of reinforcement grill and fabricating charges, centering and shuttering and also including laying, vibrating with mechanical vibrators, finishing, curing etc. and providing fixtures like fan clamps in the RCC floor/roof slabs wherever necessary without claiming extra, etc., complete complying with standard specification and as directed by the departmental officers. The coarse and fine aggregates to be used should comply with the requirements of IS standards.</t>
  </si>
  <si>
    <t>a. In Foundation and basement</t>
  </si>
  <si>
    <t>a) In foundation and basement</t>
  </si>
  <si>
    <t xml:space="preserve">Precast cement concrete Jolly ventilator in M20 Grade concrete (One of cement, two of sand, and four of hard broken stone jelly) using 20mm gauge hard broken stone jelly for the following thickness excluding the cost and fabrication of reinforcement grills but including precasting, moulding, curing, finrshing and fixing in position complying with relevant standard specifications etc., complete in the following floors.
50mm thick
</t>
  </si>
  <si>
    <t>a. In Ground floor</t>
  </si>
  <si>
    <t>Providing Form work and centering for reinforced cement concrete works including supports and strutting up to 3.30m height for plane surfaces as detailed below with all cross bracings using mild steel sheets of size 90cmx60cm and MS 10 gauge stiffened with welded mild steel angles of size 25mmx25mmx3mm for boarding laid over silver oak or country wood joists of size 10cmx6.5cm spaced at about 90cm centre to centre supported by caurina props 10cm to 13cm dia spaced at 75cm intervals and removing the same after a specified period without damaging the RCC works etc., complete complying with standard specifications and as directed by the departmental officers.</t>
  </si>
  <si>
    <t>a.For Column footings,plinth beam,Grade beam,Raftbeam,Raft slab etc.,</t>
  </si>
  <si>
    <t>b.Plain surfaces such as Roof slab,floorslab,Beams,lintels,lofts,sill slab,staircase,portico slab and other similar works</t>
  </si>
  <si>
    <t>c.For Square and rectangular columns and small quantities</t>
  </si>
  <si>
    <t xml:space="preserve">Providing and fixing factory made Unplastisized polyvinyl chloride ( UPVC ) Door Frame of size 50X47mm with a wall thickness of 5mm, made out  extruded 5mm rigid UPVC foam sheet, mitred  at two corners and joined with 2nos of 150mm long brackets of 15X15mm M.S square tube. The two vertical and horizontal door profiles are to be reinforced with 19X19mm M.S Square tube of 19-gauge primer coat. The doorframe shall be fixed to the wall using 65/100mm long M.S screw through the frame by using PVC fasteners. A minimum of 4nos screws to be provided for each vertical member &amp; minimum 2nos for horizontal member etc., and providing and fixing 30mm thick factory made solid panel foam unplasticized polyvinyl chloride (UPVC) door shutter as per IS 15931/2012 and density of sheet should be 0.55 to 0.65 gm / cm3, tolerance of thickness of paneled door shutters shall be +20mm, the average wight of the door shutter with frame will be 1kg / sqft and the shutter alone will be 0.675 kg/sqft, consisting of frame made out of M.S tubes of 19 gauge thickness and size 19mmX19mm for styles &amp; 15mmX15mm for top &amp; bottom rails M.S frames shall be covered with 5mm thick                 </t>
  </si>
  <si>
    <t>Supplying and fixing of colour glazed tiles of size 200x300x8mm or other size (best approved quality and the same shall be got approved from the Executive Engineer before using) over cement plastering in CM 1:2 (one of cement and two of sand) 10mm thick including fixing in position, cutting the tiles to the reqauired size wherever necessary, pointing the joints with Grout (Tile joint filler), curing, finishing etc., all complete and as directed by the departmental officers.</t>
  </si>
  <si>
    <t>Supplying and fixing of colour ceramic tiles Anti skid of size 305x305x10mm without corrugated design for flooring and other similar works (best approved quality colour and shade shall be got approved from the EE before using) over cement 1:3 (one cement and three of sand) 20mm thick including  fixing in position, cutting the tiles to the required size wherever necessary, pointing the joints with grout (Tile joint filler) curing, finishing etc., all complete and as directed by the departmental officers.</t>
  </si>
  <si>
    <t>Painting two coats with ready mixed PLASTIC EMULSION PAINT ( Outer walls) of first class quality paint of approved colour and shade including a one coat of priming coat on cement plastered / concrete wall surfaces or other similar works, including cost of primer, paint, necessary brushes, labour charges, patty etc., complying with relevant standard specification. The paint should be supplied by the contractors at his own cost. (The quality and shade of the paint should be got approved by the Executive engineer before use.)</t>
  </si>
  <si>
    <t>Supplying, fabricating and placing in position of Mild steel Grills/Ribbed Tor Steels for reinforcement for all floors including cost of PVC binding wire, bending, tying etc., all complete and as directed by the departmental officers for all sizes.</t>
  </si>
  <si>
    <t>S &amp; F of 15mm dia (long body ) of Best quality including cost of  tap with required specials and labour for fixing etc, all complete and as directed by the departmental officers.</t>
  </si>
  <si>
    <t>Supplying and fixing of Indian Water Closet white glazed (oriya type) of size 580mmx440mm of approved make with ISI mark (to be got approved from EE before use) with P or S trap confirming to IS 2556 part 12, including concrete packing filling portion with earth, flooring the area with 75mm thicf brick jelly concrete in CC 1:8:16 (One of cement, eight of sand and sixteen of brick jelly) using 40mm size brick jelly and top left rough to receive the floor plastering but including antisyphonage connection, curing etc., all complete and as directed by the departmental officers. (In Ground Floor)</t>
  </si>
  <si>
    <t>Wiring with 1.5 sqmm PVC insulated single core multi strand fire retardant  flexible copper cable with ISI mark confirming to ISI 694/1990, 1.1 KV grade cable with continuous earth by means of 1.5 sqmm PVC insulated single core multi strand fire retardant flexible copper cable with ISI mark confirming to IS:694/1990, 1.1 KV grade cable in fully concealed PVC rigid conduit pipe heavy duty with ISI mark with suitable size MS box of 16g thick concealed and covered with 3mm hylem sheet controlled by 5 amps flush type switch including circuit mains cost of all materials, specials etc., all complete</t>
  </si>
  <si>
    <t>a. Light point with ceiling rose</t>
  </si>
  <si>
    <t>b. Light point without ceiling rose</t>
  </si>
  <si>
    <t>Supplying and fixing of water tight Bulk head fittings  with guard, suitable for 12W LED lamp including necessary connections, cost of materials etc., all complete.</t>
  </si>
  <si>
    <t xml:space="preserve">Supply assembling and fixing of 18 watts LED tube light with fitting of four feet long and fixing the tube light fitting on teak wood round blocks of 75mm dia 40mm deep suspended from ceiling or mounted on the wall including cost of all materials and labour for fixing in position and as directed by the departmental officers. ( The entire fittings should be got approved from the Executive Engineer before use ) </t>
  </si>
  <si>
    <t>Supply and fixing of 25 watts LED street light fitting complete with all accessories such as copper wire etc., complete using 25mm dia GI 'B' class pipe for  150 m length , confirming to ISI specifications and including labour charges for fixing street light fittings in EB pole/wall etc complete as directed by the departmental officers(The quality and brand of entire fitting should be got approved from Executive Engineer before use)</t>
  </si>
  <si>
    <t>a)15W Bulb ( As per PWD SR 2023 - 24 Pg.121               item no. M-1283</t>
  </si>
  <si>
    <t>b). 9W Bulb ( As per PWD SR 2023 - 24 Pg.121      item no. M-1282</t>
  </si>
  <si>
    <t>Supply and erection of Rotational Moulded Polyethylene water storage tanks (HDPE Cylindrical vertical type) for outdoor use having capacity of  1000 litres (excluding free board)  of approved brand (superior variety) with ISI Mark (marked with tank itself) with top  lid with provisions of  locking including necessary  specials and fittings for storing potable water and for storing potable water and manufactured with material which do not import any taste / odour  / any toxic effect and not to contaminate etc with carbon block content   and   dispersion   in   accordance  with relevant I.S. specification and as directed by the departmental officers etc. complete. (The tank should be got approved from the E.E. before use) PWD SR P-54/23-24 item no M-0540  Rs 10.05/lit</t>
  </si>
  <si>
    <t>Run off main with 2 wires of 2.5 Sq.mm. PVC insulated single core multi strand fire retardant flexible copper cable with ISI mark conforming to IS: 694/1990,1.1 kv grade cable with continuous earth by means of 1.5 sq.mm PVC insulated single core multi strand fire retardant flexible copper cable with ISI mark conforming to IS: 694/1990,1.1. k.v. grade cable in fully concealed 19mm/20mm dia rigid PVC conduit pipe heavy dutywith ISI mark cost of all materials, specials etc., all complete.</t>
  </si>
  <si>
    <t>2 X 2.5 Sq mm in fully concealed PVC conduit</t>
  </si>
  <si>
    <t>Run off mains with 2 wires of 2.5 Sqmm copper PVC insulated unsheathed single core 1.1KV cable wire contuinuous earth by means of 1.5 Sqmm copper PVC insulated unsheathed single core 1.1 KV grade cable in fully concealed 19 mm / 20 mm dia rigid PVC conduit pipe heavy duty with ISI mark including cost of all materials, specials, etc., all complete.</t>
  </si>
  <si>
    <t>Total as per Data No. 12</t>
  </si>
  <si>
    <t>Add 180 mt 2.5 Sqmm copper PVC insulated unsheathed S.C. cable ( P-133 M-1565)</t>
  </si>
  <si>
    <t>Deduct 1.5 Sqmm copper PVC insulated unsheathed S.C. cable</t>
  </si>
  <si>
    <t>Total for 90 metres</t>
  </si>
  <si>
    <t>Run off main with 2 wires of 2.5 Sq.mm. PVC insulated single core multi strand fire retardant flexible copper cable with ISI mark conforming to IS: 694/1990,1.1 kv grade cable with continuous earth by means of 2.5 sq.mm PVC insulated single core multi strand fire retardant flexible copper cable with ISI mark conforming to IS: 694/1990,1.1. k.v. grade cable in fully concealed   19mm/20mm dia rigid PVC conduit pipe heavy dutywith ISI mark cost of all materials, specials etc., all complete.</t>
  </si>
  <si>
    <t>Clearing the existing septic tank such as sewage water and liquid using 6000 litres capacity vehicles and disposing the same away from the site including cleaning tank with water after disposal, hire and conveyanve charges for the vehicle, labours all tools and plants employed there of as directed by the departmental officers</t>
  </si>
  <si>
    <t>Load</t>
  </si>
  <si>
    <t>For Existing Septic tank</t>
  </si>
  <si>
    <t xml:space="preserve"> =</t>
  </si>
  <si>
    <t>Litres</t>
  </si>
  <si>
    <t xml:space="preserve">Say </t>
  </si>
  <si>
    <t>Add 5% for cleaning with water after disposal</t>
  </si>
  <si>
    <t xml:space="preserve">            AE/Salem                              AEE/Salem                                      EE/SLM    </t>
  </si>
  <si>
    <t>AEE/Salem</t>
  </si>
  <si>
    <t>AE /Salem</t>
  </si>
  <si>
    <t>/6000</t>
  </si>
</sst>
</file>

<file path=xl/styles.xml><?xml version="1.0" encoding="utf-8"?>
<styleSheet xmlns="http://schemas.openxmlformats.org/spreadsheetml/2006/main" xmlns:mc="http://schemas.openxmlformats.org/markup-compatibility/2006" xmlns:x14ac="http://schemas.microsoft.com/office/spreadsheetml/2009/9/ac" mc:Ignorable="x14ac">
  <numFmts count="30">
    <numFmt numFmtId="5" formatCode="&quot;Rs.&quot;\ #,##0;&quot;Rs.&quot;\ \-#,##0"/>
    <numFmt numFmtId="8" formatCode="&quot;Rs.&quot;\ #,##0.00;[Red]&quot;Rs.&quot;\ \-#,##0.00"/>
    <numFmt numFmtId="164" formatCode="&quot;₹&quot;\ #,##0;&quot;₹&quot;\ \-#,##0"/>
    <numFmt numFmtId="165" formatCode="_ &quot;₹&quot;\ * #,##0.00_ ;_ &quot;₹&quot;\ * \-#,##0.00_ ;_ &quot;₹&quot;\ * &quot;-&quot;??_ ;_ @_ "/>
    <numFmt numFmtId="166" formatCode="&quot;$&quot;#,##0_);[Red]\(&quot;$&quot;#,##0\)"/>
    <numFmt numFmtId="167" formatCode="_(&quot;$&quot;* #,##0_);_(&quot;$&quot;* \(#,##0\);_(&quot;$&quot;* &quot;-&quot;_);_(@_)"/>
    <numFmt numFmtId="168" formatCode="_(&quot;$&quot;* #,##0.00_);_(&quot;$&quot;* \(#,##0.00\);_(&quot;$&quot;* &quot;-&quot;??_);_(@_)"/>
    <numFmt numFmtId="169" formatCode="_(* #,##0.00_);_(* \(#,##0.00\);_(* &quot;-&quot;??_);_(@_)"/>
    <numFmt numFmtId="170" formatCode="0.00_)"/>
    <numFmt numFmtId="171" formatCode="0_)"/>
    <numFmt numFmtId="172" formatCode="0.000_)"/>
    <numFmt numFmtId="173" formatCode="0.0_)"/>
    <numFmt numFmtId="174" formatCode="0.00000_)"/>
    <numFmt numFmtId="175" formatCode="0.0000_)"/>
    <numFmt numFmtId="176" formatCode="0.0"/>
    <numFmt numFmtId="177" formatCode="0.000"/>
    <numFmt numFmtId="178" formatCode="0.00000000_)"/>
    <numFmt numFmtId="179" formatCode="_-&quot;€&quot;* #,##0.00_-;\-&quot;€&quot;* #,##0.00_-;_-&quot;€&quot;* &quot;-&quot;??_-;_-@_-"/>
    <numFmt numFmtId="180" formatCode="#,##0.0"/>
    <numFmt numFmtId="181" formatCode="&quot;L.&quot;\ #,##0;[Red]\-&quot;L.&quot;\ #,##0"/>
    <numFmt numFmtId="182" formatCode="#,##0.0000_);\(#,##0.0000\)"/>
    <numFmt numFmtId="183" formatCode="_-* #,##0\ &quot;F&quot;_-;\-* #,##0\ &quot;F&quot;_-;_-* &quot;-&quot;\ &quot;F&quot;_-;_-@_-"/>
    <numFmt numFmtId="184" formatCode="_-* #,##0\ _F_-;\-* #,##0\ _F_-;_-* &quot;-&quot;\ _F_-;_-@_-"/>
    <numFmt numFmtId="185" formatCode="&quot;\&quot;#,##0.00;[Red]\-&quot;\&quot;#,##0.00"/>
    <numFmt numFmtId="186" formatCode="0.00_);\(0.00\)"/>
    <numFmt numFmtId="187" formatCode="_([$€-2]* #,##0.00_);_([$€-2]* \(#,##0.00\);_([$€-2]* &quot;-&quot;??_)"/>
    <numFmt numFmtId="188" formatCode="_-* #,##0.00\ _F_-;\-* #,##0.00\ _F_-;_-* &quot;-&quot;??\ _F_-;_-@_-"/>
    <numFmt numFmtId="189" formatCode="_ * #,##0_)\ &quot;$&quot;_ ;_ * \(#,##0\)\ &quot;$&quot;_ ;_ * &quot;-&quot;_)\ &quot;$&quot;_ ;_ @_ "/>
    <numFmt numFmtId="190" formatCode="_ * #,##0.00_)\ &quot;$&quot;_ ;_ * \(#,##0.00\)\ &quot;$&quot;_ ;_ * &quot;-&quot;??_)\ &quot;$&quot;_ ;_ @_ "/>
    <numFmt numFmtId="191" formatCode="0.0000000000"/>
  </numFmts>
  <fonts count="70">
    <font>
      <sz val="12"/>
      <name val="Helv"/>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2"/>
      <name val="Arial"/>
      <family val="2"/>
    </font>
    <font>
      <sz val="12"/>
      <name val="Helv"/>
    </font>
    <font>
      <sz val="8"/>
      <name val="Arial"/>
      <family val="2"/>
    </font>
    <font>
      <sz val="12"/>
      <name val="Arial"/>
      <family val="2"/>
    </font>
    <font>
      <sz val="10"/>
      <color indexed="10"/>
      <name val="Arial"/>
      <family val="2"/>
    </font>
    <font>
      <sz val="10"/>
      <name val="Arial"/>
      <family val="2"/>
    </font>
    <font>
      <sz val="11"/>
      <color indexed="8"/>
      <name val="Calibri"/>
      <family val="2"/>
    </font>
    <font>
      <sz val="12"/>
      <name val="Bookman Old Style"/>
      <family val="1"/>
    </font>
    <font>
      <sz val="12"/>
      <name val="Times New Roman"/>
      <family val="1"/>
    </font>
    <font>
      <sz val="9"/>
      <name val="Times New Roman"/>
      <family val="1"/>
    </font>
    <font>
      <b/>
      <i/>
      <sz val="16"/>
      <name val="Helv"/>
    </font>
    <font>
      <sz val="10"/>
      <name val="Helv"/>
      <charset val="204"/>
    </font>
    <font>
      <b/>
      <sz val="11"/>
      <name val="Times New Roman"/>
      <family val="1"/>
    </font>
    <font>
      <sz val="11"/>
      <color theme="1"/>
      <name val="Calibri"/>
      <family val="2"/>
      <scheme val="minor"/>
    </font>
    <font>
      <u/>
      <sz val="11"/>
      <color theme="10"/>
      <name val="Calibri"/>
      <family val="2"/>
    </font>
    <font>
      <sz val="11"/>
      <color rgb="FF000000"/>
      <name val="Calibri"/>
      <family val="2"/>
    </font>
    <font>
      <sz val="11"/>
      <name val="Bookman Old Style"/>
      <family val="1"/>
    </font>
    <font>
      <b/>
      <u/>
      <sz val="11"/>
      <name val="Bookman Old Style"/>
      <family val="1"/>
    </font>
    <font>
      <b/>
      <sz val="11"/>
      <name val="Bookman Old Style"/>
      <family val="1"/>
    </font>
    <font>
      <sz val="9"/>
      <name val="Bookman Old Style"/>
      <family val="1"/>
    </font>
    <font>
      <u/>
      <sz val="11"/>
      <name val="Bookman Old Style"/>
      <family val="1"/>
    </font>
    <font>
      <b/>
      <sz val="11"/>
      <color theme="1"/>
      <name val="Bookman Old Style"/>
      <family val="1"/>
    </font>
    <font>
      <sz val="11"/>
      <color theme="1"/>
      <name val="Bookman Old Style"/>
      <family val="1"/>
    </font>
    <font>
      <i/>
      <sz val="11"/>
      <name val="Bookman Old Style"/>
      <family val="1"/>
    </font>
    <font>
      <sz val="11"/>
      <color rgb="FFFF0000"/>
      <name val="Bookman Old Style"/>
      <family val="1"/>
    </font>
    <font>
      <sz val="11"/>
      <color rgb="FF000000"/>
      <name val="Calibri"/>
      <family val="2"/>
    </font>
    <font>
      <sz val="11"/>
      <name val="?? ??"/>
      <charset val="128"/>
    </font>
    <font>
      <sz val="14"/>
      <name val="Terminal"/>
      <family val="3"/>
      <charset val="255"/>
    </font>
    <font>
      <sz val="10"/>
      <name val="Helv"/>
      <charset val="134"/>
    </font>
    <font>
      <sz val="11"/>
      <color indexed="9"/>
      <name val="Calibri"/>
      <family val="2"/>
    </font>
    <font>
      <sz val="14"/>
      <name val="AngsanaUPC"/>
      <family val="1"/>
    </font>
    <font>
      <sz val="11"/>
      <color indexed="20"/>
      <name val="Calibri"/>
      <family val="2"/>
    </font>
    <font>
      <sz val="12"/>
      <name val="¹ÙÅÁÃ¼"/>
      <charset val="129"/>
    </font>
    <font>
      <b/>
      <sz val="11"/>
      <color indexed="52"/>
      <name val="Calibri"/>
      <family val="2"/>
    </font>
    <font>
      <b/>
      <sz val="11"/>
      <color indexed="9"/>
      <name val="Calibri"/>
      <family val="2"/>
    </font>
    <font>
      <sz val="12"/>
      <name val="HP-TIMES"/>
      <charset val="134"/>
    </font>
    <font>
      <i/>
      <sz val="11"/>
      <color indexed="23"/>
      <name val="Calibri"/>
      <family val="2"/>
    </font>
    <font>
      <sz val="12"/>
      <name val="Gill Sans"/>
      <charset val="134"/>
    </font>
    <font>
      <sz val="11"/>
      <color indexed="17"/>
      <name val="Calibri"/>
      <family val="2"/>
    </font>
    <font>
      <b/>
      <sz val="15"/>
      <color indexed="62"/>
      <name val="Calibri"/>
      <family val="2"/>
    </font>
    <font>
      <b/>
      <sz val="13"/>
      <color indexed="62"/>
      <name val="Calibri"/>
      <family val="2"/>
    </font>
    <font>
      <b/>
      <sz val="11"/>
      <color indexed="62"/>
      <name val="Calibri"/>
      <family val="2"/>
    </font>
    <font>
      <u/>
      <sz val="7.5"/>
      <color indexed="12"/>
      <name val="Arial"/>
      <family val="2"/>
    </font>
    <font>
      <u/>
      <sz val="9"/>
      <color indexed="12"/>
      <name val="Arial"/>
      <family val="2"/>
    </font>
    <font>
      <sz val="11"/>
      <color indexed="62"/>
      <name val="Calibri"/>
      <family val="2"/>
    </font>
    <font>
      <b/>
      <sz val="14"/>
      <name val="HP-TIMES"/>
      <charset val="134"/>
    </font>
    <font>
      <sz val="11"/>
      <color indexed="52"/>
      <name val="Calibri"/>
      <family val="2"/>
    </font>
    <font>
      <sz val="11"/>
      <color indexed="60"/>
      <name val="Calibri"/>
      <family val="2"/>
    </font>
    <font>
      <sz val="7"/>
      <name val="Small Fonts"/>
      <family val="2"/>
    </font>
    <font>
      <sz val="12"/>
      <name val="Helv"/>
      <charset val="134"/>
    </font>
    <font>
      <sz val="10"/>
      <color rgb="FF000000"/>
      <name val="Arial"/>
      <family val="2"/>
    </font>
    <font>
      <b/>
      <sz val="11"/>
      <color indexed="63"/>
      <name val="Calibri"/>
      <family val="2"/>
    </font>
    <font>
      <b/>
      <sz val="10"/>
      <name val="Arial CE"/>
      <charset val="238"/>
    </font>
    <font>
      <u/>
      <sz val="9"/>
      <color indexed="36"/>
      <name val="Arial"/>
      <family val="2"/>
    </font>
    <font>
      <sz val="10"/>
      <name val="MS Sans Serif"/>
      <family val="2"/>
    </font>
    <font>
      <sz val="12"/>
      <name val="Univers (WN)"/>
      <charset val="134"/>
    </font>
    <font>
      <sz val="24"/>
      <color indexed="13"/>
      <name val="Helv"/>
      <charset val="134"/>
    </font>
    <font>
      <b/>
      <sz val="18"/>
      <color indexed="62"/>
      <name val="Cambria"/>
      <family val="2"/>
    </font>
    <font>
      <b/>
      <sz val="11"/>
      <color indexed="8"/>
      <name val="Calibri"/>
      <family val="2"/>
    </font>
    <font>
      <sz val="11"/>
      <color indexed="10"/>
      <name val="Calibri"/>
      <family val="2"/>
    </font>
    <font>
      <sz val="12"/>
      <name val="華康粗圓體"/>
      <charset val="136"/>
    </font>
    <font>
      <sz val="11"/>
      <name val="ＭＳ 明朝"/>
      <charset val="128"/>
    </font>
    <font>
      <sz val="10"/>
      <name val="ＭＳ ゴシック"/>
      <charset val="128"/>
    </font>
    <font>
      <sz val="12"/>
      <color theme="1"/>
      <name val="Calibri"/>
      <family val="2"/>
      <scheme val="minor"/>
    </font>
    <font>
      <b/>
      <sz val="12"/>
      <name val="Times New Roman"/>
      <family val="1"/>
    </font>
  </fonts>
  <fills count="24">
    <fill>
      <patternFill patternType="none"/>
    </fill>
    <fill>
      <patternFill patternType="gray125"/>
    </fill>
    <fill>
      <patternFill patternType="solid">
        <fgColor indexed="22"/>
        <bgColor indexed="64"/>
      </patternFill>
    </fill>
    <fill>
      <patternFill patternType="solid">
        <fgColor indexed="26"/>
        <bgColor indexed="64"/>
      </patternFill>
    </fill>
    <fill>
      <patternFill patternType="solid">
        <fgColor indexed="13"/>
        <bgColor indexed="64"/>
      </patternFill>
    </fill>
    <fill>
      <patternFill patternType="solid">
        <fgColor theme="0"/>
        <bgColor indexed="64"/>
      </patternFill>
    </fill>
    <fill>
      <patternFill patternType="solid">
        <fgColor rgb="FFFFFF00"/>
        <bgColor indexed="64"/>
      </patternFill>
    </fill>
    <fill>
      <patternFill patternType="solid">
        <fgColor indexed="9"/>
      </patternFill>
    </fill>
    <fill>
      <patternFill patternType="solid">
        <fgColor indexed="47"/>
      </patternFill>
    </fill>
    <fill>
      <patternFill patternType="solid">
        <fgColor indexed="26"/>
      </patternFill>
    </fill>
    <fill>
      <patternFill patternType="solid">
        <fgColor indexed="27"/>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55"/>
      </patternFill>
    </fill>
    <fill>
      <patternFill patternType="solid">
        <fgColor indexed="42"/>
      </patternFill>
    </fill>
    <fill>
      <patternFill patternType="solid">
        <fgColor indexed="1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8"/>
      </left>
      <right style="thin">
        <color indexed="8"/>
      </right>
      <top style="thin">
        <color indexed="8"/>
      </top>
      <bottom style="thin">
        <color indexed="8"/>
      </bottom>
      <diagonal/>
    </border>
    <border>
      <left style="thin">
        <color auto="1"/>
      </left>
      <right style="thin">
        <color auto="1"/>
      </right>
      <top/>
      <bottom style="hair">
        <color auto="1"/>
      </bottom>
      <diagonal/>
    </border>
    <border>
      <left style="thin">
        <color auto="1"/>
      </left>
      <right style="thin">
        <color auto="1"/>
      </right>
      <top style="thin">
        <color auto="1"/>
      </top>
      <bottom style="thin">
        <color auto="1"/>
      </bottom>
      <diagonal/>
    </border>
    <border>
      <left/>
      <right/>
      <top style="medium">
        <color auto="1"/>
      </top>
      <bottom style="medium">
        <color auto="1"/>
      </bottom>
      <diagonal/>
    </border>
    <border>
      <left/>
      <right/>
      <top style="thin">
        <color auto="1"/>
      </top>
      <bottom style="thin">
        <color auto="1"/>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8"/>
      </left>
      <right style="thin">
        <color indexed="8"/>
      </right>
      <top style="double">
        <color indexed="8"/>
      </top>
      <bottom style="thin">
        <color indexed="8"/>
      </bottom>
      <diagonal/>
    </border>
  </borders>
  <cellStyleXfs count="340">
    <xf numFmtId="170" fontId="0" fillId="0" borderId="0"/>
    <xf numFmtId="166" fontId="11" fillId="0" borderId="0" applyFont="0" applyFill="0" applyBorder="0" applyAlignment="0" applyProtection="0"/>
    <xf numFmtId="169" fontId="10" fillId="0" borderId="0" applyFont="0" applyFill="0" applyBorder="0" applyAlignment="0" applyProtection="0"/>
    <xf numFmtId="8" fontId="14" fillId="0" borderId="0" applyFont="0" applyFill="0" applyBorder="0" applyAlignment="0" applyProtection="0"/>
    <xf numFmtId="38" fontId="7" fillId="2" borderId="0" applyNumberFormat="0" applyBorder="0" applyAlignment="0" applyProtection="0"/>
    <xf numFmtId="0" fontId="19" fillId="0" borderId="0" applyNumberFormat="0" applyFill="0" applyBorder="0" applyAlignment="0" applyProtection="0">
      <alignment vertical="top"/>
      <protection locked="0"/>
    </xf>
    <xf numFmtId="10" fontId="7" fillId="3" borderId="1" applyNumberFormat="0" applyBorder="0" applyAlignment="0" applyProtection="0"/>
    <xf numFmtId="170" fontId="15" fillId="0" borderId="0"/>
    <xf numFmtId="167" fontId="6" fillId="0" borderId="0"/>
    <xf numFmtId="0" fontId="10" fillId="0" borderId="0"/>
    <xf numFmtId="5" fontId="6" fillId="0" borderId="0"/>
    <xf numFmtId="0" fontId="10" fillId="0" borderId="0"/>
    <xf numFmtId="0" fontId="18" fillId="0" borderId="0"/>
    <xf numFmtId="0" fontId="10" fillId="0" borderId="0"/>
    <xf numFmtId="0" fontId="10" fillId="0" borderId="0"/>
    <xf numFmtId="0" fontId="10" fillId="0" borderId="0"/>
    <xf numFmtId="0" fontId="18" fillId="0" borderId="0"/>
    <xf numFmtId="0" fontId="10" fillId="0" borderId="0"/>
    <xf numFmtId="0" fontId="13" fillId="0" borderId="0"/>
    <xf numFmtId="5" fontId="6" fillId="0" borderId="0"/>
    <xf numFmtId="164" fontId="6" fillId="0" borderId="0"/>
    <xf numFmtId="0" fontId="10" fillId="0" borderId="0"/>
    <xf numFmtId="170" fontId="6" fillId="0" borderId="0"/>
    <xf numFmtId="170" fontId="6" fillId="0" borderId="0"/>
    <xf numFmtId="0" fontId="18" fillId="0" borderId="0"/>
    <xf numFmtId="0" fontId="10" fillId="0" borderId="0"/>
    <xf numFmtId="0" fontId="10" fillId="0" borderId="0"/>
    <xf numFmtId="0" fontId="18" fillId="0" borderId="0"/>
    <xf numFmtId="165" fontId="6" fillId="0" borderId="0"/>
    <xf numFmtId="165" fontId="6" fillId="0" borderId="0"/>
    <xf numFmtId="165" fontId="6" fillId="0" borderId="0"/>
    <xf numFmtId="179" fontId="6" fillId="0" borderId="0"/>
    <xf numFmtId="0" fontId="18" fillId="0" borderId="0"/>
    <xf numFmtId="0" fontId="20" fillId="0" borderId="0"/>
    <xf numFmtId="0" fontId="10" fillId="0" borderId="0"/>
    <xf numFmtId="0" fontId="14" fillId="0" borderId="0"/>
    <xf numFmtId="0" fontId="14" fillId="0" borderId="0"/>
    <xf numFmtId="0" fontId="4" fillId="0" borderId="0"/>
    <xf numFmtId="9" fontId="4" fillId="0" borderId="0" applyFont="0" applyFill="0" applyBorder="0" applyAlignment="0" applyProtection="0"/>
    <xf numFmtId="10"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6" fillId="0" borderId="0"/>
    <xf numFmtId="40" fontId="17" fillId="0" borderId="0"/>
    <xf numFmtId="0" fontId="4" fillId="0" borderId="0"/>
    <xf numFmtId="0" fontId="3" fillId="0" borderId="0"/>
    <xf numFmtId="0" fontId="4" fillId="0" borderId="0"/>
    <xf numFmtId="0" fontId="4" fillId="0" borderId="0"/>
    <xf numFmtId="0" fontId="13" fillId="0" borderId="0"/>
    <xf numFmtId="0" fontId="4" fillId="0" borderId="0"/>
    <xf numFmtId="0" fontId="2" fillId="0" borderId="0"/>
    <xf numFmtId="0" fontId="4" fillId="0" borderId="0"/>
    <xf numFmtId="178" fontId="6" fillId="0" borderId="0"/>
    <xf numFmtId="178" fontId="6" fillId="0" borderId="0"/>
    <xf numFmtId="178" fontId="6" fillId="0" borderId="0"/>
    <xf numFmtId="0" fontId="1" fillId="0" borderId="0"/>
    <xf numFmtId="0" fontId="1" fillId="0" borderId="0"/>
    <xf numFmtId="0" fontId="30" fillId="0" borderId="0"/>
    <xf numFmtId="180" fontId="4" fillId="0" borderId="0" applyFont="0" applyFill="0" applyBorder="0" applyAlignment="0" applyProtection="0"/>
    <xf numFmtId="181" fontId="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40" fontId="31" fillId="0" borderId="0" applyFont="0" applyFill="0" applyBorder="0" applyAlignment="0" applyProtection="0"/>
    <xf numFmtId="38" fontId="31" fillId="0" borderId="0" applyFont="0" applyFill="0" applyBorder="0" applyAlignment="0" applyProtection="0"/>
    <xf numFmtId="0" fontId="32" fillId="0" borderId="0"/>
    <xf numFmtId="0" fontId="16" fillId="0" borderId="0"/>
    <xf numFmtId="0" fontId="16" fillId="0" borderId="0"/>
    <xf numFmtId="0" fontId="33" fillId="0" borderId="0"/>
    <xf numFmtId="0" fontId="4" fillId="0" borderId="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7" borderId="0" applyNumberFormat="0" applyBorder="0" applyAlignment="0" applyProtection="0"/>
    <xf numFmtId="0" fontId="11" fillId="10"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13"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8" borderId="0" applyNumberFormat="0" applyBorder="0" applyAlignment="0" applyProtection="0"/>
    <xf numFmtId="0" fontId="34" fillId="15" borderId="0" applyNumberFormat="0" applyBorder="0" applyAlignment="0" applyProtection="0"/>
    <xf numFmtId="0" fontId="34" fillId="12" borderId="0" applyNumberFormat="0" applyBorder="0" applyAlignment="0" applyProtection="0"/>
    <xf numFmtId="0" fontId="34" fillId="13" borderId="0" applyNumberFormat="0" applyBorder="0" applyAlignment="0" applyProtection="0"/>
    <xf numFmtId="0" fontId="34" fillId="11" borderId="0" applyNumberFormat="0" applyBorder="0" applyAlignment="0" applyProtection="0"/>
    <xf numFmtId="0" fontId="34" fillId="15" borderId="0" applyNumberFormat="0" applyBorder="0" applyAlignment="0" applyProtection="0"/>
    <xf numFmtId="0" fontId="34" fillId="8" borderId="0" applyNumberFormat="0" applyBorder="0" applyAlignment="0" applyProtection="0"/>
    <xf numFmtId="9" fontId="35" fillId="0" borderId="0"/>
    <xf numFmtId="9" fontId="35" fillId="0" borderId="0"/>
    <xf numFmtId="9" fontId="35" fillId="0" borderId="0"/>
    <xf numFmtId="9" fontId="35" fillId="0" borderId="0"/>
    <xf numFmtId="0" fontId="34" fillId="15" borderId="0" applyNumberFormat="0" applyBorder="0" applyAlignment="0" applyProtection="0"/>
    <xf numFmtId="0" fontId="34" fillId="16" borderId="0" applyNumberFormat="0" applyBorder="0" applyAlignment="0" applyProtection="0"/>
    <xf numFmtId="0" fontId="34" fillId="17" borderId="0" applyNumberFormat="0" applyBorder="0" applyAlignment="0" applyProtection="0"/>
    <xf numFmtId="0" fontId="34" fillId="18" borderId="0" applyNumberFormat="0" applyBorder="0" applyAlignment="0" applyProtection="0"/>
    <xf numFmtId="0" fontId="34" fillId="15" borderId="0" applyNumberFormat="0" applyBorder="0" applyAlignment="0" applyProtection="0"/>
    <xf numFmtId="0" fontId="34" fillId="19" borderId="0" applyNumberFormat="0" applyBorder="0" applyAlignment="0" applyProtection="0"/>
    <xf numFmtId="0" fontId="7" fillId="0" borderId="0" applyNumberFormat="0" applyAlignment="0"/>
    <xf numFmtId="182" fontId="35" fillId="0" borderId="0" applyFont="0" applyFill="0" applyBorder="0" applyAlignment="0" applyProtection="0"/>
    <xf numFmtId="183" fontId="35" fillId="0" borderId="0" applyFont="0" applyFill="0" applyBorder="0" applyAlignment="0" applyProtection="0"/>
    <xf numFmtId="174" fontId="35" fillId="0" borderId="0" applyFont="0" applyFill="0" applyBorder="0" applyAlignment="0" applyProtection="0"/>
    <xf numFmtId="184" fontId="35" fillId="0" borderId="0" applyFont="0" applyFill="0" applyBorder="0" applyAlignment="0" applyProtection="0"/>
    <xf numFmtId="0" fontId="36" fillId="20" borderId="0" applyNumberFormat="0" applyBorder="0" applyAlignment="0" applyProtection="0"/>
    <xf numFmtId="0" fontId="8" fillId="0" borderId="0"/>
    <xf numFmtId="0" fontId="37" fillId="0" borderId="0"/>
    <xf numFmtId="0" fontId="38" fillId="7" borderId="11" applyNumberFormat="0" applyAlignment="0" applyProtection="0"/>
    <xf numFmtId="0" fontId="39" fillId="21" borderId="12" applyNumberFormat="0" applyAlignment="0" applyProtection="0"/>
    <xf numFmtId="185" fontId="4" fillId="0" borderId="0"/>
    <xf numFmtId="185" fontId="4" fillId="0" borderId="0"/>
    <xf numFmtId="185" fontId="4" fillId="0" borderId="0"/>
    <xf numFmtId="185" fontId="4" fillId="0" borderId="0"/>
    <xf numFmtId="185" fontId="4" fillId="0" borderId="0"/>
    <xf numFmtId="185" fontId="4" fillId="0" borderId="0"/>
    <xf numFmtId="185" fontId="4" fillId="0" borderId="0"/>
    <xf numFmtId="185" fontId="4" fillId="0" borderId="0"/>
    <xf numFmtId="185" fontId="4" fillId="0" borderId="0"/>
    <xf numFmtId="185" fontId="4" fillId="0" borderId="0"/>
    <xf numFmtId="185" fontId="4" fillId="0" borderId="0"/>
    <xf numFmtId="185" fontId="4" fillId="0" borderId="0"/>
    <xf numFmtId="185" fontId="4" fillId="0" borderId="0"/>
    <xf numFmtId="185" fontId="4" fillId="0" borderId="0"/>
    <xf numFmtId="185" fontId="4" fillId="0" borderId="0"/>
    <xf numFmtId="185" fontId="4" fillId="0" borderId="0"/>
    <xf numFmtId="185" fontId="4" fillId="0" borderId="0"/>
    <xf numFmtId="185" fontId="4" fillId="0" borderId="0"/>
    <xf numFmtId="185" fontId="4" fillId="0" borderId="0"/>
    <xf numFmtId="185" fontId="4" fillId="0" borderId="0"/>
    <xf numFmtId="185" fontId="4" fillId="0" borderId="0"/>
    <xf numFmtId="185" fontId="4" fillId="0" borderId="0"/>
    <xf numFmtId="185" fontId="4" fillId="0" borderId="0"/>
    <xf numFmtId="185" fontId="4" fillId="0" borderId="0"/>
    <xf numFmtId="185" fontId="4" fillId="0" borderId="0"/>
    <xf numFmtId="185" fontId="4" fillId="0" borderId="0"/>
    <xf numFmtId="185" fontId="4" fillId="0" borderId="0"/>
    <xf numFmtId="185" fontId="4" fillId="0" borderId="0"/>
    <xf numFmtId="185" fontId="4" fillId="0" borderId="0"/>
    <xf numFmtId="185" fontId="4" fillId="0" borderId="0"/>
    <xf numFmtId="185" fontId="4" fillId="0" borderId="0"/>
    <xf numFmtId="185" fontId="4" fillId="0" borderId="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86" fontId="4" fillId="0" borderId="0" applyFill="0" applyBorder="0" applyAlignment="0" applyProtection="0"/>
    <xf numFmtId="169" fontId="4" fillId="0" borderId="0" applyFont="0" applyFill="0" applyBorder="0" applyAlignment="0" applyProtection="0"/>
    <xf numFmtId="170" fontId="1"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0" fontId="40" fillId="0" borderId="0"/>
    <xf numFmtId="0" fontId="40" fillId="0" borderId="13"/>
    <xf numFmtId="187" fontId="4" fillId="0" borderId="0" applyFont="0" applyFill="0" applyBorder="0" applyAlignment="0" applyProtection="0"/>
    <xf numFmtId="187" fontId="4" fillId="0" borderId="0" applyFont="0" applyFill="0" applyBorder="0" applyAlignment="0" applyProtection="0"/>
    <xf numFmtId="187" fontId="4" fillId="0" borderId="0" applyFont="0" applyFill="0" applyBorder="0" applyAlignment="0" applyProtection="0"/>
    <xf numFmtId="187" fontId="4" fillId="0" borderId="0" applyFont="0" applyFill="0" applyBorder="0" applyAlignment="0" applyProtection="0"/>
    <xf numFmtId="0" fontId="11" fillId="0" borderId="0"/>
    <xf numFmtId="0" fontId="41" fillId="0" borderId="0" applyNumberFormat="0" applyFill="0" applyBorder="0" applyAlignment="0" applyProtection="0"/>
    <xf numFmtId="180" fontId="9" fillId="0" borderId="14">
      <alignment horizontal="right"/>
    </xf>
    <xf numFmtId="180" fontId="9" fillId="0" borderId="14">
      <alignment horizontal="right"/>
    </xf>
    <xf numFmtId="180" fontId="9" fillId="0" borderId="14">
      <alignment horizontal="right"/>
    </xf>
    <xf numFmtId="180" fontId="9" fillId="0" borderId="14">
      <alignment horizontal="right"/>
    </xf>
    <xf numFmtId="2" fontId="42" fillId="0" borderId="15">
      <alignment horizontal="center" vertical="top" wrapText="1"/>
    </xf>
    <xf numFmtId="0" fontId="43" fillId="22" borderId="0" applyNumberFormat="0" applyBorder="0" applyAlignment="0" applyProtection="0"/>
    <xf numFmtId="0" fontId="5" fillId="0" borderId="16" applyNumberFormat="0" applyAlignment="0" applyProtection="0">
      <alignment horizontal="left" vertical="center"/>
    </xf>
    <xf numFmtId="0" fontId="5" fillId="0" borderId="17">
      <alignment horizontal="left" vertical="center"/>
    </xf>
    <xf numFmtId="0" fontId="44" fillId="0" borderId="18" applyNumberFormat="0" applyFill="0" applyAlignment="0" applyProtection="0"/>
    <xf numFmtId="0" fontId="45" fillId="0" borderId="19" applyNumberFormat="0" applyFill="0" applyAlignment="0" applyProtection="0"/>
    <xf numFmtId="0" fontId="46" fillId="0" borderId="20" applyNumberFormat="0" applyFill="0" applyAlignment="0" applyProtection="0"/>
    <xf numFmtId="0" fontId="46" fillId="0" borderId="0" applyNumberFormat="0" applyFill="0" applyBorder="0" applyAlignment="0" applyProtection="0"/>
    <xf numFmtId="0" fontId="47"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9" fillId="8" borderId="11" applyNumberFormat="0" applyAlignment="0" applyProtection="0"/>
    <xf numFmtId="2" fontId="12" fillId="0" borderId="5" applyNumberFormat="0" applyBorder="0" applyProtection="0">
      <alignment horizontal="center" vertical="center"/>
    </xf>
    <xf numFmtId="177" fontId="42" fillId="0" borderId="15">
      <alignment horizontal="right" vertical="center" wrapText="1"/>
    </xf>
    <xf numFmtId="0" fontId="50" fillId="4" borderId="13"/>
    <xf numFmtId="0" fontId="51" fillId="0" borderId="21" applyNumberFormat="0" applyFill="0" applyAlignment="0" applyProtection="0"/>
    <xf numFmtId="0" fontId="8" fillId="0" borderId="0"/>
    <xf numFmtId="184" fontId="4" fillId="0" borderId="0" applyFont="0" applyFill="0" applyBorder="0" applyAlignment="0" applyProtection="0"/>
    <xf numFmtId="188" fontId="4" fillId="0" borderId="0" applyFont="0" applyFill="0" applyBorder="0" applyAlignment="0" applyProtection="0"/>
    <xf numFmtId="189" fontId="4" fillId="0" borderId="0" applyFont="0" applyFill="0" applyBorder="0" applyAlignment="0" applyProtection="0"/>
    <xf numFmtId="190" fontId="4" fillId="0" borderId="0" applyFont="0" applyFill="0" applyBorder="0" applyAlignment="0" applyProtection="0"/>
    <xf numFmtId="0" fontId="52" fillId="13" borderId="0" applyNumberFormat="0" applyBorder="0" applyAlignment="0" applyProtection="0"/>
    <xf numFmtId="37" fontId="53" fillId="0" borderId="0"/>
    <xf numFmtId="37" fontId="53" fillId="0" borderId="0"/>
    <xf numFmtId="37" fontId="53" fillId="0" borderId="0"/>
    <xf numFmtId="37" fontId="53" fillId="0" borderId="0"/>
    <xf numFmtId="191" fontId="4" fillId="0" borderId="0"/>
    <xf numFmtId="191" fontId="4" fillId="0" borderId="0"/>
    <xf numFmtId="191" fontId="4" fillId="0" borderId="0"/>
    <xf numFmtId="0" fontId="4" fillId="0" borderId="0"/>
    <xf numFmtId="0" fontId="20" fillId="0" borderId="0"/>
    <xf numFmtId="0" fontId="4" fillId="0" borderId="0"/>
    <xf numFmtId="0" fontId="1" fillId="0" borderId="0"/>
    <xf numFmtId="5" fontId="54" fillId="0" borderId="0"/>
    <xf numFmtId="0" fontId="1" fillId="0" borderId="0"/>
    <xf numFmtId="0" fontId="1" fillId="0" borderId="0"/>
    <xf numFmtId="0" fontId="20" fillId="0" borderId="0"/>
    <xf numFmtId="0" fontId="1" fillId="0" borderId="0"/>
    <xf numFmtId="0" fontId="1" fillId="0" borderId="0"/>
    <xf numFmtId="0" fontId="4" fillId="0" borderId="0"/>
    <xf numFmtId="0" fontId="1" fillId="0" borderId="0"/>
    <xf numFmtId="0" fontId="1" fillId="0" borderId="0"/>
    <xf numFmtId="0" fontId="1" fillId="0" borderId="0"/>
    <xf numFmtId="0" fontId="6" fillId="0" borderId="0"/>
    <xf numFmtId="0" fontId="1" fillId="0" borderId="0"/>
    <xf numFmtId="0" fontId="4" fillId="0" borderId="0"/>
    <xf numFmtId="0" fontId="4" fillId="0" borderId="0"/>
    <xf numFmtId="0" fontId="4" fillId="0" borderId="0"/>
    <xf numFmtId="0" fontId="13" fillId="0" borderId="0"/>
    <xf numFmtId="0" fontId="4" fillId="0" borderId="0"/>
    <xf numFmtId="0" fontId="4" fillId="0" borderId="0"/>
    <xf numFmtId="0" fontId="4" fillId="0" borderId="0"/>
    <xf numFmtId="0" fontId="4" fillId="0" borderId="0"/>
    <xf numFmtId="164" fontId="54" fillId="0" borderId="0"/>
    <xf numFmtId="164" fontId="54" fillId="0" borderId="0"/>
    <xf numFmtId="5" fontId="54" fillId="0" borderId="0"/>
    <xf numFmtId="176" fontId="54" fillId="0" borderId="0"/>
    <xf numFmtId="5" fontId="54" fillId="0" borderId="0"/>
    <xf numFmtId="164" fontId="54" fillId="0" borderId="0"/>
    <xf numFmtId="177" fontId="54" fillId="0" borderId="0"/>
    <xf numFmtId="177" fontId="54" fillId="0" borderId="0"/>
    <xf numFmtId="184" fontId="54" fillId="0" borderId="0"/>
    <xf numFmtId="184" fontId="54" fillId="0" borderId="0"/>
    <xf numFmtId="164" fontId="54" fillId="0" borderId="0"/>
    <xf numFmtId="5" fontId="54" fillId="0" borderId="0"/>
    <xf numFmtId="164" fontId="54" fillId="0" borderId="0"/>
    <xf numFmtId="5" fontId="54" fillId="0" borderId="0"/>
    <xf numFmtId="164" fontId="54" fillId="0" borderId="0"/>
    <xf numFmtId="164" fontId="54" fillId="0" borderId="0"/>
    <xf numFmtId="5" fontId="54"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55" fillId="0" borderId="0"/>
    <xf numFmtId="187" fontId="6" fillId="0" borderId="0"/>
    <xf numFmtId="0" fontId="1" fillId="0" borderId="0"/>
    <xf numFmtId="0" fontId="20" fillId="0" borderId="0"/>
    <xf numFmtId="171" fontId="6" fillId="0" borderId="0"/>
    <xf numFmtId="0" fontId="20" fillId="0" borderId="0"/>
    <xf numFmtId="171" fontId="54" fillId="0" borderId="0"/>
    <xf numFmtId="164" fontId="54" fillId="0" borderId="0"/>
    <xf numFmtId="164" fontId="54" fillId="0" borderId="0"/>
    <xf numFmtId="164" fontId="54" fillId="0" borderId="0"/>
    <xf numFmtId="177" fontId="54" fillId="0" borderId="0"/>
    <xf numFmtId="177" fontId="54" fillId="0" borderId="0"/>
    <xf numFmtId="177" fontId="54" fillId="0" borderId="0"/>
    <xf numFmtId="177" fontId="54" fillId="0" borderId="0"/>
    <xf numFmtId="177" fontId="54" fillId="0" borderId="0"/>
    <xf numFmtId="164" fontId="54" fillId="0" borderId="0"/>
    <xf numFmtId="171" fontId="54" fillId="0" borderId="0"/>
    <xf numFmtId="0" fontId="1" fillId="0" borderId="0"/>
    <xf numFmtId="164" fontId="54" fillId="0" borderId="0"/>
    <xf numFmtId="177" fontId="6" fillId="0" borderId="0"/>
    <xf numFmtId="177" fontId="6" fillId="0" borderId="0"/>
    <xf numFmtId="177" fontId="6" fillId="0" borderId="0"/>
    <xf numFmtId="177" fontId="6" fillId="0" borderId="0"/>
    <xf numFmtId="171" fontId="54" fillId="0" borderId="0"/>
    <xf numFmtId="5" fontId="54" fillId="0" borderId="0"/>
    <xf numFmtId="5" fontId="54" fillId="0" borderId="0"/>
    <xf numFmtId="5" fontId="54" fillId="0" borderId="0"/>
    <xf numFmtId="177" fontId="54" fillId="0" borderId="0"/>
    <xf numFmtId="177" fontId="54" fillId="0" borderId="0"/>
    <xf numFmtId="177" fontId="5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173" fontId="54" fillId="0" borderId="0"/>
    <xf numFmtId="0" fontId="4" fillId="0" borderId="0"/>
    <xf numFmtId="174" fontId="54" fillId="0" borderId="0"/>
    <xf numFmtId="174" fontId="54" fillId="0" borderId="0"/>
    <xf numFmtId="0" fontId="4" fillId="0" borderId="0"/>
    <xf numFmtId="0" fontId="4" fillId="0" borderId="0"/>
    <xf numFmtId="0" fontId="11" fillId="0" borderId="0"/>
    <xf numFmtId="0" fontId="1" fillId="0" borderId="0"/>
    <xf numFmtId="0" fontId="6" fillId="0" borderId="0"/>
    <xf numFmtId="0" fontId="6" fillId="0" borderId="0"/>
    <xf numFmtId="0" fontId="6" fillId="0" borderId="0"/>
    <xf numFmtId="0" fontId="1" fillId="0" borderId="0"/>
    <xf numFmtId="0" fontId="1" fillId="0" borderId="0"/>
    <xf numFmtId="0" fontId="4" fillId="0" borderId="0"/>
    <xf numFmtId="0" fontId="13" fillId="0" borderId="0"/>
    <xf numFmtId="0" fontId="54" fillId="0" borderId="0"/>
    <xf numFmtId="0" fontId="4" fillId="0" borderId="0"/>
    <xf numFmtId="0" fontId="6" fillId="0" borderId="0"/>
    <xf numFmtId="0" fontId="4" fillId="0" borderId="0"/>
    <xf numFmtId="14" fontId="4" fillId="0" borderId="0"/>
    <xf numFmtId="14" fontId="4" fillId="0" borderId="0"/>
    <xf numFmtId="175" fontId="54" fillId="0" borderId="0"/>
    <xf numFmtId="0" fontId="4" fillId="0" borderId="0"/>
    <xf numFmtId="0" fontId="4" fillId="0" borderId="0"/>
    <xf numFmtId="0" fontId="6" fillId="0" borderId="0"/>
    <xf numFmtId="0" fontId="4" fillId="9" borderId="22" applyNumberFormat="0" applyFont="0" applyAlignment="0" applyProtection="0"/>
    <xf numFmtId="0" fontId="56" fillId="7" borderId="23" applyNumberFormat="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0" fontId="57" fillId="0" borderId="0" applyFont="0"/>
    <xf numFmtId="0" fontId="40" fillId="0" borderId="0"/>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9" fillId="0" borderId="0"/>
    <xf numFmtId="0" fontId="60" fillId="0" borderId="0"/>
    <xf numFmtId="14" fontId="16" fillId="0" borderId="0"/>
    <xf numFmtId="0" fontId="40" fillId="0" borderId="13"/>
    <xf numFmtId="0" fontId="61" fillId="23" borderId="0"/>
    <xf numFmtId="0" fontId="62" fillId="0" borderId="0" applyNumberFormat="0" applyFill="0" applyBorder="0" applyAlignment="0" applyProtection="0"/>
    <xf numFmtId="0" fontId="63" fillId="0" borderId="24" applyNumberFormat="0" applyFill="0" applyAlignment="0" applyProtection="0"/>
    <xf numFmtId="0" fontId="50" fillId="0" borderId="25"/>
    <xf numFmtId="0" fontId="50" fillId="0" borderId="13"/>
    <xf numFmtId="0" fontId="64" fillId="0" borderId="0" applyNumberFormat="0" applyFill="0" applyBorder="0" applyAlignment="0" applyProtection="0"/>
    <xf numFmtId="0" fontId="65" fillId="0" borderId="0"/>
    <xf numFmtId="40" fontId="66" fillId="0" borderId="0" applyFont="0" applyFill="0" applyBorder="0" applyAlignment="0" applyProtection="0"/>
    <xf numFmtId="38" fontId="66" fillId="0" borderId="0" applyFont="0" applyFill="0" applyBorder="0" applyAlignment="0" applyProtection="0"/>
    <xf numFmtId="0" fontId="67" fillId="0" borderId="0"/>
    <xf numFmtId="181" fontId="4" fillId="0" borderId="0" applyFont="0" applyFill="0" applyBorder="0" applyAlignment="0" applyProtection="0"/>
    <xf numFmtId="180" fontId="4" fillId="0" borderId="0" applyFont="0" applyFill="0" applyBorder="0" applyAlignment="0" applyProtection="0"/>
  </cellStyleXfs>
  <cellXfs count="364">
    <xf numFmtId="170" fontId="0" fillId="0" borderId="0" xfId="0"/>
    <xf numFmtId="170" fontId="21" fillId="0" borderId="0" xfId="0" applyFont="1" applyFill="1" applyAlignment="1">
      <alignment vertical="center"/>
    </xf>
    <xf numFmtId="170" fontId="23" fillId="0" borderId="0" xfId="0" applyFont="1" applyFill="1" applyAlignment="1">
      <alignment horizontal="center" vertical="center"/>
    </xf>
    <xf numFmtId="170" fontId="21" fillId="0" borderId="1" xfId="0" applyFont="1" applyFill="1" applyBorder="1" applyAlignment="1">
      <alignment horizontal="center" vertical="center"/>
    </xf>
    <xf numFmtId="170" fontId="21" fillId="0" borderId="1" xfId="0" applyFont="1" applyFill="1" applyBorder="1" applyAlignment="1">
      <alignment vertical="center" wrapText="1"/>
    </xf>
    <xf numFmtId="171" fontId="21" fillId="0" borderId="0" xfId="0" applyNumberFormat="1" applyFont="1" applyFill="1" applyAlignment="1">
      <alignment horizontal="center" vertical="center"/>
    </xf>
    <xf numFmtId="170" fontId="21" fillId="0" borderId="0" xfId="0" applyFont="1" applyFill="1" applyAlignment="1">
      <alignment horizontal="center" vertical="center"/>
    </xf>
    <xf numFmtId="170" fontId="21" fillId="0" borderId="0" xfId="0" applyFont="1" applyFill="1" applyAlignment="1">
      <alignment vertical="center" wrapText="1"/>
    </xf>
    <xf numFmtId="170" fontId="21" fillId="0" borderId="0" xfId="0" applyFont="1" applyFill="1" applyAlignment="1">
      <alignment horizontal="right" vertical="center"/>
    </xf>
    <xf numFmtId="0" fontId="21" fillId="0" borderId="0" xfId="48" applyFont="1" applyFill="1" applyBorder="1" applyAlignment="1">
      <alignment vertical="center"/>
    </xf>
    <xf numFmtId="0" fontId="21" fillId="0" borderId="0" xfId="0" applyNumberFormat="1" applyFont="1" applyBorder="1" applyAlignment="1">
      <alignment horizontal="left" vertical="center"/>
    </xf>
    <xf numFmtId="0" fontId="23" fillId="0" borderId="0" xfId="0" applyNumberFormat="1" applyFont="1" applyBorder="1" applyAlignment="1">
      <alignment horizontal="left" vertical="center"/>
    </xf>
    <xf numFmtId="0" fontId="23" fillId="0" borderId="1" xfId="0" quotePrefix="1" applyNumberFormat="1" applyFont="1" applyBorder="1" applyAlignment="1">
      <alignment horizontal="center" vertical="center"/>
    </xf>
    <xf numFmtId="0" fontId="21" fillId="0" borderId="1" xfId="0" applyNumberFormat="1" applyFont="1" applyBorder="1" applyAlignment="1">
      <alignment horizontal="center" vertical="center" wrapText="1"/>
    </xf>
    <xf numFmtId="0" fontId="21" fillId="0" borderId="1" xfId="0" applyNumberFormat="1" applyFont="1" applyBorder="1" applyAlignment="1">
      <alignment horizontal="right" vertical="center" wrapText="1"/>
    </xf>
    <xf numFmtId="0" fontId="21" fillId="0" borderId="1" xfId="0" applyNumberFormat="1" applyFont="1" applyBorder="1" applyAlignment="1">
      <alignment horizontal="left" vertical="center" wrapText="1"/>
    </xf>
    <xf numFmtId="0" fontId="23" fillId="0" borderId="1" xfId="0" applyNumberFormat="1" applyFont="1" applyBorder="1" applyAlignment="1">
      <alignment vertical="center"/>
    </xf>
    <xf numFmtId="0" fontId="23" fillId="0" borderId="8" xfId="0" applyNumberFormat="1" applyFont="1" applyBorder="1" applyAlignment="1">
      <alignment vertical="center"/>
    </xf>
    <xf numFmtId="0" fontId="23" fillId="0" borderId="10" xfId="0" applyNumberFormat="1" applyFont="1" applyBorder="1" applyAlignment="1">
      <alignment vertical="center"/>
    </xf>
    <xf numFmtId="0" fontId="23" fillId="0" borderId="9" xfId="0" applyNumberFormat="1" applyFont="1" applyBorder="1" applyAlignment="1">
      <alignment vertical="center"/>
    </xf>
    <xf numFmtId="0" fontId="23" fillId="0" borderId="1" xfId="0" applyNumberFormat="1" applyFont="1" applyBorder="1" applyAlignment="1">
      <alignment horizontal="right" vertical="center"/>
    </xf>
    <xf numFmtId="0" fontId="21" fillId="0" borderId="1" xfId="0" applyNumberFormat="1" applyFont="1" applyBorder="1" applyAlignment="1">
      <alignment horizontal="left" vertical="center"/>
    </xf>
    <xf numFmtId="0" fontId="21" fillId="0" borderId="8" xfId="0" applyNumberFormat="1" applyFont="1" applyBorder="1" applyAlignment="1">
      <alignment horizontal="center" vertical="center"/>
    </xf>
    <xf numFmtId="0" fontId="21" fillId="0" borderId="10" xfId="0" applyNumberFormat="1" applyFont="1" applyBorder="1" applyAlignment="1">
      <alignment horizontal="center" vertical="center"/>
    </xf>
    <xf numFmtId="2" fontId="21" fillId="0" borderId="1" xfId="0" applyNumberFormat="1" applyFont="1" applyBorder="1" applyAlignment="1">
      <alignment horizontal="center" vertical="center"/>
    </xf>
    <xf numFmtId="2" fontId="21" fillId="0" borderId="1" xfId="0" applyNumberFormat="1" applyFont="1" applyBorder="1" applyAlignment="1">
      <alignment horizontal="right" vertical="center"/>
    </xf>
    <xf numFmtId="0" fontId="21" fillId="0" borderId="9" xfId="0" applyNumberFormat="1" applyFont="1" applyBorder="1" applyAlignment="1">
      <alignment horizontal="center" vertical="center"/>
    </xf>
    <xf numFmtId="2" fontId="23" fillId="0" borderId="1" xfId="0" applyNumberFormat="1" applyFont="1" applyBorder="1" applyAlignment="1">
      <alignment horizontal="center" vertical="center"/>
    </xf>
    <xf numFmtId="2" fontId="23" fillId="0" borderId="1" xfId="0" applyNumberFormat="1" applyFont="1" applyBorder="1" applyAlignment="1">
      <alignment horizontal="right" vertical="center"/>
    </xf>
    <xf numFmtId="0" fontId="23" fillId="0" borderId="1" xfId="0" applyNumberFormat="1" applyFont="1" applyBorder="1" applyAlignment="1">
      <alignment horizontal="left" vertical="center"/>
    </xf>
    <xf numFmtId="0" fontId="23" fillId="0" borderId="1" xfId="0" quotePrefix="1" applyNumberFormat="1" applyFont="1" applyBorder="1" applyAlignment="1">
      <alignment horizontal="center" vertical="center" wrapText="1"/>
    </xf>
    <xf numFmtId="0" fontId="21" fillId="0" borderId="1" xfId="0" applyNumberFormat="1" applyFont="1" applyBorder="1" applyAlignment="1">
      <alignment horizontal="center" vertical="center"/>
    </xf>
    <xf numFmtId="1" fontId="23" fillId="0" borderId="1" xfId="0" applyNumberFormat="1" applyFont="1" applyFill="1" applyBorder="1" applyAlignment="1">
      <alignment horizontal="center" vertical="center" wrapText="1"/>
    </xf>
    <xf numFmtId="0" fontId="21" fillId="0" borderId="8" xfId="0" applyNumberFormat="1" applyFont="1" applyFill="1" applyBorder="1" applyAlignment="1">
      <alignment horizontal="center" vertical="center" wrapText="1"/>
    </xf>
    <xf numFmtId="0" fontId="21" fillId="0" borderId="1" xfId="0" applyNumberFormat="1" applyFont="1" applyFill="1" applyBorder="1" applyAlignment="1">
      <alignment vertical="center" wrapText="1"/>
    </xf>
    <xf numFmtId="2" fontId="21" fillId="0" borderId="0" xfId="0" applyNumberFormat="1" applyFont="1" applyFill="1" applyBorder="1" applyAlignment="1">
      <alignment vertical="center" wrapText="1"/>
    </xf>
    <xf numFmtId="0" fontId="21" fillId="0" borderId="0" xfId="0" applyNumberFormat="1" applyFont="1" applyFill="1" applyBorder="1" applyAlignment="1">
      <alignment vertical="center" wrapText="1"/>
    </xf>
    <xf numFmtId="2" fontId="21" fillId="0" borderId="1" xfId="0" applyNumberFormat="1" applyFont="1" applyFill="1" applyBorder="1" applyAlignment="1">
      <alignment horizontal="center" vertical="center" wrapText="1"/>
    </xf>
    <xf numFmtId="2" fontId="21" fillId="0" borderId="1" xfId="0" applyNumberFormat="1" applyFont="1" applyFill="1" applyBorder="1" applyAlignment="1">
      <alignment vertical="center" wrapText="1"/>
    </xf>
    <xf numFmtId="1" fontId="21" fillId="0" borderId="9" xfId="0" applyNumberFormat="1" applyFont="1" applyFill="1" applyBorder="1" applyAlignment="1">
      <alignment horizontal="center" vertical="center" wrapText="1"/>
    </xf>
    <xf numFmtId="0" fontId="23" fillId="0" borderId="8" xfId="0" applyNumberFormat="1" applyFont="1" applyBorder="1" applyAlignment="1">
      <alignment horizontal="center" vertical="center"/>
    </xf>
    <xf numFmtId="0" fontId="21" fillId="0" borderId="9" xfId="0" applyNumberFormat="1" applyFont="1" applyBorder="1" applyAlignment="1">
      <alignment horizontal="left" vertical="center"/>
    </xf>
    <xf numFmtId="2" fontId="21" fillId="0" borderId="1" xfId="0" applyNumberFormat="1" applyFont="1" applyBorder="1" applyAlignment="1">
      <alignment horizontal="left" vertical="center"/>
    </xf>
    <xf numFmtId="0" fontId="23" fillId="0" borderId="1" xfId="0" quotePrefix="1" applyNumberFormat="1" applyFont="1" applyFill="1" applyBorder="1" applyAlignment="1">
      <alignment horizontal="center" vertical="center"/>
    </xf>
    <xf numFmtId="0" fontId="21" fillId="0" borderId="1" xfId="0" applyNumberFormat="1" applyFont="1" applyFill="1" applyBorder="1" applyAlignment="1">
      <alignment vertical="center"/>
    </xf>
    <xf numFmtId="0" fontId="21" fillId="0" borderId="0" xfId="0" applyNumberFormat="1" applyFont="1" applyFill="1" applyBorder="1" applyAlignment="1">
      <alignment vertical="center"/>
    </xf>
    <xf numFmtId="0" fontId="23" fillId="0" borderId="1" xfId="0" applyNumberFormat="1" applyFont="1" applyFill="1" applyBorder="1" applyAlignment="1">
      <alignment horizontal="center" vertical="center"/>
    </xf>
    <xf numFmtId="0" fontId="21" fillId="0" borderId="10" xfId="0" applyNumberFormat="1" applyFont="1" applyFill="1" applyBorder="1" applyAlignment="1">
      <alignment horizontal="center" vertical="center" wrapText="1"/>
    </xf>
    <xf numFmtId="0" fontId="21" fillId="0" borderId="9" xfId="0" applyNumberFormat="1" applyFont="1" applyFill="1" applyBorder="1" applyAlignment="1">
      <alignment horizontal="center" vertical="center" wrapText="1"/>
    </xf>
    <xf numFmtId="0" fontId="21" fillId="0" borderId="8" xfId="0" applyNumberFormat="1" applyFont="1" applyFill="1" applyBorder="1" applyAlignment="1">
      <alignment horizontal="center" vertical="center"/>
    </xf>
    <xf numFmtId="0" fontId="21" fillId="0" borderId="10" xfId="0" applyNumberFormat="1" applyFont="1" applyFill="1" applyBorder="1" applyAlignment="1">
      <alignment horizontal="center" vertical="center"/>
    </xf>
    <xf numFmtId="0" fontId="21" fillId="0" borderId="9" xfId="0" applyNumberFormat="1" applyFont="1" applyFill="1" applyBorder="1" applyAlignment="1">
      <alignment horizontal="center" vertical="center"/>
    </xf>
    <xf numFmtId="2" fontId="21" fillId="0" borderId="1" xfId="0" applyNumberFormat="1" applyFont="1" applyFill="1" applyBorder="1" applyAlignment="1">
      <alignment horizontal="center" vertical="center"/>
    </xf>
    <xf numFmtId="2" fontId="23" fillId="0" borderId="1" xfId="0" applyNumberFormat="1" applyFont="1" applyFill="1" applyBorder="1" applyAlignment="1">
      <alignment vertical="center"/>
    </xf>
    <xf numFmtId="0" fontId="23" fillId="0" borderId="1" xfId="0" quotePrefix="1" applyNumberFormat="1" applyFont="1" applyFill="1" applyBorder="1" applyAlignment="1">
      <alignment horizontal="center" vertical="center" wrapText="1"/>
    </xf>
    <xf numFmtId="2" fontId="21" fillId="0" borderId="1" xfId="0" applyNumberFormat="1" applyFont="1" applyFill="1" applyBorder="1" applyAlignment="1">
      <alignment vertical="center"/>
    </xf>
    <xf numFmtId="0" fontId="23" fillId="0" borderId="1" xfId="0" applyNumberFormat="1" applyFont="1" applyBorder="1" applyAlignment="1">
      <alignment horizontal="center" vertical="center" wrapText="1"/>
    </xf>
    <xf numFmtId="1" fontId="21" fillId="0" borderId="9" xfId="0" applyNumberFormat="1" applyFont="1" applyBorder="1" applyAlignment="1">
      <alignment horizontal="center" vertical="center"/>
    </xf>
    <xf numFmtId="0" fontId="23" fillId="0" borderId="10" xfId="0" applyNumberFormat="1" applyFont="1" applyBorder="1" applyAlignment="1">
      <alignment horizontal="center" vertical="center"/>
    </xf>
    <xf numFmtId="2" fontId="23" fillId="0" borderId="1" xfId="0" applyNumberFormat="1" applyFont="1" applyFill="1" applyBorder="1" applyAlignment="1">
      <alignment vertical="center" wrapText="1"/>
    </xf>
    <xf numFmtId="1" fontId="23" fillId="0" borderId="1" xfId="0" quotePrefix="1" applyNumberFormat="1" applyFont="1" applyFill="1" applyBorder="1" applyAlignment="1">
      <alignment horizontal="center" vertical="center" wrapText="1"/>
    </xf>
    <xf numFmtId="0" fontId="22" fillId="0" borderId="1" xfId="0" applyNumberFormat="1" applyFont="1" applyBorder="1" applyAlignment="1">
      <alignment horizontal="left" vertical="center" wrapText="1"/>
    </xf>
    <xf numFmtId="0" fontId="21" fillId="0" borderId="8" xfId="0" applyNumberFormat="1" applyFont="1" applyBorder="1" applyAlignment="1">
      <alignment horizontal="center" vertical="center" wrapText="1"/>
    </xf>
    <xf numFmtId="0" fontId="21" fillId="0" borderId="10" xfId="0" applyNumberFormat="1" applyFont="1" applyBorder="1" applyAlignment="1">
      <alignment horizontal="center" vertical="center" wrapText="1"/>
    </xf>
    <xf numFmtId="0" fontId="21" fillId="0" borderId="9" xfId="0" applyNumberFormat="1" applyFont="1" applyBorder="1" applyAlignment="1">
      <alignment horizontal="center" vertical="center" wrapText="1"/>
    </xf>
    <xf numFmtId="2" fontId="21" fillId="0" borderId="1" xfId="49" applyNumberFormat="1" applyFont="1" applyBorder="1" applyAlignment="1">
      <alignment horizontal="center" vertical="center" wrapText="1"/>
    </xf>
    <xf numFmtId="0" fontId="23" fillId="0" borderId="1" xfId="49" quotePrefix="1" applyNumberFormat="1" applyFont="1" applyBorder="1" applyAlignment="1">
      <alignment horizontal="center" vertical="center" wrapText="1"/>
    </xf>
    <xf numFmtId="0" fontId="23" fillId="0" borderId="0" xfId="49" applyNumberFormat="1" applyFont="1" applyBorder="1" applyAlignment="1">
      <alignment horizontal="left" vertical="center" wrapText="1"/>
    </xf>
    <xf numFmtId="170" fontId="23" fillId="0" borderId="1" xfId="49" applyNumberFormat="1" applyFont="1" applyBorder="1" applyAlignment="1">
      <alignment horizontal="center" vertical="center" wrapText="1"/>
    </xf>
    <xf numFmtId="0" fontId="21" fillId="0" borderId="1" xfId="49" applyNumberFormat="1" applyFont="1" applyBorder="1" applyAlignment="1">
      <alignment horizontal="left" vertical="center" wrapText="1"/>
    </xf>
    <xf numFmtId="0" fontId="21" fillId="0" borderId="8" xfId="49" applyNumberFormat="1" applyFont="1" applyBorder="1" applyAlignment="1">
      <alignment horizontal="center" vertical="center" wrapText="1"/>
    </xf>
    <xf numFmtId="0" fontId="21" fillId="0" borderId="10" xfId="49" applyNumberFormat="1" applyFont="1" applyBorder="1" applyAlignment="1">
      <alignment horizontal="center" vertical="center" wrapText="1"/>
    </xf>
    <xf numFmtId="2" fontId="21" fillId="0" borderId="1" xfId="49" applyNumberFormat="1" applyFont="1" applyBorder="1" applyAlignment="1">
      <alignment horizontal="right" vertical="center" wrapText="1"/>
    </xf>
    <xf numFmtId="0" fontId="21" fillId="0" borderId="0" xfId="49" applyNumberFormat="1" applyFont="1" applyBorder="1" applyAlignment="1">
      <alignment horizontal="left" vertical="center" wrapText="1"/>
    </xf>
    <xf numFmtId="0" fontId="23" fillId="0" borderId="8" xfId="49" applyNumberFormat="1" applyFont="1" applyBorder="1" applyAlignment="1">
      <alignment horizontal="center" vertical="center" wrapText="1"/>
    </xf>
    <xf numFmtId="0" fontId="23" fillId="0" borderId="10" xfId="49" applyNumberFormat="1" applyFont="1" applyBorder="1" applyAlignment="1">
      <alignment horizontal="center" vertical="center" wrapText="1"/>
    </xf>
    <xf numFmtId="0" fontId="23" fillId="0" borderId="9" xfId="49" applyNumberFormat="1" applyFont="1" applyBorder="1" applyAlignment="1">
      <alignment horizontal="center" vertical="center" wrapText="1"/>
    </xf>
    <xf numFmtId="0" fontId="23" fillId="0" borderId="1" xfId="49" applyNumberFormat="1" applyFont="1" applyBorder="1" applyAlignment="1">
      <alignment horizontal="center" vertical="center" wrapText="1"/>
    </xf>
    <xf numFmtId="0" fontId="23" fillId="0" borderId="1" xfId="49" applyNumberFormat="1" applyFont="1" applyBorder="1" applyAlignment="1">
      <alignment horizontal="center" vertical="center"/>
    </xf>
    <xf numFmtId="2" fontId="23" fillId="0" borderId="1" xfId="49" applyNumberFormat="1" applyFont="1" applyBorder="1" applyAlignment="1">
      <alignment horizontal="right" vertical="center"/>
    </xf>
    <xf numFmtId="0" fontId="21" fillId="0" borderId="9" xfId="49" applyNumberFormat="1" applyFont="1" applyBorder="1" applyAlignment="1">
      <alignment horizontal="center" vertical="center" wrapText="1"/>
    </xf>
    <xf numFmtId="0" fontId="23" fillId="0" borderId="1" xfId="0" applyNumberFormat="1" applyFont="1" applyFill="1" applyBorder="1" applyAlignment="1">
      <alignment horizontal="center" vertical="center" wrapText="1"/>
    </xf>
    <xf numFmtId="0" fontId="21" fillId="0" borderId="1" xfId="0" applyNumberFormat="1" applyFont="1" applyFill="1" applyBorder="1" applyAlignment="1">
      <alignment horizontal="left" vertical="center"/>
    </xf>
    <xf numFmtId="2" fontId="21" fillId="0" borderId="1" xfId="0" applyNumberFormat="1" applyFont="1" applyFill="1" applyBorder="1" applyAlignment="1">
      <alignment horizontal="right" vertical="center"/>
    </xf>
    <xf numFmtId="0" fontId="21" fillId="0" borderId="0" xfId="0" applyNumberFormat="1" applyFont="1" applyFill="1" applyBorder="1" applyAlignment="1">
      <alignment horizontal="left" vertical="center"/>
    </xf>
    <xf numFmtId="177" fontId="21" fillId="0" borderId="1" xfId="0" applyNumberFormat="1" applyFont="1" applyFill="1" applyBorder="1" applyAlignment="1">
      <alignment horizontal="center" vertical="center"/>
    </xf>
    <xf numFmtId="170" fontId="21" fillId="0" borderId="1" xfId="0" applyNumberFormat="1" applyFont="1" applyFill="1" applyBorder="1" applyAlignment="1">
      <alignment vertical="center" wrapText="1"/>
    </xf>
    <xf numFmtId="171" fontId="21" fillId="0" borderId="8" xfId="0" applyNumberFormat="1" applyFont="1" applyFill="1" applyBorder="1" applyAlignment="1">
      <alignment horizontal="center" vertical="center" wrapText="1"/>
    </xf>
    <xf numFmtId="171" fontId="21" fillId="0" borderId="10" xfId="0" applyNumberFormat="1" applyFont="1" applyFill="1" applyBorder="1" applyAlignment="1">
      <alignment horizontal="center" vertical="center" wrapText="1"/>
    </xf>
    <xf numFmtId="171" fontId="21" fillId="0" borderId="9" xfId="0" applyNumberFormat="1" applyFont="1" applyFill="1" applyBorder="1" applyAlignment="1">
      <alignment horizontal="center" vertical="center" wrapText="1"/>
    </xf>
    <xf numFmtId="170" fontId="21" fillId="0" borderId="0" xfId="0" applyNumberFormat="1" applyFont="1" applyFill="1" applyBorder="1" applyAlignment="1">
      <alignment vertical="center" wrapText="1"/>
    </xf>
    <xf numFmtId="172" fontId="21" fillId="0" borderId="0" xfId="0" applyNumberFormat="1" applyFont="1" applyFill="1" applyBorder="1" applyAlignment="1">
      <alignment vertical="center" wrapText="1"/>
    </xf>
    <xf numFmtId="0" fontId="21" fillId="0" borderId="1" xfId="49" applyNumberFormat="1" applyFont="1" applyFill="1" applyBorder="1" applyAlignment="1">
      <alignment horizontal="left" vertical="center" wrapText="1"/>
    </xf>
    <xf numFmtId="0" fontId="21" fillId="0" borderId="8" xfId="49" applyNumberFormat="1" applyFont="1" applyFill="1" applyBorder="1" applyAlignment="1">
      <alignment horizontal="center" vertical="center" wrapText="1"/>
    </xf>
    <xf numFmtId="0" fontId="21" fillId="0" borderId="10" xfId="49" applyNumberFormat="1" applyFont="1" applyFill="1" applyBorder="1" applyAlignment="1">
      <alignment horizontal="center" vertical="center" wrapText="1"/>
    </xf>
    <xf numFmtId="0" fontId="21" fillId="0" borderId="9" xfId="49" applyNumberFormat="1" applyFont="1" applyFill="1" applyBorder="1" applyAlignment="1">
      <alignment horizontal="center" vertical="center" wrapText="1"/>
    </xf>
    <xf numFmtId="2" fontId="21" fillId="0" borderId="1" xfId="49" applyNumberFormat="1" applyFont="1" applyFill="1" applyBorder="1" applyAlignment="1">
      <alignment horizontal="center" vertical="center" wrapText="1"/>
    </xf>
    <xf numFmtId="2" fontId="21" fillId="0" borderId="1" xfId="49" applyNumberFormat="1" applyFont="1" applyFill="1" applyBorder="1" applyAlignment="1">
      <alignment horizontal="right" vertical="center" wrapText="1"/>
    </xf>
    <xf numFmtId="0" fontId="21" fillId="0" borderId="0" xfId="49" applyNumberFormat="1" applyFont="1" applyFill="1" applyBorder="1" applyAlignment="1">
      <alignment horizontal="left" vertical="center" wrapText="1"/>
    </xf>
    <xf numFmtId="171" fontId="23" fillId="0" borderId="1" xfId="49" quotePrefix="1" applyNumberFormat="1" applyFont="1" applyBorder="1" applyAlignment="1">
      <alignment horizontal="center" vertical="center" wrapText="1"/>
    </xf>
    <xf numFmtId="170" fontId="21" fillId="0" borderId="0" xfId="0" applyFont="1" applyBorder="1" applyAlignment="1">
      <alignment horizontal="left" vertical="center"/>
    </xf>
    <xf numFmtId="171" fontId="23" fillId="0" borderId="1" xfId="0" applyNumberFormat="1" applyFont="1" applyBorder="1" applyAlignment="1">
      <alignment horizontal="center" vertical="center"/>
    </xf>
    <xf numFmtId="170" fontId="21" fillId="0" borderId="1" xfId="0" applyNumberFormat="1" applyFont="1" applyBorder="1" applyAlignment="1">
      <alignment horizontal="left" vertical="center" wrapText="1"/>
    </xf>
    <xf numFmtId="171" fontId="21" fillId="0" borderId="8" xfId="0" applyNumberFormat="1" applyFont="1" applyBorder="1" applyAlignment="1">
      <alignment horizontal="center" vertical="center"/>
    </xf>
    <xf numFmtId="171" fontId="21" fillId="0" borderId="10" xfId="0" applyNumberFormat="1" applyFont="1" applyBorder="1" applyAlignment="1">
      <alignment horizontal="center" vertical="center"/>
    </xf>
    <xf numFmtId="171" fontId="21" fillId="0" borderId="9" xfId="0" applyNumberFormat="1" applyFont="1" applyBorder="1" applyAlignment="1">
      <alignment horizontal="center" vertical="center"/>
    </xf>
    <xf numFmtId="170" fontId="21" fillId="0" borderId="1" xfId="0" applyNumberFormat="1" applyFont="1" applyBorder="1" applyAlignment="1">
      <alignment horizontal="center" vertical="center"/>
    </xf>
    <xf numFmtId="170" fontId="21" fillId="0" borderId="1" xfId="0" applyNumberFormat="1" applyFont="1" applyBorder="1" applyAlignment="1">
      <alignment horizontal="right" vertical="center"/>
    </xf>
    <xf numFmtId="170" fontId="21" fillId="0" borderId="1" xfId="0" applyFont="1" applyBorder="1" applyAlignment="1">
      <alignment horizontal="left" vertical="center"/>
    </xf>
    <xf numFmtId="170" fontId="23" fillId="0" borderId="1" xfId="0" applyNumberFormat="1" applyFont="1" applyBorder="1" applyAlignment="1">
      <alignment horizontal="right" vertical="center"/>
    </xf>
    <xf numFmtId="0" fontId="23" fillId="0" borderId="1" xfId="50" applyFont="1" applyFill="1" applyBorder="1" applyAlignment="1">
      <alignment horizontal="center" vertical="center" wrapText="1"/>
    </xf>
    <xf numFmtId="0" fontId="21" fillId="0" borderId="0" xfId="51" applyFont="1" applyBorder="1" applyAlignment="1">
      <alignment horizontal="center" vertical="center"/>
    </xf>
    <xf numFmtId="0" fontId="23" fillId="0" borderId="1" xfId="50" applyFont="1" applyFill="1" applyBorder="1" applyAlignment="1">
      <alignment horizontal="center" vertical="center"/>
    </xf>
    <xf numFmtId="0" fontId="21" fillId="0" borderId="1" xfId="50" applyFont="1" applyFill="1" applyBorder="1" applyAlignment="1">
      <alignment horizontal="left" vertical="center" wrapText="1"/>
    </xf>
    <xf numFmtId="0" fontId="21" fillId="0" borderId="8" xfId="50" applyFont="1" applyFill="1" applyBorder="1" applyAlignment="1">
      <alignment horizontal="center" vertical="center"/>
    </xf>
    <xf numFmtId="0" fontId="21" fillId="0" borderId="10" xfId="50" applyFont="1" applyFill="1" applyBorder="1" applyAlignment="1">
      <alignment horizontal="center" vertical="center"/>
    </xf>
    <xf numFmtId="0" fontId="21" fillId="0" borderId="9" xfId="50" applyFont="1" applyFill="1" applyBorder="1" applyAlignment="1">
      <alignment horizontal="center" vertical="center"/>
    </xf>
    <xf numFmtId="2" fontId="21" fillId="0" borderId="1" xfId="50" applyNumberFormat="1" applyFont="1" applyFill="1" applyBorder="1" applyAlignment="1">
      <alignment horizontal="center" vertical="center"/>
    </xf>
    <xf numFmtId="2" fontId="23" fillId="0" borderId="1" xfId="50" applyNumberFormat="1" applyFont="1" applyFill="1" applyBorder="1" applyAlignment="1">
      <alignment horizontal="center" vertical="center"/>
    </xf>
    <xf numFmtId="2" fontId="23" fillId="0" borderId="1" xfId="50" applyNumberFormat="1" applyFont="1" applyBorder="1" applyAlignment="1">
      <alignment horizontal="right" vertical="center"/>
    </xf>
    <xf numFmtId="0" fontId="21" fillId="0" borderId="1" xfId="50" applyFont="1" applyFill="1" applyBorder="1" applyAlignment="1">
      <alignment horizontal="left" vertical="center"/>
    </xf>
    <xf numFmtId="0" fontId="21" fillId="0" borderId="0" xfId="51" applyFont="1" applyFill="1" applyBorder="1" applyAlignment="1">
      <alignment horizontal="center" vertical="center"/>
    </xf>
    <xf numFmtId="0" fontId="23" fillId="0" borderId="1" xfId="0" applyNumberFormat="1" applyFont="1" applyBorder="1" applyAlignment="1">
      <alignment horizontal="left" vertical="center" wrapText="1"/>
    </xf>
    <xf numFmtId="0" fontId="25" fillId="0" borderId="1" xfId="49" applyNumberFormat="1" applyFont="1" applyBorder="1" applyAlignment="1">
      <alignment horizontal="left" vertical="center" wrapText="1"/>
    </xf>
    <xf numFmtId="2" fontId="23" fillId="0" borderId="1" xfId="49" applyNumberFormat="1" applyFont="1" applyBorder="1" applyAlignment="1">
      <alignment horizontal="center" vertical="center" wrapText="1"/>
    </xf>
    <xf numFmtId="2" fontId="23" fillId="0" borderId="1" xfId="49" applyNumberFormat="1" applyFont="1" applyBorder="1" applyAlignment="1">
      <alignment horizontal="right" vertical="center" wrapText="1"/>
    </xf>
    <xf numFmtId="171" fontId="23" fillId="0" borderId="1" xfId="0" applyNumberFormat="1" applyFont="1" applyFill="1" applyBorder="1" applyAlignment="1">
      <alignment horizontal="center" vertical="center"/>
    </xf>
    <xf numFmtId="170" fontId="21" fillId="0" borderId="0" xfId="0" applyFont="1" applyFill="1" applyBorder="1" applyAlignment="1">
      <alignment horizontal="left" vertical="center"/>
    </xf>
    <xf numFmtId="170" fontId="21" fillId="0" borderId="1" xfId="0" applyNumberFormat="1" applyFont="1" applyFill="1" applyBorder="1" applyAlignment="1">
      <alignment horizontal="left" vertical="center" wrapText="1"/>
    </xf>
    <xf numFmtId="171" fontId="21" fillId="0" borderId="8" xfId="0" applyNumberFormat="1" applyFont="1" applyFill="1" applyBorder="1" applyAlignment="1">
      <alignment horizontal="center" vertical="center"/>
    </xf>
    <xf numFmtId="171" fontId="21" fillId="0" borderId="10" xfId="0" applyNumberFormat="1" applyFont="1" applyFill="1" applyBorder="1" applyAlignment="1">
      <alignment horizontal="center" vertical="center"/>
    </xf>
    <xf numFmtId="171" fontId="21" fillId="0" borderId="9" xfId="0" applyNumberFormat="1" applyFont="1" applyFill="1" applyBorder="1" applyAlignment="1">
      <alignment horizontal="center" vertical="center"/>
    </xf>
    <xf numFmtId="170" fontId="21" fillId="0" borderId="1" xfId="0" applyNumberFormat="1" applyFont="1" applyFill="1" applyBorder="1" applyAlignment="1">
      <alignment horizontal="center" vertical="center"/>
    </xf>
    <xf numFmtId="170" fontId="23" fillId="0" borderId="1" xfId="0" applyNumberFormat="1" applyFont="1" applyFill="1" applyBorder="1" applyAlignment="1">
      <alignment horizontal="center" vertical="center"/>
    </xf>
    <xf numFmtId="170" fontId="23" fillId="0" borderId="1" xfId="0" applyNumberFormat="1" applyFont="1" applyFill="1" applyBorder="1" applyAlignment="1">
      <alignment horizontal="right" vertical="center"/>
    </xf>
    <xf numFmtId="170" fontId="21" fillId="0" borderId="1" xfId="0" applyFont="1" applyFill="1" applyBorder="1" applyAlignment="1">
      <alignment horizontal="left" vertical="center"/>
    </xf>
    <xf numFmtId="2" fontId="21" fillId="0" borderId="1" xfId="0" applyNumberFormat="1" applyFont="1" applyBorder="1" applyAlignment="1">
      <alignment horizontal="left" vertical="center" wrapText="1"/>
    </xf>
    <xf numFmtId="2" fontId="21" fillId="0" borderId="8" xfId="0" applyNumberFormat="1" applyFont="1" applyBorder="1" applyAlignment="1">
      <alignment horizontal="left" vertical="center" wrapText="1"/>
    </xf>
    <xf numFmtId="2" fontId="21" fillId="0" borderId="10" xfId="0" applyNumberFormat="1" applyFont="1" applyBorder="1" applyAlignment="1">
      <alignment horizontal="left" vertical="center" wrapText="1"/>
    </xf>
    <xf numFmtId="2" fontId="21" fillId="0" borderId="9" xfId="0" applyNumberFormat="1" applyFont="1" applyBorder="1" applyAlignment="1">
      <alignment horizontal="left" vertical="center" wrapText="1"/>
    </xf>
    <xf numFmtId="2" fontId="21" fillId="0" borderId="1" xfId="0" applyNumberFormat="1" applyFont="1" applyBorder="1" applyAlignment="1">
      <alignment horizontal="center" vertical="center" wrapText="1"/>
    </xf>
    <xf numFmtId="2" fontId="21" fillId="0" borderId="1" xfId="0" applyNumberFormat="1" applyFont="1" applyBorder="1" applyAlignment="1">
      <alignment horizontal="right" vertical="center" wrapText="1"/>
    </xf>
    <xf numFmtId="177" fontId="23" fillId="0" borderId="1" xfId="0" applyNumberFormat="1" applyFont="1" applyBorder="1" applyAlignment="1">
      <alignment horizontal="right" vertical="center"/>
    </xf>
    <xf numFmtId="0" fontId="23" fillId="0" borderId="1" xfId="47" applyFont="1" applyFill="1" applyBorder="1" applyAlignment="1">
      <alignment horizontal="center" vertical="center"/>
    </xf>
    <xf numFmtId="0" fontId="21" fillId="0" borderId="0" xfId="47" applyFont="1" applyFill="1" applyBorder="1" applyAlignment="1">
      <alignment vertical="center"/>
    </xf>
    <xf numFmtId="0" fontId="21" fillId="0" borderId="8" xfId="47" applyFont="1" applyFill="1" applyBorder="1" applyAlignment="1">
      <alignment horizontal="center" vertical="center"/>
    </xf>
    <xf numFmtId="0" fontId="21" fillId="0" borderId="10" xfId="47" applyFont="1" applyFill="1" applyBorder="1" applyAlignment="1">
      <alignment horizontal="center" vertical="center"/>
    </xf>
    <xf numFmtId="0" fontId="21" fillId="0" borderId="9" xfId="47" applyFont="1" applyFill="1" applyBorder="1" applyAlignment="1">
      <alignment horizontal="center" vertical="center"/>
    </xf>
    <xf numFmtId="2" fontId="21" fillId="0" borderId="1" xfId="47" applyNumberFormat="1" applyFont="1" applyFill="1" applyBorder="1" applyAlignment="1">
      <alignment horizontal="center" vertical="center"/>
    </xf>
    <xf numFmtId="177" fontId="23" fillId="0" borderId="1" xfId="47" applyNumberFormat="1" applyFont="1" applyFill="1" applyBorder="1" applyAlignment="1">
      <alignment horizontal="center" vertical="center"/>
    </xf>
    <xf numFmtId="2" fontId="23" fillId="0" borderId="1" xfId="47" applyNumberFormat="1" applyFont="1" applyFill="1" applyBorder="1" applyAlignment="1">
      <alignment horizontal="center" vertical="center"/>
    </xf>
    <xf numFmtId="2" fontId="21" fillId="0" borderId="1" xfId="47" applyNumberFormat="1" applyFont="1" applyBorder="1" applyAlignment="1">
      <alignment horizontal="right" vertical="center"/>
    </xf>
    <xf numFmtId="0" fontId="21" fillId="0" borderId="1" xfId="47" applyFont="1" applyFill="1" applyBorder="1" applyAlignment="1">
      <alignment horizontal="left" vertical="center"/>
    </xf>
    <xf numFmtId="0" fontId="21" fillId="0" borderId="1" xfId="47" applyFont="1" applyBorder="1" applyAlignment="1">
      <alignment horizontal="left" vertical="center"/>
    </xf>
    <xf numFmtId="0" fontId="21" fillId="0" borderId="8" xfId="47" applyFont="1" applyBorder="1" applyAlignment="1">
      <alignment horizontal="center" vertical="center"/>
    </xf>
    <xf numFmtId="0" fontId="21" fillId="0" borderId="10" xfId="47" applyFont="1" applyBorder="1" applyAlignment="1">
      <alignment horizontal="center" vertical="center"/>
    </xf>
    <xf numFmtId="0" fontId="21" fillId="0" borderId="9" xfId="47" applyFont="1" applyBorder="1" applyAlignment="1">
      <alignment horizontal="center" vertical="center"/>
    </xf>
    <xf numFmtId="2" fontId="21" fillId="0" borderId="1" xfId="47" applyNumberFormat="1" applyFont="1" applyBorder="1" applyAlignment="1">
      <alignment horizontal="center" vertical="center"/>
    </xf>
    <xf numFmtId="0" fontId="21" fillId="0" borderId="1" xfId="47" applyFont="1" applyBorder="1" applyAlignment="1">
      <alignment horizontal="center" vertical="center"/>
    </xf>
    <xf numFmtId="177" fontId="21" fillId="0" borderId="1" xfId="47" applyNumberFormat="1" applyFont="1" applyBorder="1" applyAlignment="1">
      <alignment horizontal="center" vertical="center"/>
    </xf>
    <xf numFmtId="177" fontId="23" fillId="0" borderId="1" xfId="47" applyNumberFormat="1" applyFont="1" applyBorder="1" applyAlignment="1">
      <alignment horizontal="center" vertical="center"/>
    </xf>
    <xf numFmtId="2" fontId="23" fillId="0" borderId="1" xfId="47" applyNumberFormat="1" applyFont="1" applyBorder="1" applyAlignment="1">
      <alignment horizontal="right" vertical="center"/>
    </xf>
    <xf numFmtId="0" fontId="21" fillId="5" borderId="0" xfId="50" applyFont="1" applyFill="1" applyBorder="1" applyAlignment="1">
      <alignment vertical="center"/>
    </xf>
    <xf numFmtId="0" fontId="21" fillId="0" borderId="1" xfId="47" applyFont="1" applyBorder="1" applyAlignment="1">
      <alignment horizontal="justify" vertical="center"/>
    </xf>
    <xf numFmtId="0" fontId="21" fillId="0" borderId="1" xfId="47" applyFont="1" applyFill="1" applyBorder="1" applyAlignment="1">
      <alignment horizontal="center" vertical="center"/>
    </xf>
    <xf numFmtId="2" fontId="23" fillId="0" borderId="1" xfId="47" applyNumberFormat="1" applyFont="1" applyFill="1" applyBorder="1" applyAlignment="1">
      <alignment horizontal="right" vertical="center"/>
    </xf>
    <xf numFmtId="4" fontId="21" fillId="0" borderId="1" xfId="47" applyNumberFormat="1" applyFont="1" applyFill="1" applyBorder="1" applyAlignment="1">
      <alignment horizontal="left" vertical="center"/>
    </xf>
    <xf numFmtId="0" fontId="21" fillId="0" borderId="0" xfId="50" applyFont="1" applyBorder="1" applyAlignment="1">
      <alignment vertical="center"/>
    </xf>
    <xf numFmtId="2" fontId="21" fillId="0" borderId="1" xfId="47" applyNumberFormat="1" applyFont="1" applyFill="1" applyBorder="1" applyAlignment="1">
      <alignment horizontal="right" vertical="center"/>
    </xf>
    <xf numFmtId="0" fontId="21" fillId="0" borderId="0" xfId="47" applyFont="1" applyBorder="1" applyAlignment="1">
      <alignment vertical="center"/>
    </xf>
    <xf numFmtId="4" fontId="21" fillId="0" borderId="1" xfId="47" applyNumberFormat="1" applyFont="1" applyBorder="1" applyAlignment="1">
      <alignment horizontal="left" vertical="center"/>
    </xf>
    <xf numFmtId="0" fontId="23" fillId="0" borderId="1" xfId="50" applyFont="1" applyFill="1" applyBorder="1" applyAlignment="1">
      <alignment horizontal="justify" vertical="center"/>
    </xf>
    <xf numFmtId="0" fontId="23" fillId="0" borderId="8" xfId="50" applyFont="1" applyFill="1" applyBorder="1" applyAlignment="1">
      <alignment horizontal="center" vertical="center"/>
    </xf>
    <xf numFmtId="0" fontId="23" fillId="0" borderId="10" xfId="50" applyFont="1" applyFill="1" applyBorder="1" applyAlignment="1">
      <alignment horizontal="center" vertical="center"/>
    </xf>
    <xf numFmtId="0" fontId="23" fillId="0" borderId="9" xfId="50" applyFont="1" applyFill="1" applyBorder="1" applyAlignment="1">
      <alignment horizontal="center" vertical="center"/>
    </xf>
    <xf numFmtId="2" fontId="23" fillId="0" borderId="1" xfId="47" applyNumberFormat="1" applyFont="1" applyFill="1" applyBorder="1" applyAlignment="1">
      <alignment horizontal="right" vertical="center" wrapText="1"/>
    </xf>
    <xf numFmtId="0" fontId="21" fillId="0" borderId="1" xfId="50" applyFont="1" applyBorder="1" applyAlignment="1">
      <alignment horizontal="left" vertical="center"/>
    </xf>
    <xf numFmtId="0" fontId="23" fillId="0" borderId="0" xfId="50" applyFont="1" applyBorder="1" applyAlignment="1">
      <alignment vertical="center"/>
    </xf>
    <xf numFmtId="0" fontId="21" fillId="0" borderId="8" xfId="47" applyFont="1" applyBorder="1" applyAlignment="1">
      <alignment horizontal="justify" vertical="center"/>
    </xf>
    <xf numFmtId="4" fontId="21" fillId="0" borderId="9" xfId="47" applyNumberFormat="1" applyFont="1" applyBorder="1" applyAlignment="1">
      <alignment horizontal="left" vertical="center"/>
    </xf>
    <xf numFmtId="2" fontId="21" fillId="0" borderId="10" xfId="47" applyNumberFormat="1" applyFont="1" applyBorder="1" applyAlignment="1">
      <alignment horizontal="center" vertical="center"/>
    </xf>
    <xf numFmtId="177" fontId="21" fillId="0" borderId="10" xfId="47" applyNumberFormat="1" applyFont="1" applyBorder="1" applyAlignment="1">
      <alignment horizontal="center" vertical="center"/>
    </xf>
    <xf numFmtId="2" fontId="23" fillId="0" borderId="10" xfId="47" applyNumberFormat="1" applyFont="1" applyFill="1" applyBorder="1" applyAlignment="1">
      <alignment horizontal="right" vertical="center"/>
    </xf>
    <xf numFmtId="0" fontId="21" fillId="0" borderId="1" xfId="47" applyFont="1" applyFill="1" applyBorder="1" applyAlignment="1">
      <alignment horizontal="justify" vertical="center"/>
    </xf>
    <xf numFmtId="170" fontId="21" fillId="0" borderId="0" xfId="0" applyNumberFormat="1" applyFont="1" applyBorder="1" applyAlignment="1">
      <alignment vertical="center"/>
    </xf>
    <xf numFmtId="170" fontId="21" fillId="0" borderId="0" xfId="0" applyNumberFormat="1" applyFont="1" applyAlignment="1">
      <alignment vertical="center"/>
    </xf>
    <xf numFmtId="171" fontId="21" fillId="0" borderId="8" xfId="0" applyNumberFormat="1" applyFont="1" applyFill="1" applyBorder="1" applyAlignment="1">
      <alignment vertical="center"/>
    </xf>
    <xf numFmtId="171" fontId="21" fillId="0" borderId="9" xfId="0" applyNumberFormat="1" applyFont="1" applyFill="1" applyBorder="1" applyAlignment="1">
      <alignment horizontal="left" vertical="center"/>
    </xf>
    <xf numFmtId="170" fontId="23" fillId="0" borderId="1" xfId="0" applyNumberFormat="1" applyFont="1" applyBorder="1" applyAlignment="1">
      <alignment vertical="center"/>
    </xf>
    <xf numFmtId="170" fontId="21" fillId="0" borderId="1" xfId="0" applyNumberFormat="1" applyFont="1" applyFill="1" applyBorder="1" applyAlignment="1">
      <alignment horizontal="right" vertical="center"/>
    </xf>
    <xf numFmtId="170" fontId="21" fillId="0" borderId="1" xfId="0" applyNumberFormat="1" applyFont="1" applyFill="1" applyBorder="1" applyAlignment="1">
      <alignment vertical="center"/>
    </xf>
    <xf numFmtId="0" fontId="26" fillId="0" borderId="0" xfId="27" applyFont="1" applyBorder="1" applyAlignment="1">
      <alignment horizontal="left" vertical="center"/>
    </xf>
    <xf numFmtId="2" fontId="26" fillId="0" borderId="0" xfId="27" applyNumberFormat="1" applyFont="1" applyBorder="1" applyAlignment="1">
      <alignment horizontal="left" vertical="center"/>
    </xf>
    <xf numFmtId="0" fontId="27" fillId="0" borderId="0" xfId="27" applyFont="1" applyBorder="1" applyAlignment="1">
      <alignment horizontal="left" vertical="center"/>
    </xf>
    <xf numFmtId="2" fontId="27" fillId="0" borderId="0" xfId="27" applyNumberFormat="1" applyFont="1" applyBorder="1" applyAlignment="1">
      <alignment horizontal="left" vertical="center"/>
    </xf>
    <xf numFmtId="170" fontId="21" fillId="0" borderId="0" xfId="0" applyNumberFormat="1" applyFont="1" applyFill="1" applyBorder="1" applyAlignment="1">
      <alignment vertical="center"/>
    </xf>
    <xf numFmtId="0" fontId="23" fillId="0" borderId="0" xfId="0" applyNumberFormat="1" applyFont="1" applyBorder="1" applyAlignment="1">
      <alignment horizontal="center" vertical="center"/>
    </xf>
    <xf numFmtId="0" fontId="21" fillId="0" borderId="0" xfId="0" applyNumberFormat="1" applyFont="1" applyBorder="1" applyAlignment="1">
      <alignment horizontal="center" vertical="center"/>
    </xf>
    <xf numFmtId="2" fontId="23" fillId="0" borderId="0" xfId="0" applyNumberFormat="1" applyFont="1" applyBorder="1" applyAlignment="1">
      <alignment horizontal="right" vertical="center"/>
    </xf>
    <xf numFmtId="2" fontId="21" fillId="0" borderId="0" xfId="0" applyNumberFormat="1" applyFont="1" applyBorder="1" applyAlignment="1">
      <alignment horizontal="left" vertical="center"/>
    </xf>
    <xf numFmtId="0" fontId="23" fillId="0" borderId="0" xfId="47" applyFont="1" applyFill="1" applyBorder="1" applyAlignment="1">
      <alignment horizontal="center" vertical="center"/>
    </xf>
    <xf numFmtId="0" fontId="21" fillId="0" borderId="0" xfId="47" applyFont="1" applyFill="1" applyBorder="1" applyAlignment="1">
      <alignment horizontal="justify" vertical="center"/>
    </xf>
    <xf numFmtId="0" fontId="21" fillId="0" borderId="0" xfId="47" applyFont="1" applyFill="1" applyBorder="1" applyAlignment="1">
      <alignment horizontal="center" vertical="center"/>
    </xf>
    <xf numFmtId="2" fontId="21" fillId="0" borderId="0" xfId="47" applyNumberFormat="1" applyFont="1" applyFill="1" applyBorder="1" applyAlignment="1">
      <alignment horizontal="center" vertical="center"/>
    </xf>
    <xf numFmtId="177" fontId="23" fillId="0" borderId="0" xfId="47" applyNumberFormat="1" applyFont="1" applyFill="1" applyBorder="1" applyAlignment="1">
      <alignment horizontal="center" vertical="center"/>
    </xf>
    <xf numFmtId="2" fontId="23" fillId="0" borderId="0" xfId="47" applyNumberFormat="1" applyFont="1" applyFill="1" applyBorder="1" applyAlignment="1">
      <alignment horizontal="center" vertical="center"/>
    </xf>
    <xf numFmtId="4" fontId="23" fillId="0" borderId="0" xfId="47" applyNumberFormat="1" applyFont="1" applyFill="1" applyBorder="1" applyAlignment="1">
      <alignment horizontal="right" vertical="center"/>
    </xf>
    <xf numFmtId="0" fontId="21" fillId="0" borderId="0" xfId="47" applyFont="1" applyFill="1" applyBorder="1" applyAlignment="1">
      <alignment horizontal="left" vertical="center"/>
    </xf>
    <xf numFmtId="0" fontId="23" fillId="0" borderId="0" xfId="50" applyFont="1" applyFill="1" applyBorder="1" applyAlignment="1">
      <alignment horizontal="center" vertical="center"/>
    </xf>
    <xf numFmtId="0" fontId="23" fillId="0" borderId="0" xfId="50" applyFont="1" applyFill="1" applyBorder="1" applyAlignment="1">
      <alignment vertical="top"/>
    </xf>
    <xf numFmtId="0" fontId="23" fillId="0" borderId="0" xfId="50" applyFont="1" applyFill="1" applyBorder="1" applyAlignment="1">
      <alignment horizontal="center" vertical="top"/>
    </xf>
    <xf numFmtId="0" fontId="23" fillId="0" borderId="0" xfId="50" applyFont="1" applyFill="1" applyBorder="1" applyAlignment="1">
      <alignment horizontal="right" vertical="top"/>
    </xf>
    <xf numFmtId="0" fontId="21" fillId="0" borderId="0" xfId="50" applyFont="1" applyFill="1" applyBorder="1" applyAlignment="1">
      <alignment horizontal="left" vertical="top"/>
    </xf>
    <xf numFmtId="170" fontId="23" fillId="0" borderId="0" xfId="0" applyFont="1" applyBorder="1" applyAlignment="1">
      <alignment horizontal="center" vertical="center"/>
    </xf>
    <xf numFmtId="170" fontId="21" fillId="0" borderId="0" xfId="0" applyFont="1" applyBorder="1" applyAlignment="1">
      <alignment horizontal="center" vertical="center"/>
    </xf>
    <xf numFmtId="170" fontId="21" fillId="0" borderId="0" xfId="0" applyFont="1" applyBorder="1" applyAlignment="1">
      <alignment horizontal="right" vertical="center"/>
    </xf>
    <xf numFmtId="2" fontId="21" fillId="0" borderId="1" xfId="0" applyNumberFormat="1" applyFont="1" applyBorder="1" applyAlignment="1">
      <alignment vertical="center" wrapText="1"/>
    </xf>
    <xf numFmtId="1" fontId="21" fillId="0" borderId="1" xfId="44" applyNumberFormat="1" applyFont="1" applyFill="1" applyBorder="1" applyAlignment="1">
      <alignment horizontal="center" vertical="center" wrapText="1"/>
    </xf>
    <xf numFmtId="0" fontId="21" fillId="0" borderId="1" xfId="44" applyFont="1" applyFill="1" applyBorder="1" applyAlignment="1">
      <alignment horizontal="left" vertical="center" wrapText="1"/>
    </xf>
    <xf numFmtId="176" fontId="21" fillId="0" borderId="1" xfId="44" applyNumberFormat="1" applyFont="1" applyFill="1" applyBorder="1" applyAlignment="1">
      <alignment horizontal="center" vertical="center" wrapText="1"/>
    </xf>
    <xf numFmtId="2" fontId="21" fillId="0" borderId="1" xfId="44" applyNumberFormat="1" applyFont="1" applyFill="1" applyBorder="1" applyAlignment="1">
      <alignment vertical="center" wrapText="1"/>
    </xf>
    <xf numFmtId="170" fontId="21" fillId="0" borderId="0" xfId="0" applyFont="1" applyFill="1" applyBorder="1" applyAlignment="1">
      <alignment vertical="center"/>
    </xf>
    <xf numFmtId="0" fontId="23" fillId="0" borderId="1" xfId="44" applyFont="1" applyFill="1" applyBorder="1" applyAlignment="1">
      <alignment horizontal="right" vertical="center" wrapText="1"/>
    </xf>
    <xf numFmtId="2" fontId="23" fillId="0" borderId="1" xfId="44" applyNumberFormat="1" applyFont="1" applyFill="1" applyBorder="1" applyAlignment="1">
      <alignment vertical="center" wrapText="1"/>
    </xf>
    <xf numFmtId="4" fontId="21" fillId="0" borderId="8" xfId="0" applyNumberFormat="1" applyFont="1" applyFill="1" applyBorder="1" applyAlignment="1">
      <alignment horizontal="center" vertical="center"/>
    </xf>
    <xf numFmtId="4" fontId="21" fillId="0" borderId="9" xfId="0" applyNumberFormat="1" applyFont="1" applyFill="1" applyBorder="1" applyAlignment="1">
      <alignment horizontal="center" vertical="center"/>
    </xf>
    <xf numFmtId="170" fontId="23" fillId="0" borderId="0" xfId="0" applyFont="1" applyFill="1" applyAlignment="1">
      <alignment horizontal="right" vertical="center"/>
    </xf>
    <xf numFmtId="170" fontId="23" fillId="0" borderId="10" xfId="0" applyFont="1" applyBorder="1" applyAlignment="1">
      <alignment vertical="center" wrapText="1"/>
    </xf>
    <xf numFmtId="170" fontId="23" fillId="0" borderId="9" xfId="0" applyFont="1" applyBorder="1" applyAlignment="1">
      <alignment vertical="center" wrapText="1"/>
    </xf>
    <xf numFmtId="170" fontId="28" fillId="0" borderId="0" xfId="0" applyFont="1" applyAlignment="1">
      <alignment vertical="center"/>
    </xf>
    <xf numFmtId="170" fontId="21" fillId="0" borderId="0" xfId="0" applyFont="1" applyAlignment="1">
      <alignment vertical="center"/>
    </xf>
    <xf numFmtId="170" fontId="28" fillId="0" borderId="0" xfId="0" applyFont="1" applyAlignment="1">
      <alignment horizontal="center" vertical="center"/>
    </xf>
    <xf numFmtId="170" fontId="21" fillId="0" borderId="0" xfId="0" applyFont="1" applyAlignment="1">
      <alignment horizontal="center" vertical="center"/>
    </xf>
    <xf numFmtId="170" fontId="23" fillId="0" borderId="1" xfId="0" applyFont="1" applyBorder="1" applyAlignment="1">
      <alignment horizontal="center" vertical="center"/>
    </xf>
    <xf numFmtId="170" fontId="23" fillId="0" borderId="1" xfId="0" applyNumberFormat="1" applyFont="1" applyBorder="1" applyAlignment="1">
      <alignment horizontal="center" vertical="center"/>
    </xf>
    <xf numFmtId="1" fontId="21" fillId="0" borderId="1" xfId="37" applyNumberFormat="1" applyFont="1" applyBorder="1" applyAlignment="1">
      <alignment horizontal="center" vertical="center" wrapText="1"/>
    </xf>
    <xf numFmtId="2" fontId="21" fillId="0" borderId="1" xfId="37" applyNumberFormat="1" applyFont="1" applyBorder="1" applyAlignment="1">
      <alignment horizontal="right" vertical="center" wrapText="1"/>
    </xf>
    <xf numFmtId="2" fontId="21" fillId="0" borderId="1" xfId="37" applyNumberFormat="1" applyFont="1" applyBorder="1" applyAlignment="1">
      <alignment vertical="center" wrapText="1"/>
    </xf>
    <xf numFmtId="2" fontId="21" fillId="0" borderId="1" xfId="38" applyNumberFormat="1" applyFont="1" applyBorder="1" applyAlignment="1">
      <alignment horizontal="right" vertical="center"/>
    </xf>
    <xf numFmtId="2" fontId="21" fillId="0" borderId="1" xfId="37" applyNumberFormat="1" applyFont="1" applyBorder="1" applyAlignment="1">
      <alignment horizontal="center" vertical="center" wrapText="1"/>
    </xf>
    <xf numFmtId="170" fontId="21" fillId="0" borderId="1" xfId="0" applyNumberFormat="1" applyFont="1" applyBorder="1" applyAlignment="1">
      <alignment horizontal="right" vertical="center" wrapText="1"/>
    </xf>
    <xf numFmtId="170" fontId="21" fillId="0" borderId="1" xfId="0" applyFont="1" applyBorder="1" applyAlignment="1">
      <alignment horizontal="right" vertical="center" wrapText="1"/>
    </xf>
    <xf numFmtId="170" fontId="28" fillId="0" borderId="2" xfId="0" applyFont="1" applyBorder="1" applyAlignment="1">
      <alignment vertical="center"/>
    </xf>
    <xf numFmtId="170" fontId="21" fillId="0" borderId="2" xfId="0" applyFont="1" applyBorder="1" applyAlignment="1">
      <alignment vertical="center"/>
    </xf>
    <xf numFmtId="170" fontId="28" fillId="0" borderId="0" xfId="0" applyFont="1" applyBorder="1" applyAlignment="1">
      <alignment vertical="center"/>
    </xf>
    <xf numFmtId="170" fontId="21" fillId="0" borderId="0" xfId="0" applyFont="1" applyBorder="1" applyAlignment="1">
      <alignment vertical="center"/>
    </xf>
    <xf numFmtId="177" fontId="21" fillId="0" borderId="1" xfId="37" applyNumberFormat="1" applyFont="1" applyBorder="1" applyAlignment="1">
      <alignment horizontal="right" vertical="center" wrapText="1"/>
    </xf>
    <xf numFmtId="172" fontId="21" fillId="0" borderId="1" xfId="0" applyNumberFormat="1" applyFont="1" applyBorder="1" applyAlignment="1">
      <alignment horizontal="right" vertical="center" wrapText="1"/>
    </xf>
    <xf numFmtId="1" fontId="21" fillId="0" borderId="0" xfId="0" applyNumberFormat="1" applyFont="1" applyAlignment="1">
      <alignment horizontal="center" vertical="center"/>
    </xf>
    <xf numFmtId="170" fontId="29" fillId="0" borderId="0" xfId="0" applyFont="1" applyAlignment="1">
      <alignment horizontal="right" vertical="center"/>
    </xf>
    <xf numFmtId="170" fontId="21" fillId="0" borderId="0" xfId="0" applyFont="1" applyAlignment="1">
      <alignment vertical="center" wrapText="1"/>
    </xf>
    <xf numFmtId="170" fontId="21" fillId="0" borderId="0" xfId="0" applyFont="1" applyAlignment="1">
      <alignment horizontal="right" vertical="center"/>
    </xf>
    <xf numFmtId="170" fontId="28" fillId="0" borderId="0" xfId="0" applyNumberFormat="1" applyFont="1" applyAlignment="1">
      <alignment horizontal="right" vertical="center"/>
    </xf>
    <xf numFmtId="170" fontId="28" fillId="0" borderId="0" xfId="0" applyFont="1" applyAlignment="1">
      <alignment horizontal="right" vertical="center"/>
    </xf>
    <xf numFmtId="0" fontId="26" fillId="0" borderId="0" xfId="0" applyNumberFormat="1" applyFont="1" applyFill="1" applyAlignment="1">
      <alignment vertical="center"/>
    </xf>
    <xf numFmtId="0" fontId="27" fillId="0" borderId="0" xfId="0" applyNumberFormat="1" applyFont="1" applyAlignment="1">
      <alignment vertical="center"/>
    </xf>
    <xf numFmtId="170" fontId="21" fillId="6" borderId="0" xfId="0" applyNumberFormat="1" applyFont="1" applyFill="1" applyBorder="1" applyAlignment="1">
      <alignment vertical="center"/>
    </xf>
    <xf numFmtId="170" fontId="23" fillId="0" borderId="1" xfId="0" applyNumberFormat="1" applyFont="1" applyFill="1" applyBorder="1" applyAlignment="1">
      <alignment vertical="center"/>
    </xf>
    <xf numFmtId="2" fontId="23" fillId="0" borderId="1" xfId="0" applyNumberFormat="1" applyFont="1" applyBorder="1" applyAlignment="1">
      <alignment horizontal="left" vertical="center"/>
    </xf>
    <xf numFmtId="2" fontId="21" fillId="0" borderId="0" xfId="37" applyNumberFormat="1" applyFont="1" applyBorder="1" applyAlignment="1">
      <alignment horizontal="right" vertical="center" wrapText="1"/>
    </xf>
    <xf numFmtId="170" fontId="21" fillId="0" borderId="0" xfId="0" applyNumberFormat="1" applyFont="1" applyBorder="1" applyAlignment="1">
      <alignment horizontal="right" vertical="center" wrapText="1"/>
    </xf>
    <xf numFmtId="170" fontId="21" fillId="0" borderId="0" xfId="0" applyFont="1" applyBorder="1" applyAlignment="1">
      <alignment horizontal="right" vertical="center" wrapText="1"/>
    </xf>
    <xf numFmtId="0" fontId="23" fillId="0" borderId="1" xfId="0" applyNumberFormat="1" applyFont="1" applyBorder="1" applyAlignment="1">
      <alignment horizontal="center" vertical="center"/>
    </xf>
    <xf numFmtId="0" fontId="23" fillId="0" borderId="1" xfId="0" applyNumberFormat="1" applyFont="1" applyBorder="1" applyAlignment="1">
      <alignment horizontal="center" vertical="center"/>
    </xf>
    <xf numFmtId="0" fontId="23" fillId="0" borderId="0" xfId="0" applyNumberFormat="1" applyFont="1" applyFill="1" applyBorder="1" applyAlignment="1">
      <alignment horizontal="left" vertical="center"/>
    </xf>
    <xf numFmtId="0" fontId="23" fillId="0" borderId="0" xfId="49" applyNumberFormat="1" applyFont="1" applyFill="1" applyBorder="1" applyAlignment="1">
      <alignment horizontal="left" vertical="center" wrapText="1"/>
    </xf>
    <xf numFmtId="0" fontId="21" fillId="0" borderId="0" xfId="50" applyFont="1" applyFill="1" applyBorder="1" applyAlignment="1">
      <alignment vertical="center"/>
    </xf>
    <xf numFmtId="0" fontId="23" fillId="0" borderId="0" xfId="50" applyFont="1" applyFill="1" applyBorder="1" applyAlignment="1">
      <alignment vertical="center"/>
    </xf>
    <xf numFmtId="170" fontId="21" fillId="0" borderId="0" xfId="0" applyNumberFormat="1" applyFont="1" applyFill="1" applyAlignment="1">
      <alignment vertical="center"/>
    </xf>
    <xf numFmtId="0" fontId="26" fillId="0" borderId="0" xfId="27" applyFont="1" applyFill="1" applyBorder="1" applyAlignment="1">
      <alignment horizontal="left" vertical="center"/>
    </xf>
    <xf numFmtId="0" fontId="27" fillId="0" borderId="0" xfId="27" applyFont="1" applyFill="1" applyBorder="1" applyAlignment="1">
      <alignment horizontal="left" vertical="center"/>
    </xf>
    <xf numFmtId="0" fontId="27" fillId="0" borderId="0" xfId="0" applyNumberFormat="1" applyFont="1" applyFill="1" applyAlignment="1">
      <alignment vertical="center"/>
    </xf>
    <xf numFmtId="2" fontId="23" fillId="0" borderId="1" xfId="37" applyNumberFormat="1" applyFont="1" applyBorder="1" applyAlignment="1">
      <alignment horizontal="right" vertical="center" wrapText="1"/>
    </xf>
    <xf numFmtId="2" fontId="21" fillId="0" borderId="1" xfId="0" applyNumberFormat="1" applyFont="1" applyBorder="1" applyAlignment="1">
      <alignment vertical="center"/>
    </xf>
    <xf numFmtId="0" fontId="21" fillId="0" borderId="8" xfId="0" applyNumberFormat="1" applyFont="1" applyBorder="1" applyAlignment="1">
      <alignment vertical="center"/>
    </xf>
    <xf numFmtId="0" fontId="21" fillId="0" borderId="1" xfId="0" applyNumberFormat="1" applyFont="1" applyBorder="1" applyAlignment="1">
      <alignment horizontal="right" vertical="center"/>
    </xf>
    <xf numFmtId="2" fontId="23" fillId="0" borderId="1" xfId="0" applyNumberFormat="1" applyFont="1" applyBorder="1" applyAlignment="1">
      <alignment vertical="center"/>
    </xf>
    <xf numFmtId="0" fontId="23" fillId="0" borderId="1" xfId="27" applyFont="1" applyBorder="1" applyAlignment="1">
      <alignment horizontal="center" vertical="center" wrapText="1"/>
    </xf>
    <xf numFmtId="0" fontId="21" fillId="0" borderId="1" xfId="27" applyFont="1" applyBorder="1" applyAlignment="1">
      <alignment horizontal="left" vertical="center"/>
    </xf>
    <xf numFmtId="0" fontId="21" fillId="0" borderId="8" xfId="27" applyFont="1" applyBorder="1" applyAlignment="1">
      <alignment vertical="center"/>
    </xf>
    <xf numFmtId="0" fontId="21" fillId="0" borderId="10" xfId="27" applyFont="1" applyBorder="1" applyAlignment="1">
      <alignment horizontal="left" vertical="center"/>
    </xf>
    <xf numFmtId="0" fontId="21" fillId="0" borderId="9" xfId="27" applyFont="1" applyBorder="1" applyAlignment="1">
      <alignment horizontal="left" vertical="center"/>
    </xf>
    <xf numFmtId="2" fontId="21" fillId="0" borderId="1" xfId="27" applyNumberFormat="1" applyFont="1" applyBorder="1" applyAlignment="1">
      <alignment horizontal="center" vertical="center"/>
    </xf>
    <xf numFmtId="2" fontId="23" fillId="0" borderId="1" xfId="27" applyNumberFormat="1" applyFont="1" applyBorder="1" applyAlignment="1">
      <alignment horizontal="right" vertical="center"/>
    </xf>
    <xf numFmtId="2" fontId="21" fillId="0" borderId="1" xfId="27" applyNumberFormat="1" applyFont="1" applyBorder="1" applyAlignment="1">
      <alignment horizontal="right" vertical="center"/>
    </xf>
    <xf numFmtId="1" fontId="23" fillId="0" borderId="1" xfId="27" applyNumberFormat="1" applyFont="1" applyBorder="1" applyAlignment="1">
      <alignment horizontal="center" vertical="center" wrapText="1"/>
    </xf>
    <xf numFmtId="0" fontId="23" fillId="0" borderId="1" xfId="27" applyFont="1" applyBorder="1" applyAlignment="1">
      <alignment horizontal="left" vertical="center" wrapText="1"/>
    </xf>
    <xf numFmtId="0" fontId="23" fillId="0" borderId="8" xfId="27" applyFont="1" applyBorder="1" applyAlignment="1">
      <alignment vertical="center" wrapText="1"/>
    </xf>
    <xf numFmtId="0" fontId="23" fillId="0" borderId="10" xfId="27" applyFont="1" applyBorder="1" applyAlignment="1">
      <alignment horizontal="left" vertical="center" wrapText="1"/>
    </xf>
    <xf numFmtId="0" fontId="23" fillId="0" borderId="9" xfId="27" applyFont="1" applyBorder="1" applyAlignment="1">
      <alignment horizontal="left" vertical="center" wrapText="1"/>
    </xf>
    <xf numFmtId="0" fontId="23" fillId="0" borderId="1" xfId="27" applyFont="1" applyBorder="1" applyAlignment="1">
      <alignment horizontal="right" vertical="center" wrapText="1"/>
    </xf>
    <xf numFmtId="0" fontId="23" fillId="0" borderId="1" xfId="27" applyFont="1" applyBorder="1" applyAlignment="1">
      <alignment horizontal="left" vertical="center"/>
    </xf>
    <xf numFmtId="0" fontId="23" fillId="0" borderId="8" xfId="27" applyFont="1" applyBorder="1" applyAlignment="1">
      <alignment vertical="center"/>
    </xf>
    <xf numFmtId="0" fontId="23" fillId="0" borderId="10" xfId="27" applyFont="1" applyBorder="1" applyAlignment="1">
      <alignment horizontal="left" vertical="center"/>
    </xf>
    <xf numFmtId="0" fontId="23" fillId="0" borderId="9" xfId="27" applyFont="1" applyBorder="1" applyAlignment="1">
      <alignment horizontal="left" vertical="center"/>
    </xf>
    <xf numFmtId="177" fontId="23" fillId="0" borderId="1" xfId="27" applyNumberFormat="1" applyFont="1" applyBorder="1" applyAlignment="1">
      <alignment horizontal="right" vertical="center"/>
    </xf>
    <xf numFmtId="0" fontId="21" fillId="0" borderId="1" xfId="0" applyNumberFormat="1" applyFont="1" applyBorder="1" applyAlignment="1">
      <alignment vertical="center"/>
    </xf>
    <xf numFmtId="0" fontId="21" fillId="0" borderId="1" xfId="0" applyNumberFormat="1" applyFont="1" applyBorder="1" applyAlignment="1">
      <alignment vertical="center" wrapText="1"/>
    </xf>
    <xf numFmtId="0" fontId="21" fillId="0" borderId="10" xfId="0" applyNumberFormat="1" applyFont="1" applyBorder="1" applyAlignment="1">
      <alignment vertical="center"/>
    </xf>
    <xf numFmtId="176" fontId="23" fillId="0" borderId="0" xfId="44" applyNumberFormat="1" applyFont="1" applyFill="1" applyBorder="1" applyAlignment="1">
      <alignment horizontal="left" vertical="center" wrapText="1"/>
    </xf>
    <xf numFmtId="170" fontId="13" fillId="0" borderId="0" xfId="0" applyFont="1" applyAlignment="1">
      <alignment vertical="center"/>
    </xf>
    <xf numFmtId="170" fontId="13" fillId="0" borderId="0" xfId="0" applyFont="1" applyAlignment="1">
      <alignment vertical="center" wrapText="1"/>
    </xf>
    <xf numFmtId="2" fontId="21" fillId="5" borderId="1" xfId="37" applyNumberFormat="1" applyFont="1" applyFill="1" applyBorder="1" applyAlignment="1">
      <alignment horizontal="center" vertical="center" wrapText="1"/>
    </xf>
    <xf numFmtId="0" fontId="23" fillId="0" borderId="1" xfId="0" applyNumberFormat="1" applyFont="1" applyBorder="1" applyAlignment="1">
      <alignment horizontal="center" vertical="center"/>
    </xf>
    <xf numFmtId="0" fontId="21" fillId="0" borderId="10" xfId="0" applyNumberFormat="1" applyFont="1" applyBorder="1" applyAlignment="1">
      <alignment horizontal="left" vertical="center"/>
    </xf>
    <xf numFmtId="0" fontId="68" fillId="0" borderId="1" xfId="0" applyNumberFormat="1" applyFont="1" applyBorder="1"/>
    <xf numFmtId="2" fontId="27" fillId="0" borderId="1" xfId="0" applyNumberFormat="1" applyFont="1" applyBorder="1"/>
    <xf numFmtId="2" fontId="26" fillId="0" borderId="1" xfId="0" applyNumberFormat="1" applyFont="1" applyBorder="1"/>
    <xf numFmtId="1" fontId="27" fillId="0" borderId="1" xfId="0" applyNumberFormat="1" applyFont="1" applyBorder="1"/>
    <xf numFmtId="170" fontId="69" fillId="0" borderId="0" xfId="0" applyFont="1" applyAlignment="1">
      <alignment vertical="center" wrapText="1"/>
    </xf>
    <xf numFmtId="170" fontId="13" fillId="0" borderId="0" xfId="0" applyFont="1" applyAlignment="1">
      <alignment horizontal="justify" vertical="center" wrapText="1"/>
    </xf>
    <xf numFmtId="170" fontId="69" fillId="0" borderId="0" xfId="0" applyFont="1" applyAlignment="1">
      <alignment vertical="center"/>
    </xf>
    <xf numFmtId="172" fontId="0" fillId="0" borderId="0" xfId="0" applyNumberFormat="1"/>
    <xf numFmtId="0" fontId="23" fillId="0" borderId="8" xfId="0" applyNumberFormat="1" applyFont="1" applyFill="1" applyBorder="1" applyAlignment="1">
      <alignment horizontal="left" vertical="center" wrapText="1"/>
    </xf>
    <xf numFmtId="0" fontId="23" fillId="0" borderId="10" xfId="0" applyNumberFormat="1" applyFont="1" applyFill="1" applyBorder="1" applyAlignment="1">
      <alignment horizontal="left" vertical="center" wrapText="1"/>
    </xf>
    <xf numFmtId="0" fontId="23" fillId="0" borderId="9" xfId="0" applyNumberFormat="1" applyFont="1" applyFill="1" applyBorder="1" applyAlignment="1">
      <alignment horizontal="left" vertical="center" wrapText="1"/>
    </xf>
    <xf numFmtId="170" fontId="23" fillId="0" borderId="1" xfId="0" applyNumberFormat="1" applyFont="1" applyFill="1" applyBorder="1" applyAlignment="1">
      <alignment horizontal="left" vertical="center" wrapText="1"/>
    </xf>
    <xf numFmtId="0" fontId="23" fillId="0" borderId="8" xfId="0" applyNumberFormat="1" applyFont="1" applyBorder="1" applyAlignment="1">
      <alignment horizontal="left" vertical="center" wrapText="1"/>
    </xf>
    <xf numFmtId="0" fontId="23" fillId="0" borderId="10" xfId="0" applyNumberFormat="1" applyFont="1" applyBorder="1" applyAlignment="1">
      <alignment horizontal="left" vertical="center" wrapText="1"/>
    </xf>
    <xf numFmtId="0" fontId="23" fillId="0" borderId="9" xfId="0" applyNumberFormat="1" applyFont="1" applyBorder="1" applyAlignment="1">
      <alignment horizontal="left" vertical="center" wrapText="1"/>
    </xf>
    <xf numFmtId="0" fontId="23" fillId="0" borderId="0" xfId="37" applyFont="1" applyBorder="1" applyAlignment="1">
      <alignment horizontal="center" vertical="center" wrapText="1"/>
    </xf>
    <xf numFmtId="0" fontId="23" fillId="0" borderId="1" xfId="0" applyNumberFormat="1" applyFont="1" applyBorder="1" applyAlignment="1">
      <alignment horizontal="justify" vertical="center" wrapText="1"/>
    </xf>
    <xf numFmtId="2" fontId="23" fillId="0" borderId="1" xfId="44" applyNumberFormat="1" applyFont="1" applyBorder="1" applyAlignment="1">
      <alignment horizontal="left" vertical="center" wrapText="1"/>
    </xf>
    <xf numFmtId="0" fontId="23" fillId="0" borderId="1" xfId="27" applyFont="1" applyBorder="1" applyAlignment="1">
      <alignment horizontal="left" vertical="center" wrapText="1"/>
    </xf>
    <xf numFmtId="0" fontId="23" fillId="0" borderId="8" xfId="27" applyFont="1" applyBorder="1" applyAlignment="1">
      <alignment horizontal="left" vertical="center" wrapText="1"/>
    </xf>
    <xf numFmtId="0" fontId="23" fillId="0" borderId="10" xfId="27" applyFont="1" applyBorder="1" applyAlignment="1">
      <alignment horizontal="left" vertical="center" wrapText="1"/>
    </xf>
    <xf numFmtId="0" fontId="23" fillId="0" borderId="9" xfId="27" applyFont="1" applyBorder="1" applyAlignment="1">
      <alignment horizontal="left" vertical="center" wrapText="1"/>
    </xf>
    <xf numFmtId="0" fontId="23" fillId="0" borderId="8" xfId="50" applyFont="1" applyFill="1" applyBorder="1" applyAlignment="1">
      <alignment horizontal="left" vertical="center" wrapText="1"/>
    </xf>
    <xf numFmtId="0" fontId="23" fillId="0" borderId="10" xfId="50" applyFont="1" applyFill="1" applyBorder="1" applyAlignment="1">
      <alignment horizontal="left" vertical="center" wrapText="1"/>
    </xf>
    <xf numFmtId="0" fontId="23" fillId="0" borderId="9" xfId="50" applyFont="1" applyFill="1" applyBorder="1" applyAlignment="1">
      <alignment horizontal="left" vertical="center" wrapText="1"/>
    </xf>
    <xf numFmtId="0" fontId="23" fillId="0" borderId="8" xfId="47" applyFont="1" applyBorder="1" applyAlignment="1">
      <alignment horizontal="left" vertical="center"/>
    </xf>
    <xf numFmtId="0" fontId="23" fillId="0" borderId="10" xfId="47" applyFont="1" applyBorder="1" applyAlignment="1">
      <alignment horizontal="left" vertical="center"/>
    </xf>
    <xf numFmtId="0" fontId="23" fillId="0" borderId="9" xfId="47" applyFont="1" applyBorder="1" applyAlignment="1">
      <alignment horizontal="left" vertical="center"/>
    </xf>
    <xf numFmtId="0" fontId="23" fillId="0" borderId="8" xfId="47" applyFont="1" applyFill="1" applyBorder="1" applyAlignment="1">
      <alignment horizontal="left" vertical="center" wrapText="1"/>
    </xf>
    <xf numFmtId="0" fontId="23" fillId="0" borderId="10" xfId="47" applyFont="1" applyFill="1" applyBorder="1" applyAlignment="1">
      <alignment horizontal="left" vertical="center" wrapText="1"/>
    </xf>
    <xf numFmtId="0" fontId="23" fillId="0" borderId="9" xfId="47" applyFont="1" applyFill="1" applyBorder="1" applyAlignment="1">
      <alignment horizontal="left" vertical="center" wrapText="1"/>
    </xf>
    <xf numFmtId="2" fontId="23" fillId="0" borderId="8" xfId="0" applyNumberFormat="1" applyFont="1" applyBorder="1" applyAlignment="1">
      <alignment horizontal="left" vertical="center" wrapText="1"/>
    </xf>
    <xf numFmtId="2" fontId="23" fillId="0" borderId="10" xfId="0" applyNumberFormat="1" applyFont="1" applyBorder="1" applyAlignment="1">
      <alignment horizontal="left" vertical="center" wrapText="1"/>
    </xf>
    <xf numFmtId="2" fontId="23" fillId="0" borderId="9" xfId="0" applyNumberFormat="1" applyFont="1" applyBorder="1" applyAlignment="1">
      <alignment horizontal="left" vertical="center" wrapText="1"/>
    </xf>
    <xf numFmtId="0" fontId="23" fillId="0" borderId="8" xfId="47" applyFont="1" applyBorder="1" applyAlignment="1">
      <alignment horizontal="left" vertical="center" wrapText="1"/>
    </xf>
    <xf numFmtId="0" fontId="23" fillId="0" borderId="10" xfId="47" applyFont="1" applyBorder="1" applyAlignment="1">
      <alignment horizontal="left" vertical="center" wrapText="1"/>
    </xf>
    <xf numFmtId="0" fontId="23" fillId="0" borderId="9" xfId="47" applyFont="1" applyBorder="1" applyAlignment="1">
      <alignment horizontal="left" vertical="center" wrapText="1"/>
    </xf>
    <xf numFmtId="170" fontId="23" fillId="0" borderId="8" xfId="0" applyFont="1" applyFill="1" applyBorder="1" applyAlignment="1">
      <alignment horizontal="left" vertical="center" wrapText="1"/>
    </xf>
    <xf numFmtId="170" fontId="23" fillId="0" borderId="10" xfId="0" applyFont="1" applyFill="1" applyBorder="1" applyAlignment="1">
      <alignment horizontal="left" vertical="center" wrapText="1"/>
    </xf>
    <xf numFmtId="170" fontId="23" fillId="0" borderId="9" xfId="0" applyFont="1" applyFill="1" applyBorder="1" applyAlignment="1">
      <alignment horizontal="left" vertical="center" wrapText="1"/>
    </xf>
    <xf numFmtId="0" fontId="23" fillId="0" borderId="8" xfId="49" applyNumberFormat="1" applyFont="1" applyBorder="1" applyAlignment="1">
      <alignment horizontal="left" vertical="center" wrapText="1"/>
    </xf>
    <xf numFmtId="0" fontId="23" fillId="0" borderId="10" xfId="49" applyNumberFormat="1" applyFont="1" applyBorder="1" applyAlignment="1">
      <alignment horizontal="left" vertical="center" wrapText="1"/>
    </xf>
    <xf numFmtId="0" fontId="23" fillId="0" borderId="9" xfId="49" applyNumberFormat="1" applyFont="1" applyBorder="1" applyAlignment="1">
      <alignment horizontal="left" vertical="center" wrapText="1"/>
    </xf>
    <xf numFmtId="2" fontId="23" fillId="0" borderId="8" xfId="49" applyNumberFormat="1" applyFont="1" applyBorder="1" applyAlignment="1">
      <alignment horizontal="left" vertical="center" wrapText="1"/>
    </xf>
    <xf numFmtId="2" fontId="23" fillId="0" borderId="10" xfId="49" applyNumberFormat="1" applyFont="1" applyBorder="1" applyAlignment="1">
      <alignment horizontal="left" vertical="center" wrapText="1"/>
    </xf>
    <xf numFmtId="2" fontId="23" fillId="0" borderId="9" xfId="49" applyNumberFormat="1" applyFont="1" applyBorder="1" applyAlignment="1">
      <alignment horizontal="left" vertical="center" wrapText="1"/>
    </xf>
    <xf numFmtId="0" fontId="22" fillId="0" borderId="0" xfId="0" applyNumberFormat="1" applyFont="1" applyBorder="1" applyAlignment="1">
      <alignment horizontal="center" vertical="center"/>
    </xf>
    <xf numFmtId="0" fontId="23" fillId="0" borderId="1" xfId="0" applyNumberFormat="1" applyFont="1" applyBorder="1" applyAlignment="1">
      <alignment horizontal="center" vertical="center"/>
    </xf>
    <xf numFmtId="176" fontId="21" fillId="0" borderId="1" xfId="44" applyNumberFormat="1" applyFont="1" applyFill="1" applyBorder="1" applyAlignment="1">
      <alignment horizontal="center" vertical="center" wrapText="1"/>
    </xf>
    <xf numFmtId="1" fontId="23" fillId="0" borderId="0" xfId="48" applyNumberFormat="1" applyFont="1" applyFill="1" applyBorder="1" applyAlignment="1">
      <alignment horizontal="left" vertical="center"/>
    </xf>
    <xf numFmtId="170" fontId="23" fillId="0" borderId="1" xfId="0" applyFont="1" applyBorder="1" applyAlignment="1">
      <alignment horizontal="center" vertical="center" wrapText="1"/>
    </xf>
    <xf numFmtId="4" fontId="21" fillId="0" borderId="1" xfId="0" applyNumberFormat="1" applyFont="1" applyFill="1" applyBorder="1" applyAlignment="1">
      <alignment horizontal="center" vertical="center"/>
    </xf>
    <xf numFmtId="4" fontId="21" fillId="0" borderId="8" xfId="0" applyNumberFormat="1" applyFont="1" applyFill="1" applyBorder="1" applyAlignment="1">
      <alignment horizontal="center" vertical="center"/>
    </xf>
    <xf numFmtId="4" fontId="21" fillId="0" borderId="9" xfId="0" applyNumberFormat="1" applyFont="1" applyFill="1" applyBorder="1" applyAlignment="1">
      <alignment horizontal="center" vertical="center"/>
    </xf>
    <xf numFmtId="170" fontId="23" fillId="0" borderId="1" xfId="0" applyFont="1" applyBorder="1" applyAlignment="1">
      <alignment horizontal="center" vertical="center"/>
    </xf>
    <xf numFmtId="170" fontId="23" fillId="0" borderId="3" xfId="0" applyNumberFormat="1" applyFont="1" applyBorder="1" applyAlignment="1">
      <alignment horizontal="center" vertical="center"/>
    </xf>
    <xf numFmtId="170" fontId="23" fillId="0" borderId="6" xfId="0" applyNumberFormat="1" applyFont="1" applyBorder="1" applyAlignment="1">
      <alignment horizontal="center" vertical="center"/>
    </xf>
    <xf numFmtId="170" fontId="23" fillId="0" borderId="4" xfId="0" applyFont="1" applyBorder="1" applyAlignment="1">
      <alignment horizontal="center" vertical="center"/>
    </xf>
    <xf numFmtId="170" fontId="23" fillId="0" borderId="7" xfId="0" applyFont="1" applyBorder="1" applyAlignment="1">
      <alignment horizontal="center" vertical="center"/>
    </xf>
  </cellXfs>
  <cellStyles count="340">
    <cellStyle name="??" xfId="58"/>
    <cellStyle name="?? [0.00]_laroux" xfId="59"/>
    <cellStyle name="?? 2" xfId="60"/>
    <cellStyle name="?? 3" xfId="61"/>
    <cellStyle name="?? 4" xfId="62"/>
    <cellStyle name="???? [0.00]_laroux" xfId="63"/>
    <cellStyle name="????_laroux" xfId="64"/>
    <cellStyle name="??_??" xfId="65"/>
    <cellStyle name="_Pri Sch 7216" xfId="66"/>
    <cellStyle name="_Pri Sch 7220" xfId="67"/>
    <cellStyle name="_Pri Sch 7403" xfId="68"/>
    <cellStyle name="•W_Electrical" xfId="69"/>
    <cellStyle name="20% - Accent1 2" xfId="70"/>
    <cellStyle name="20% - Accent2 2" xfId="71"/>
    <cellStyle name="20% - Accent3 2" xfId="72"/>
    <cellStyle name="20% - Accent4 2" xfId="73"/>
    <cellStyle name="20% - Accent5 2" xfId="74"/>
    <cellStyle name="20% - Accent6 2" xfId="75"/>
    <cellStyle name="40% - Accent1 2" xfId="76"/>
    <cellStyle name="40% - Accent2 2" xfId="77"/>
    <cellStyle name="40% - Accent3 2" xfId="78"/>
    <cellStyle name="40% - Accent4 2" xfId="79"/>
    <cellStyle name="40% - Accent5 2" xfId="80"/>
    <cellStyle name="40% - Accent6 2" xfId="81"/>
    <cellStyle name="60% - Accent1 2" xfId="82"/>
    <cellStyle name="60% - Accent2 2" xfId="83"/>
    <cellStyle name="60% - Accent3 2" xfId="84"/>
    <cellStyle name="60% - Accent4 2" xfId="85"/>
    <cellStyle name="60% - Accent5 2" xfId="86"/>
    <cellStyle name="60% - Accent6 2" xfId="87"/>
    <cellStyle name="75" xfId="88"/>
    <cellStyle name="75 2" xfId="89"/>
    <cellStyle name="75 3" xfId="90"/>
    <cellStyle name="75 4" xfId="91"/>
    <cellStyle name="Accent1 2" xfId="92"/>
    <cellStyle name="Accent2 2" xfId="93"/>
    <cellStyle name="Accent3 2" xfId="94"/>
    <cellStyle name="Accent4 2" xfId="95"/>
    <cellStyle name="Accent5 2" xfId="96"/>
    <cellStyle name="Accent6 2" xfId="97"/>
    <cellStyle name="active" xfId="98"/>
    <cellStyle name="ÅëÈ­ [0]_±âÅ¸" xfId="99"/>
    <cellStyle name="ÅëÈ­_±âÅ¸" xfId="100"/>
    <cellStyle name="ÄÞ¸¶ [0]_±âÅ¸" xfId="101"/>
    <cellStyle name="ÄÞ¸¶_±âÅ¸" xfId="102"/>
    <cellStyle name="Bad 2" xfId="103"/>
    <cellStyle name="br" xfId="104"/>
    <cellStyle name="Ç¥ÁØ_¿¬°£´©°è¿¹»ó" xfId="105"/>
    <cellStyle name="Calculation 2" xfId="106"/>
    <cellStyle name="Check Cell 2" xfId="107"/>
    <cellStyle name="Comma  - Style1" xfId="108"/>
    <cellStyle name="Comma  - Style1 2" xfId="109"/>
    <cellStyle name="Comma  - Style1 3" xfId="110"/>
    <cellStyle name="Comma  - Style1 4" xfId="111"/>
    <cellStyle name="Comma  - Style2" xfId="112"/>
    <cellStyle name="Comma  - Style2 2" xfId="113"/>
    <cellStyle name="Comma  - Style2 3" xfId="114"/>
    <cellStyle name="Comma  - Style2 4" xfId="115"/>
    <cellStyle name="Comma  - Style3" xfId="116"/>
    <cellStyle name="Comma  - Style3 2" xfId="117"/>
    <cellStyle name="Comma  - Style3 3" xfId="118"/>
    <cellStyle name="Comma  - Style3 4" xfId="119"/>
    <cellStyle name="Comma  - Style4" xfId="120"/>
    <cellStyle name="Comma  - Style4 2" xfId="121"/>
    <cellStyle name="Comma  - Style4 3" xfId="122"/>
    <cellStyle name="Comma  - Style4 4" xfId="123"/>
    <cellStyle name="Comma  - Style5" xfId="124"/>
    <cellStyle name="Comma  - Style5 2" xfId="125"/>
    <cellStyle name="Comma  - Style5 3" xfId="126"/>
    <cellStyle name="Comma  - Style5 4" xfId="127"/>
    <cellStyle name="Comma  - Style6" xfId="128"/>
    <cellStyle name="Comma  - Style6 2" xfId="129"/>
    <cellStyle name="Comma  - Style6 3" xfId="130"/>
    <cellStyle name="Comma  - Style6 4" xfId="131"/>
    <cellStyle name="Comma  - Style7" xfId="132"/>
    <cellStyle name="Comma  - Style7 2" xfId="133"/>
    <cellStyle name="Comma  - Style7 3" xfId="134"/>
    <cellStyle name="Comma  - Style7 4" xfId="135"/>
    <cellStyle name="Comma  - Style8" xfId="136"/>
    <cellStyle name="Comma  - Style8 2" xfId="137"/>
    <cellStyle name="Comma  - Style8 3" xfId="138"/>
    <cellStyle name="Comma  - Style8 4" xfId="139"/>
    <cellStyle name="Comma 10" xfId="1"/>
    <cellStyle name="Comma 2" xfId="2"/>
    <cellStyle name="Comma 2 2" xfId="3"/>
    <cellStyle name="Comma 2 3" xfId="140"/>
    <cellStyle name="Comma 2 4" xfId="141"/>
    <cellStyle name="Comma 2 5" xfId="142"/>
    <cellStyle name="Comma 2_1. Summary_cost_1" xfId="143"/>
    <cellStyle name="Comma 3" xfId="144"/>
    <cellStyle name="Comma 4" xfId="145"/>
    <cellStyle name="Comma 4 2" xfId="146"/>
    <cellStyle name="Comma 4 3" xfId="147"/>
    <cellStyle name="Comma 4 4" xfId="148"/>
    <cellStyle name="Currency 2" xfId="149"/>
    <cellStyle name="Currency 2 2" xfId="150"/>
    <cellStyle name="Custom - Style8" xfId="151"/>
    <cellStyle name="Data   - Style2" xfId="152"/>
    <cellStyle name="Euro" xfId="153"/>
    <cellStyle name="Euro 2" xfId="154"/>
    <cellStyle name="Euro 3" xfId="155"/>
    <cellStyle name="Euro 4" xfId="156"/>
    <cellStyle name="Excel Built-in Normal" xfId="157"/>
    <cellStyle name="Explanatory Text 2" xfId="158"/>
    <cellStyle name="Formula" xfId="159"/>
    <cellStyle name="Formula 2" xfId="160"/>
    <cellStyle name="Formula 3" xfId="161"/>
    <cellStyle name="Formula 4" xfId="162"/>
    <cellStyle name="GOKUL" xfId="163"/>
    <cellStyle name="Good 2" xfId="164"/>
    <cellStyle name="Grey" xfId="4"/>
    <cellStyle name="Header1" xfId="165"/>
    <cellStyle name="Header2" xfId="166"/>
    <cellStyle name="Heading 1 2" xfId="167"/>
    <cellStyle name="Heading 2 2" xfId="168"/>
    <cellStyle name="Heading 3 2" xfId="169"/>
    <cellStyle name="Heading 4 2" xfId="170"/>
    <cellStyle name="Hyperlink 2" xfId="5"/>
    <cellStyle name="Hyperlink 3" xfId="171"/>
    <cellStyle name="Hyperlink 4" xfId="172"/>
    <cellStyle name="Hyperlink 5" xfId="173"/>
    <cellStyle name="Hypertextový odkaz" xfId="174"/>
    <cellStyle name="Hypertextový odkaz 2" xfId="175"/>
    <cellStyle name="Hypertextový odkaz 3" xfId="176"/>
    <cellStyle name="Hypertextový odkaz 4" xfId="177"/>
    <cellStyle name="Input [yellow]" xfId="6"/>
    <cellStyle name="Input 2" xfId="178"/>
    <cellStyle name="integer" xfId="179"/>
    <cellStyle name="jugal" xfId="180"/>
    <cellStyle name="Labels - Style3" xfId="181"/>
    <cellStyle name="Linked Cell 2" xfId="182"/>
    <cellStyle name="lm" xfId="183"/>
    <cellStyle name="Milliers [0]_laroux" xfId="184"/>
    <cellStyle name="Milliers_laroux" xfId="185"/>
    <cellStyle name="Monétaire [0]_laroux" xfId="186"/>
    <cellStyle name="Monétaire_laroux" xfId="187"/>
    <cellStyle name="Neutral 2" xfId="188"/>
    <cellStyle name="no dec" xfId="189"/>
    <cellStyle name="no dec 2" xfId="190"/>
    <cellStyle name="no dec 3" xfId="191"/>
    <cellStyle name="no dec 4" xfId="192"/>
    <cellStyle name="Normal" xfId="0" builtinId="0"/>
    <cellStyle name="Normal - Style1" xfId="7"/>
    <cellStyle name="Normal - Style1 2" xfId="193"/>
    <cellStyle name="Normal - Style1 3" xfId="194"/>
    <cellStyle name="Normal - Style1 4" xfId="195"/>
    <cellStyle name="Normal 10" xfId="8"/>
    <cellStyle name="Normal 10 2" xfId="196"/>
    <cellStyle name="Normal 10 2 2" xfId="9"/>
    <cellStyle name="Normal 11" xfId="197"/>
    <cellStyle name="Normal 11 2" xfId="10"/>
    <cellStyle name="Normal 11 3" xfId="198"/>
    <cellStyle name="Normal 11 4" xfId="199"/>
    <cellStyle name="Normal 12" xfId="200"/>
    <cellStyle name="Normal 13" xfId="11"/>
    <cellStyle name="Normal 13 2" xfId="201"/>
    <cellStyle name="Normal 14" xfId="202"/>
    <cellStyle name="Normal 15" xfId="203"/>
    <cellStyle name="Normal 15 5" xfId="12"/>
    <cellStyle name="Normal 15 5 2" xfId="204"/>
    <cellStyle name="Normal 15 5 3" xfId="205"/>
    <cellStyle name="Normal 16" xfId="206"/>
    <cellStyle name="Normal 17" xfId="55"/>
    <cellStyle name="Normal 17 2" xfId="207"/>
    <cellStyle name="Normal 18" xfId="208"/>
    <cellStyle name="Normal 19" xfId="209"/>
    <cellStyle name="Normal 2" xfId="13"/>
    <cellStyle name="Normal 2 10" xfId="210"/>
    <cellStyle name="Normal 2 11" xfId="211"/>
    <cellStyle name="Normal 2 13" xfId="14"/>
    <cellStyle name="Normal 2 13 2" xfId="212"/>
    <cellStyle name="Normal 2 2" xfId="15"/>
    <cellStyle name="Normal 2 2 2" xfId="16"/>
    <cellStyle name="Normal 2 2 2 2" xfId="47"/>
    <cellStyle name="Normal 2 2 3" xfId="213"/>
    <cellStyle name="Normal 2 2 4" xfId="214"/>
    <cellStyle name="Normal 2 3" xfId="17"/>
    <cellStyle name="Normal 2 3 2" xfId="18"/>
    <cellStyle name="Normal 2 3 2 2" xfId="215"/>
    <cellStyle name="Normal 2 3 3" xfId="216"/>
    <cellStyle name="Normal 2 3 3 2" xfId="217"/>
    <cellStyle name="Normal 2 3 3 2 2" xfId="218"/>
    <cellStyle name="Normal 2 3 4" xfId="219"/>
    <cellStyle name="Normal 2 3 5" xfId="220"/>
    <cellStyle name="Normal 2 3 6" xfId="221"/>
    <cellStyle name="Normal 2 4" xfId="19"/>
    <cellStyle name="Normal 2 4 2" xfId="222"/>
    <cellStyle name="Normal 2 4 2 2" xfId="223"/>
    <cellStyle name="Normal 2 4 3" xfId="224"/>
    <cellStyle name="Normal 2 4 4" xfId="225"/>
    <cellStyle name="Normal 2 4 5" xfId="226"/>
    <cellStyle name="Normal 2 4 6" xfId="227"/>
    <cellStyle name="Normal 2 4 7" xfId="228"/>
    <cellStyle name="Normal 2 4 8" xfId="229"/>
    <cellStyle name="Normal 2 5" xfId="20"/>
    <cellStyle name="Normal 2 5 2" xfId="230"/>
    <cellStyle name="Normal 2 6" xfId="231"/>
    <cellStyle name="Normal 2 6 2" xfId="232"/>
    <cellStyle name="Normal 2 6 3" xfId="233"/>
    <cellStyle name="Normal 2 7" xfId="234"/>
    <cellStyle name="Normal 2 7 2" xfId="235"/>
    <cellStyle name="Normal 2 7 3" xfId="236"/>
    <cellStyle name="Normal 2 8" xfId="237"/>
    <cellStyle name="Normal 2 8 2" xfId="238"/>
    <cellStyle name="Normal 2 9" xfId="56"/>
    <cellStyle name="Normal 2_1.Tha" xfId="239"/>
    <cellStyle name="Normal 20" xfId="240"/>
    <cellStyle name="Normal 21" xfId="241"/>
    <cellStyle name="Normal 22" xfId="242"/>
    <cellStyle name="Normal 22 2" xfId="243"/>
    <cellStyle name="Normal 23" xfId="244"/>
    <cellStyle name="Normal 24" xfId="245"/>
    <cellStyle name="Normal 25" xfId="246"/>
    <cellStyle name="Normal 26" xfId="247"/>
    <cellStyle name="Normal 27" xfId="248"/>
    <cellStyle name="Normal 28" xfId="249"/>
    <cellStyle name="Normal 3" xfId="21"/>
    <cellStyle name="Normal 3 2" xfId="22"/>
    <cellStyle name="Normal 3 2 2" xfId="23"/>
    <cellStyle name="Normal 3 2 2 10" xfId="250"/>
    <cellStyle name="Normal 3 2 2 11" xfId="251"/>
    <cellStyle name="Normal 3 2 2 12" xfId="252"/>
    <cellStyle name="Normal 3 2 2 13" xfId="253"/>
    <cellStyle name="Normal 3 2 2 14" xfId="254"/>
    <cellStyle name="Normal 3 2 2 15" xfId="255"/>
    <cellStyle name="Normal 3 2 2 16" xfId="256"/>
    <cellStyle name="Normal 3 2 2 17" xfId="257"/>
    <cellStyle name="Normal 3 2 2 18" xfId="258"/>
    <cellStyle name="Normal 3 2 2 19" xfId="259"/>
    <cellStyle name="Normal 3 2 2 2" xfId="260"/>
    <cellStyle name="Normal 3 2 2 2 2" xfId="50"/>
    <cellStyle name="Normal 3 2 2 2 4" xfId="24"/>
    <cellStyle name="Normal 3 2 2 2 4 2" xfId="261"/>
    <cellStyle name="Normal 3 2 2 20" xfId="262"/>
    <cellStyle name="Normal 3 2 2 21" xfId="263"/>
    <cellStyle name="Normal 3 2 2 22" xfId="264"/>
    <cellStyle name="Normal 3 2 2 23" xfId="265"/>
    <cellStyle name="Normal 3 2 2 24" xfId="266"/>
    <cellStyle name="Normal 3 2 2 3" xfId="267"/>
    <cellStyle name="Normal 3 2 2 4" xfId="268"/>
    <cellStyle name="Normal 3 2 2 5" xfId="269"/>
    <cellStyle name="Normal 3 2 2 6" xfId="270"/>
    <cellStyle name="Normal 3 2 2 7" xfId="271"/>
    <cellStyle name="Normal 3 2 2 8" xfId="272"/>
    <cellStyle name="Normal 3 2 2 9" xfId="273"/>
    <cellStyle name="Normal 3 2 3" xfId="51"/>
    <cellStyle name="Normal 3 3" xfId="45"/>
    <cellStyle name="Normal 3 4" xfId="25"/>
    <cellStyle name="Normal 3 4 2" xfId="274"/>
    <cellStyle name="Normal 3 5" xfId="275"/>
    <cellStyle name="Normal 3 6" xfId="276"/>
    <cellStyle name="Normal 3 7" xfId="277"/>
    <cellStyle name="Normal 3 8" xfId="278"/>
    <cellStyle name="Normal 3 9" xfId="279"/>
    <cellStyle name="Normal 3_est" xfId="280"/>
    <cellStyle name="Normal 4" xfId="26"/>
    <cellStyle name="Normal 4 2" xfId="49"/>
    <cellStyle name="Normal 4 2 2" xfId="281"/>
    <cellStyle name="Normal 4 3" xfId="282"/>
    <cellStyle name="Normal 4 3 2" xfId="283"/>
    <cellStyle name="Normal 4 4" xfId="284"/>
    <cellStyle name="Normal 4 5" xfId="285"/>
    <cellStyle name="Normal 4 6" xfId="286"/>
    <cellStyle name="Normal 4 7" xfId="287"/>
    <cellStyle name="Normal 4_02-01 BOQ-STN FINAL" xfId="288"/>
    <cellStyle name="Normal 5" xfId="27"/>
    <cellStyle name="Normal 5 2" xfId="28"/>
    <cellStyle name="Normal 5 2 2" xfId="289"/>
    <cellStyle name="Normal 5 3" xfId="29"/>
    <cellStyle name="Normal 5 3 2" xfId="290"/>
    <cellStyle name="Normal 5 4" xfId="30"/>
    <cellStyle name="Normal 5 4 2" xfId="291"/>
    <cellStyle name="Normal 5 5" xfId="31"/>
    <cellStyle name="Normal 5 5 2" xfId="292"/>
    <cellStyle name="Normal 5 6" xfId="52"/>
    <cellStyle name="Normal 5 6 2" xfId="53"/>
    <cellStyle name="Normal 5 6 3" xfId="54"/>
    <cellStyle name="Normal 5 7" xfId="293"/>
    <cellStyle name="Normal 5 8" xfId="294"/>
    <cellStyle name="Normal 5_AMST Road" xfId="295"/>
    <cellStyle name="Normal 6" xfId="32"/>
    <cellStyle name="Normal 6 2" xfId="296"/>
    <cellStyle name="Normal 6 2 2" xfId="48"/>
    <cellStyle name="Normal 6 3" xfId="297"/>
    <cellStyle name="Normal 7" xfId="33"/>
    <cellStyle name="Normal 7 2" xfId="34"/>
    <cellStyle name="Normal 7 2 2" xfId="298"/>
    <cellStyle name="Normal 7 3" xfId="299"/>
    <cellStyle name="Normal 7 3 2" xfId="46"/>
    <cellStyle name="Normal 8" xfId="35"/>
    <cellStyle name="Normal 8 2" xfId="36"/>
    <cellStyle name="Normal 8 2 2" xfId="300"/>
    <cellStyle name="Normal 8 3" xfId="301"/>
    <cellStyle name="Normal 8 4" xfId="302"/>
    <cellStyle name="Normal 9" xfId="57"/>
    <cellStyle name="Normal 9 2" xfId="303"/>
    <cellStyle name="Normal 9 3" xfId="304"/>
    <cellStyle name="Normal 9 4" xfId="305"/>
    <cellStyle name="Normal 9 5" xfId="306"/>
    <cellStyle name="Normal_Phase XI QS" xfId="37"/>
    <cellStyle name="Normal_Phase XI QS 2 2" xfId="44"/>
    <cellStyle name="Note 2" xfId="307"/>
    <cellStyle name="Output 2" xfId="308"/>
    <cellStyle name="Percent" xfId="38" builtinId="5"/>
    <cellStyle name="Percent [2]" xfId="39"/>
    <cellStyle name="Percent [2] 2" xfId="309"/>
    <cellStyle name="Percent [2] 3" xfId="310"/>
    <cellStyle name="Percent [2] 4" xfId="311"/>
    <cellStyle name="Percent 2" xfId="40"/>
    <cellStyle name="Percent 2 2" xfId="312"/>
    <cellStyle name="Percent 3" xfId="41"/>
    <cellStyle name="Percent 3 2" xfId="313"/>
    <cellStyle name="Percent 4" xfId="314"/>
    <cellStyle name="Percent 5" xfId="315"/>
    <cellStyle name="Percent 6" xfId="316"/>
    <cellStyle name="Percent 7" xfId="317"/>
    <cellStyle name="Popis" xfId="318"/>
    <cellStyle name="Reset  - Style7" xfId="319"/>
    <cellStyle name="Sledovaný hypertextový odkaz" xfId="320"/>
    <cellStyle name="Sledovaný hypertextový odkaz 2" xfId="321"/>
    <cellStyle name="Sledovaný hypertextový odkaz 3" xfId="322"/>
    <cellStyle name="Sledovaný hypertextový odkaz 4" xfId="323"/>
    <cellStyle name="Standard_aktuell" xfId="324"/>
    <cellStyle name="STYL1 - Style1" xfId="325"/>
    <cellStyle name="Style 1" xfId="42"/>
    <cellStyle name="Style 1 2" xfId="326"/>
    <cellStyle name="Table  - Style6" xfId="327"/>
    <cellStyle name="Times New Roman" xfId="43"/>
    <cellStyle name="Title  - Style1" xfId="328"/>
    <cellStyle name="Title 2" xfId="329"/>
    <cellStyle name="Total 2" xfId="330"/>
    <cellStyle name="TotCol - Style5" xfId="331"/>
    <cellStyle name="TotRow - Style4" xfId="332"/>
    <cellStyle name="Warning Text 2" xfId="333"/>
    <cellStyle name="一般_MAIN FAB (87.06.01)" xfId="334"/>
    <cellStyle name="桁区切り [0.00]_laroux" xfId="335"/>
    <cellStyle name="桁区切り_laroux" xfId="336"/>
    <cellStyle name="標準_94物件" xfId="337"/>
    <cellStyle name="通貨 [0.00]_laroux" xfId="338"/>
    <cellStyle name="通貨_laroux" xfId="33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8.xml"/><Relationship Id="rId18" Type="http://schemas.openxmlformats.org/officeDocument/2006/relationships/externalLink" Target="externalLinks/externalLink13.xml"/><Relationship Id="rId26" Type="http://schemas.openxmlformats.org/officeDocument/2006/relationships/externalLink" Target="externalLinks/externalLink21.xml"/><Relationship Id="rId39" Type="http://schemas.openxmlformats.org/officeDocument/2006/relationships/externalLink" Target="externalLinks/externalLink34.xml"/><Relationship Id="rId21" Type="http://schemas.openxmlformats.org/officeDocument/2006/relationships/externalLink" Target="externalLinks/externalLink16.xml"/><Relationship Id="rId34" Type="http://schemas.openxmlformats.org/officeDocument/2006/relationships/externalLink" Target="externalLinks/externalLink29.xml"/><Relationship Id="rId42" Type="http://schemas.openxmlformats.org/officeDocument/2006/relationships/externalLink" Target="externalLinks/externalLink37.xml"/><Relationship Id="rId47" Type="http://schemas.openxmlformats.org/officeDocument/2006/relationships/externalLink" Target="externalLinks/externalLink42.xml"/><Relationship Id="rId50" Type="http://schemas.openxmlformats.org/officeDocument/2006/relationships/externalLink" Target="externalLinks/externalLink45.xml"/><Relationship Id="rId55" Type="http://schemas.openxmlformats.org/officeDocument/2006/relationships/externalLink" Target="externalLinks/externalLink50.xml"/><Relationship Id="rId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externalLink" Target="externalLinks/externalLink15.xml"/><Relationship Id="rId29" Type="http://schemas.openxmlformats.org/officeDocument/2006/relationships/externalLink" Target="externalLinks/externalLink24.xml"/><Relationship Id="rId41" Type="http://schemas.openxmlformats.org/officeDocument/2006/relationships/externalLink" Target="externalLinks/externalLink36.xml"/><Relationship Id="rId54" Type="http://schemas.openxmlformats.org/officeDocument/2006/relationships/externalLink" Target="externalLinks/externalLink49.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24" Type="http://schemas.openxmlformats.org/officeDocument/2006/relationships/externalLink" Target="externalLinks/externalLink19.xml"/><Relationship Id="rId32" Type="http://schemas.openxmlformats.org/officeDocument/2006/relationships/externalLink" Target="externalLinks/externalLink27.xml"/><Relationship Id="rId37" Type="http://schemas.openxmlformats.org/officeDocument/2006/relationships/externalLink" Target="externalLinks/externalLink32.xml"/><Relationship Id="rId40" Type="http://schemas.openxmlformats.org/officeDocument/2006/relationships/externalLink" Target="externalLinks/externalLink35.xml"/><Relationship Id="rId45" Type="http://schemas.openxmlformats.org/officeDocument/2006/relationships/externalLink" Target="externalLinks/externalLink40.xml"/><Relationship Id="rId53" Type="http://schemas.openxmlformats.org/officeDocument/2006/relationships/externalLink" Target="externalLinks/externalLink48.xml"/><Relationship Id="rId58" Type="http://schemas.openxmlformats.org/officeDocument/2006/relationships/externalLink" Target="externalLinks/externalLink53.xml"/><Relationship Id="rId5" Type="http://schemas.openxmlformats.org/officeDocument/2006/relationships/worksheet" Target="worksheets/sheet5.xml"/><Relationship Id="rId15" Type="http://schemas.openxmlformats.org/officeDocument/2006/relationships/externalLink" Target="externalLinks/externalLink10.xml"/><Relationship Id="rId23" Type="http://schemas.openxmlformats.org/officeDocument/2006/relationships/externalLink" Target="externalLinks/externalLink18.xml"/><Relationship Id="rId28" Type="http://schemas.openxmlformats.org/officeDocument/2006/relationships/externalLink" Target="externalLinks/externalLink23.xml"/><Relationship Id="rId36" Type="http://schemas.openxmlformats.org/officeDocument/2006/relationships/externalLink" Target="externalLinks/externalLink31.xml"/><Relationship Id="rId49" Type="http://schemas.openxmlformats.org/officeDocument/2006/relationships/externalLink" Target="externalLinks/externalLink44.xml"/><Relationship Id="rId57" Type="http://schemas.openxmlformats.org/officeDocument/2006/relationships/externalLink" Target="externalLinks/externalLink52.xml"/><Relationship Id="rId61" Type="http://schemas.openxmlformats.org/officeDocument/2006/relationships/sharedStrings" Target="sharedStrings.xml"/><Relationship Id="rId10" Type="http://schemas.openxmlformats.org/officeDocument/2006/relationships/externalLink" Target="externalLinks/externalLink5.xml"/><Relationship Id="rId19" Type="http://schemas.openxmlformats.org/officeDocument/2006/relationships/externalLink" Target="externalLinks/externalLink14.xml"/><Relationship Id="rId31" Type="http://schemas.openxmlformats.org/officeDocument/2006/relationships/externalLink" Target="externalLinks/externalLink26.xml"/><Relationship Id="rId44" Type="http://schemas.openxmlformats.org/officeDocument/2006/relationships/externalLink" Target="externalLinks/externalLink39.xml"/><Relationship Id="rId52" Type="http://schemas.openxmlformats.org/officeDocument/2006/relationships/externalLink" Target="externalLinks/externalLink47.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 Id="rId22" Type="http://schemas.openxmlformats.org/officeDocument/2006/relationships/externalLink" Target="externalLinks/externalLink17.xml"/><Relationship Id="rId27" Type="http://schemas.openxmlformats.org/officeDocument/2006/relationships/externalLink" Target="externalLinks/externalLink22.xml"/><Relationship Id="rId30" Type="http://schemas.openxmlformats.org/officeDocument/2006/relationships/externalLink" Target="externalLinks/externalLink25.xml"/><Relationship Id="rId35" Type="http://schemas.openxmlformats.org/officeDocument/2006/relationships/externalLink" Target="externalLinks/externalLink30.xml"/><Relationship Id="rId43" Type="http://schemas.openxmlformats.org/officeDocument/2006/relationships/externalLink" Target="externalLinks/externalLink38.xml"/><Relationship Id="rId48" Type="http://schemas.openxmlformats.org/officeDocument/2006/relationships/externalLink" Target="externalLinks/externalLink43.xml"/><Relationship Id="rId56" Type="http://schemas.openxmlformats.org/officeDocument/2006/relationships/externalLink" Target="externalLinks/externalLink51.xml"/><Relationship Id="rId8" Type="http://schemas.openxmlformats.org/officeDocument/2006/relationships/externalLink" Target="externalLinks/externalLink3.xml"/><Relationship Id="rId51" Type="http://schemas.openxmlformats.org/officeDocument/2006/relationships/externalLink" Target="externalLinks/externalLink46.xml"/><Relationship Id="rId3" Type="http://schemas.openxmlformats.org/officeDocument/2006/relationships/worksheet" Target="worksheets/sheet3.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5" Type="http://schemas.openxmlformats.org/officeDocument/2006/relationships/externalLink" Target="externalLinks/externalLink20.xml"/><Relationship Id="rId33" Type="http://schemas.openxmlformats.org/officeDocument/2006/relationships/externalLink" Target="externalLinks/externalLink28.xml"/><Relationship Id="rId38" Type="http://schemas.openxmlformats.org/officeDocument/2006/relationships/externalLink" Target="externalLinks/externalLink33.xml"/><Relationship Id="rId46" Type="http://schemas.openxmlformats.org/officeDocument/2006/relationships/externalLink" Target="externalLinks/externalLink41.xml"/><Relationship Id="rId5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1022\bmrcl\WINDOWS\Temporary%20Internet%20Files\Content.IE5\AFGAZ7UP\Rate%20analysis_bmrc.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M65\e\TECH%20SANCTN\Bang%20(North)_Technical\3%20Int%20electrica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1022\bmrcl\OLD%20USERS\Mahmood\Seminar\arkish\RCV-nh7618.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1022\bmrcl\k\nh-75\morara\back\megha\Alt3\pier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D1022\bmrcl\frelance\tgirder15-01-03\supestr\20n.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1022\bmrcl\win95\21\21m.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md18\ESIC%20-%20Tirunelveli\ESI-KK_nagar\RA&amp;Abs\RA-Abs%20(26.12.08)\RA%20&amp;%20ABS%20-%20general%20(F).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md23\28-05-09(08.35%20a.m.)\Civil\Abs-Est-Civil-1.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md18\ESIC%20-%20Tirunelveli\ESI-KK_nagar\Ra%20&amp;%20%20abs\RA%20&amp;%20ABS%20-%20(F).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Natraj\Air%20India-Rate-Ana\Air%20India%20-%20RA%20(CPWD)-12.7.07.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m74\D\Mukesh\Rate%20Analysis-Civil-F.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atraj\d\DHI\Defence\Market%20Rate%20Analysis\Bangalore-Central\3-Int-Ele-Ab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A:\WELL.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Rbs\d\win95\18\18Rm.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D1022\bmrcl\Agarwal\New%20Folder\ces\disk2\DNFP.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C-6\d\Sachin\Mindhola\Mindhola.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Natraj\d\DHI\Defence\Bangalore%20(central)\E%20L%20E%20C%20T\Int-Abs&amp;Take-off(new).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Natraj\d\Mukesh\IBP\South\SOR-III\Price-Bid\Capex%20(Karnataka).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M100\e\IBP%20WEST%20RA-2004\FINAL%20SOR\RATE%20ANALYSIS\Gujarat\Gujarat.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D1022\bmrcl\current%20work\nh76\RCV-nh76-12.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m65\D\H%20A%20L\HAL-2\HAL-CD-14.3.07\HAL-SSR-rate(16-2-07)\civil\Annexur_A.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M61\d\H%20A%20L\Standard_SOR.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d18\ESI-Coimbatore\ESI%20MEDICAL%20COLLEGE\RA,%20Abs%20&amp;%20take%20off(R)%20-2.12.08-4th%20qty%20clupped%20&amp;%20linked\RA,%20Abs%20&amp;%20Take%20off%20(Resi)-2.12.08-final.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m74\D\HPCL\Annexur_A.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M61\d\H%20A%20L\Annexur_A.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D1022\bmrcl\win95\21\21Rm.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Natraj\d\DHI\Defence\Market%20Rate%20Analysis\Bangalore%20south\M-Rate%20analysis\BOQ\02-Civil-Abs(Rate%20analysis).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M61\e\Documents%20and%20Settings\Administrator\Desktop\Banglore%20North(Revised)\Bangalore(North)\Original-Salem\LBD,Abs%20Final\Inte-Ele%20(final).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C-6\d\BSEC-PROJECTS\Execution%20Projects\400-series\413-REWARI%20ROB\PILE%20DESIGN\413-P8-PILE-3pg.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Moss3\d\WINDOWS\DESKTOP\All_NCB_Ph2\All_NCB_Tr.III\Documents\M5\BOQ_M5.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M61\d\H%20A%20L\HAL-2-COST-17.10.06\Capex%20(Karnataka).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natraj\S%20C%20L\Mukesh\IBP\South\SOR-III\Price-Bid\Capex%20(TN).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G:\SAKAL%20CHARITY\Comaparative%20statement\Comparative-3-05-0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1022\bmrcl\Nh6-Revision\ROB-24-1\P9-revised.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D1022\bmrcl\1-Varsha\1-Patna%20Flyover\3-Beam%20Alternative-old\Design-Prestress.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m65\D\H%20A%20L\HAL-2\HAL-CD-14.3.07\HAL-SSR-rate(16-2-07)\civil\HAL_take_hangar.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M61\d\H%20A%20L\civil_Rateanalysis.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m74\D\HPCL\HAL_take_hangar.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M61\d\H%20A%20L\HAL_take_hangar.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Procurement\d-drv\Procurement\Phase_II\NCB_Tranche_6\Procurement\Estimates\M%2033.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G:\MAHINDRA-WORLD-SCHOOL-CHENNAI\MEASUREMENT%20SHEET\measurements%20as%20per%20revised%20drawings\03.03.07-revised%20measurements\SAKAL%20CHARITY\Comaparative%20statement\Comparative-3-05-04.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M61\d\Defence\Dpr\LBD,Abs%20Final\Inte-Ele%20(final).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Server\d\Documents%20and%20Settings\ADMIN\Desktop\ESI%20%20HOSPITAL%20CHILLER%20BOQ%2018%2006%202011%20(%20300%20TR)%20Magnetic%20chillers%20withprice.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M61\d\Defence\Electrical\DPR%20est\Gwalior(DPR).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M61\d\Defence\DPR\CDback%20Final\LBD,Abs%20Final\Inte-Ele%20(final).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M61\e\Bangaour_south_BOQ\Ele_Int.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Moss3\d\Kpcc\Procurement\Phase_II\ICB\Bid\Documents\U6\U6%20Cost.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D1022\bmrcl\OLD%20USERS\Mahmood\Seminar\New%20Folder\Copy%20of%20ROB_NH25.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Users/Ganthi/Desktop/Shoolagiri/School%20toilet/shoolagiri%20final.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ood\c\Nh6-Revision\ROB-24-1\P9-revised.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Md23\Quotation\Documents%20and%20Settings\Administrator\Desktop\hvac\19.01.09.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1022\bmrcl\Documents%20and%20Settings\Social\Desktop\NH7_Rate%20Ananlysi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traj\Final%20(Abs-Rate%2016-12-07)\TECH%20SANCTN\Bang%20(North)_Technical\3%20Int%20electric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bour &amp; Plant"/>
      <sheetName val="Materials Cost"/>
      <sheetName val="Lead Statement"/>
      <sheetName val="GEN"/>
      <sheetName val="INPUT"/>
      <sheetName val="DIR USED ITEMS"/>
      <sheetName val="SUMMARY"/>
      <sheetName val="1"/>
      <sheetName val="2"/>
      <sheetName val="3"/>
      <sheetName val="4"/>
      <sheetName val="5"/>
      <sheetName val="6"/>
      <sheetName val="7"/>
      <sheetName val="8"/>
      <sheetName val="9"/>
      <sheetName val="10"/>
      <sheetName val="11"/>
      <sheetName val="12"/>
      <sheetName val="13"/>
      <sheetName val="14"/>
      <sheetName val="15"/>
      <sheetName val="16"/>
    </sheetNames>
    <sheetDataSet>
      <sheetData sheetId="0"/>
      <sheetData sheetId="1">
        <row r="10">
          <cell r="G10">
            <v>742.45</v>
          </cell>
        </row>
        <row r="13">
          <cell r="G13">
            <v>675.45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OC - abs (3)"/>
      <sheetName val="AOC - abs (6)"/>
      <sheetName val="Sqn-Abs (G+1) "/>
      <sheetName val="Sqn-Abs(G+6) "/>
      <sheetName val="Flt.Lt-Abs 4 DUs"/>
      <sheetName val="WO-Abs (G+2) 6 DUs"/>
      <sheetName val="WO-Abs (G) 1DU"/>
      <sheetName val="WO-Abs(G+6) 23DUs"/>
      <sheetName val="Air-Abs (G+1)"/>
      <sheetName val="Air-Abs (G+2)"/>
      <sheetName val="Air-Abs(G+6) 23 DUs"/>
      <sheetName val="Air-Abs(G+6) 24 DUs"/>
      <sheetName val="AC point"/>
      <sheetName val="Sqn_Abs_G_6_ "/>
      <sheetName val="WO_Abs _G_2_ 6 DUs"/>
      <sheetName val="Air_Abs_G_6_ 23 DU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iesmic"/>
      <sheetName val="cwll "/>
      <sheetName val="introduction"/>
      <sheetName val="Reaction"/>
      <sheetName val="s"/>
      <sheetName val="analysis"/>
      <sheetName val="stresscheck"/>
      <sheetName val="torsion"/>
      <sheetName val="bar curtailment"/>
      <sheetName val="trancantideck"/>
      <sheetName val="bearing load"/>
      <sheetName val="neoprene"/>
      <sheetName val="Designdiaphragm"/>
      <sheetName val="miscell"/>
    </sheetNames>
    <sheetDataSet>
      <sheetData sheetId="0" refreshError="1"/>
      <sheetData sheetId="1" refreshError="1"/>
      <sheetData sheetId="2" refreshError="1"/>
      <sheetData sheetId="3" refreshError="1"/>
      <sheetData sheetId="4" refreshError="1"/>
      <sheetData sheetId="5" refreshError="1">
        <row r="8">
          <cell r="H8">
            <v>6</v>
          </cell>
        </row>
      </sheetData>
      <sheetData sheetId="6" refreshError="1">
        <row r="195">
          <cell r="G195">
            <v>200</v>
          </cell>
        </row>
        <row r="196">
          <cell r="E196">
            <v>0.88888888888888884</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utment"/>
      <sheetName val="pier1"/>
      <sheetName val="piercap"/>
      <sheetName val="Annex"/>
    </sheetNames>
    <sheetDataSet>
      <sheetData sheetId="0"/>
      <sheetData sheetId="1"/>
      <sheetData sheetId="2"/>
      <sheetData sheetId="3">
        <row r="11">
          <cell r="D11">
            <v>200</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data"/>
      <sheetName val="mem-property"/>
      <sheetName val="maingirder"/>
      <sheetName val="Shear force"/>
      <sheetName val="Cantilever "/>
      <sheetName val="crossgirder"/>
      <sheetName val="sum-moment (FINAL)"/>
      <sheetName val="deckl"/>
      <sheetName val="basic_data"/>
      <sheetName val="mem_property"/>
      <sheetName val="Intro"/>
    </sheetNames>
    <sheetDataSet>
      <sheetData sheetId="0">
        <row r="7">
          <cell r="D7">
            <v>2.5</v>
          </cell>
        </row>
      </sheetData>
      <sheetData sheetId="1"/>
      <sheetData sheetId="2"/>
      <sheetData sheetId="3" refreshError="1"/>
      <sheetData sheetId="4" refreshError="1"/>
      <sheetData sheetId="5" refreshError="1"/>
      <sheetData sheetId="6"/>
      <sheetData sheetId="7" refreshError="1"/>
      <sheetData sheetId="8"/>
      <sheetData sheetId="9"/>
      <sheetData sheetId="10"/>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basic-data"/>
      <sheetName val="mem-property"/>
      <sheetName val="basic_data"/>
      <sheetName val="mem_property"/>
    </sheetNames>
    <sheetDataSet>
      <sheetData sheetId="0">
        <row r="17">
          <cell r="H17">
            <v>1.7529999999999999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_Abs(FC)"/>
      <sheetName val="abs(FC)"/>
      <sheetName val="takeoff(FC) "/>
      <sheetName val="Gen_Abs (library)"/>
      <sheetName val="abs(library)"/>
      <sheetName val="takeoff(library)"/>
      <sheetName val="Gen_Abs(Casulity)"/>
      <sheetName val="abs(casulity)"/>
      <sheetName val="takeoff(casuality) "/>
      <sheetName val="7-furniture-RA"/>
      <sheetName val="Gen_Abs (OT)"/>
      <sheetName val="2.civil-RA"/>
      <sheetName val="5-Interior-RA"/>
      <sheetName val="4-Int- ele(RA)"/>
      <sheetName val="abs(OT) "/>
      <sheetName val="takeoff(OT)"/>
      <sheetName val="3-IWS(RA)"/>
      <sheetName val="1-Dismantling-RA"/>
      <sheetName val="Gen_Abs(General)"/>
      <sheetName val="abs(general)"/>
      <sheetName val="lbd-general(FF)"/>
      <sheetName val="lbd-general(SF)"/>
      <sheetName val="6-AC-RA"/>
      <sheetName val="doors"/>
      <sheetName val="2_civil_RA"/>
      <sheetName val="girder"/>
      <sheetName val="Civil (RA) _Resi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rnization"/>
      <sheetName val="1.Civil-RA"/>
      <sheetName val="Gen-Abs"/>
      <sheetName val="Site Devlp-a"/>
      <sheetName val="Site Devlp-b"/>
      <sheetName val="Site Devlp-c"/>
      <sheetName val="a) Medical College"/>
      <sheetName val="b) College of Nursing"/>
      <sheetName val="c) Auditorium"/>
      <sheetName val="d)Teach-hos-1-OPD"/>
      <sheetName val="d)Teach-hos-2-24x7 block"/>
      <sheetName val="e)Hostel-Boys"/>
      <sheetName val="e)Hostel-Girls"/>
      <sheetName val="e)Hostel-Interns-H.Surg"/>
      <sheetName val="e)Hostel-Jun.Res-Tutor"/>
      <sheetName val="e)Hostel-Staff Nurse"/>
      <sheetName val="f)Staff Quat-Exti-Bungalow"/>
      <sheetName val="f)Staff Quat-Type-I"/>
      <sheetName val="f)Staff Quat-Type-III"/>
      <sheetName val="abs(tirun)"/>
      <sheetName val="2.civil-RA"/>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Dismantling-RA"/>
      <sheetName val="2.civil-RA"/>
      <sheetName val="3-IWS(RA)"/>
      <sheetName val="4-Int- ele(RA)"/>
      <sheetName val="5-Interior-RA"/>
      <sheetName val="6-AC-RA"/>
      <sheetName val="7-furniture-RA"/>
      <sheetName val="HVAC- Common"/>
      <sheetName val="Elec -com- RA"/>
      <sheetName val="Elec - com (aug)- Abs"/>
      <sheetName val="Main Abs"/>
      <sheetName val="summary"/>
      <sheetName val="summary (2)"/>
      <sheetName val="4.Gen_Abs (Faculty)"/>
      <sheetName val="4.abs(FC)"/>
      <sheetName val="4.takeoff(FC) "/>
      <sheetName val="5.Gen_Abs (Library)"/>
      <sheetName val="5.abs(library)"/>
      <sheetName val="5.takeoff(library)"/>
      <sheetName val="3.Gen_Abs (Casualty)"/>
      <sheetName val="3.abs(casulity)"/>
      <sheetName val="3.takeoff(casuality) "/>
      <sheetName val="2.Gen_Abs (OT)"/>
      <sheetName val="2.abs(OT) "/>
      <sheetName val="2.takeoff(OT)"/>
      <sheetName val="1.Gen_Abs(General)"/>
      <sheetName val="1.abs(general)"/>
      <sheetName val="1.lbd-general(FF)"/>
      <sheetName val="1.lbd-general(SF)"/>
      <sheetName val="doors"/>
      <sheetName val="2_civil_RA"/>
      <sheetName val="1.Civil-R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Index"/>
      <sheetName val="Civil Works"/>
      <sheetName val="Data-I"/>
      <sheetName val="Data-II"/>
      <sheetName val="2.civil-RA"/>
      <sheetName val="2_civil_RA"/>
    </sheetNames>
    <sheetDataSet>
      <sheetData sheetId="0" refreshError="1"/>
      <sheetData sheetId="1"/>
      <sheetData sheetId="2" refreshError="1"/>
      <sheetData sheetId="3" refreshError="1"/>
      <sheetData sheetId="4"/>
      <sheetData sheetId="5"/>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vil Works"/>
      <sheetName val="Data-I"/>
      <sheetName val="Data-II"/>
      <sheetName val="Cost Index"/>
    </sheetNames>
    <sheetDataSet>
      <sheetData sheetId="0" refreshError="1"/>
      <sheetData sheetId="1"/>
      <sheetData sheetId="2"/>
      <sheetData sheetId="3" refreshError="1">
        <row r="28">
          <cell r="D28">
            <v>93</v>
          </cell>
        </row>
        <row r="35">
          <cell r="D35">
            <v>110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qn _Main_ Abs"/>
      <sheetName val="Int (RA) "/>
      <sheetName val="Sqn (Main) Abs"/>
      <sheetName val="Flt.Lt-Abs"/>
      <sheetName val="WO-Abs"/>
      <sheetName val="Air-Abs-25"/>
      <sheetName val="Air-Abs -26"/>
      <sheetName val="Sqn.ldr-AC"/>
      <sheetName val="FLT-AC"/>
    </sheetNames>
    <sheetDataSet>
      <sheetData sheetId="0"/>
      <sheetData sheetId="1"/>
      <sheetData sheetId="2"/>
      <sheetData sheetId="3"/>
      <sheetData sheetId="4"/>
      <sheetData sheetId="5"/>
      <sheetData sheetId="6"/>
      <sheetData sheetId="7"/>
      <sheetData sheetId="8"/>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basepr"/>
      <sheetName val="cap"/>
      <sheetName val="Cost Index"/>
    </sheetNames>
    <sheetDataSet>
      <sheetData sheetId="0" refreshError="1"/>
      <sheetData sheetId="1" refreshError="1"/>
      <sheetData sheetId="2" refreshError="1"/>
      <sheetData sheetId="3"/>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data"/>
    </sheetNames>
    <sheetDataSet>
      <sheetData sheetId="0">
        <row r="21">
          <cell r="H21">
            <v>0.2</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Intro"/>
      <sheetName val="LoadSup"/>
      <sheetName val="LoadBrg"/>
      <sheetName val="LoadSub"/>
      <sheetName val="PileLoad"/>
      <sheetName val="Seis.Longi"/>
      <sheetName val="Sheet2"/>
      <sheetName val="structpile"/>
      <sheetName val="pilecap"/>
      <sheetName val="grill"/>
      <sheetName val="LoadCapa"/>
      <sheetName val="irccoeff"/>
      <sheetName val="Sheet1"/>
      <sheetName val="girder"/>
    </sheetNames>
    <sheetDataSet>
      <sheetData sheetId="0"/>
      <sheetData sheetId="1">
        <row r="151">
          <cell r="L151">
            <v>1.2</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CONTENT"/>
      <sheetName val="PIERCAP"/>
      <sheetName val="dtbeam"/>
      <sheetName val="SALIENT"/>
      <sheetName val="dlvoid"/>
      <sheetName val="dlsolid"/>
      <sheetName val="footing"/>
      <sheetName val="LLOAD"/>
      <sheetName val="SLENDER"/>
      <sheetName val="WIND"/>
      <sheetName val="SUBSTR"/>
    </sheetNames>
    <sheetDataSet>
      <sheetData sheetId="0"/>
      <sheetData sheetId="1"/>
      <sheetData sheetId="2"/>
      <sheetData sheetId="3"/>
      <sheetData sheetId="4"/>
      <sheetData sheetId="5">
        <row r="25">
          <cell r="H25">
            <v>1.5</v>
          </cell>
        </row>
      </sheetData>
      <sheetData sheetId="6"/>
      <sheetData sheetId="7"/>
      <sheetData sheetId="8"/>
      <sheetData sheetId="9"/>
      <sheetData sheetId="10"/>
      <sheetData sheetId="1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t(G to 3)"/>
      <sheetName val="Flt-4 to 5th "/>
      <sheetName val="Air(4 to 6th)"/>
      <sheetName val="Air(ground to3)"/>
      <sheetName val="Sqn(Ground to3)"/>
      <sheetName val="Sqn (4 to 6)"/>
      <sheetName val="statement"/>
      <sheetName val="Flt.Lt-Abs"/>
      <sheetName val="Air-Abs"/>
      <sheetName val="Rate analysis"/>
      <sheetName val="Sqn-Abs"/>
      <sheetName val="WO-Abs"/>
      <sheetName val="wo(ground - 3)"/>
      <sheetName val="wo-4th &amp; Terrace "/>
      <sheetName val="AC point"/>
      <sheetName val="Sqn_Abs"/>
      <sheetName val="CPWD_Civil"/>
      <sheetName val="dlvoi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otation"/>
      <sheetName val="Comparative"/>
      <sheetName val="Capex"/>
      <sheetName val="LBD"/>
      <sheetName val="Annexure"/>
      <sheetName val="Electrical"/>
      <sheetName val="CPWD"/>
      <sheetName val="Partly-Quotation"/>
      <sheetName val="formula"/>
      <sheetName val="Electrical (2)"/>
      <sheetName val="Sqn_Ab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ula"/>
      <sheetName val="Capex"/>
      <sheetName val="Comparative"/>
      <sheetName val="CMRA"/>
      <sheetName val="ERA"/>
      <sheetName val="CMRA (2)"/>
      <sheetName val="ANX1"/>
      <sheetName val="ANX2"/>
      <sheetName val="ANX3"/>
      <sheetName val="Quotation"/>
      <sheetName val="Sqn_Abs"/>
    </sheetNames>
    <sheetDataSet>
      <sheetData sheetId="0" refreshError="1"/>
      <sheetData sheetId="1"/>
      <sheetData sheetId="2"/>
      <sheetData sheetId="3"/>
      <sheetData sheetId="4"/>
      <sheetData sheetId="5"/>
      <sheetData sheetId="6"/>
      <sheetData sheetId="7"/>
      <sheetData sheetId="8"/>
      <sheetData sheetId="9"/>
      <sheetData sheetId="10"/>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troduction"/>
      <sheetName val="sec prop"/>
      <sheetName val="loaddsketch"/>
      <sheetName val="analysis"/>
      <sheetName val="stresscheck"/>
      <sheetName val="bar curtailment"/>
      <sheetName val="transcantideck"/>
      <sheetName val="bearing load"/>
      <sheetName val="neoprene"/>
      <sheetName val="Designdiaphragm"/>
      <sheetName val="Formula"/>
    </sheetNames>
    <sheetDataSet>
      <sheetData sheetId="0"/>
      <sheetData sheetId="1"/>
      <sheetData sheetId="2"/>
      <sheetData sheetId="3"/>
      <sheetData sheetId="4" refreshError="1"/>
      <sheetData sheetId="5"/>
      <sheetData sheetId="6"/>
      <sheetData sheetId="7"/>
      <sheetData sheetId="8"/>
      <sheetData sheetId="9"/>
      <sheetData sheetId="10"/>
      <sheetData sheetId="1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HT_Ab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domestic"/>
      <sheetName val="UG_sump_abs"/>
      <sheetName val="Pump (abs)"/>
      <sheetName val="MES-central"/>
      <sheetName val="Centrifu-central"/>
      <sheetName val="analysis"/>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 val="Retainingwall-f"/>
      <sheetName val="Compound wall-f"/>
      <sheetName val="Culvert-f"/>
      <sheetName val="Admin (GF)"/>
      <sheetName val="Canteen Block-f"/>
      <sheetName val="Service block-f"/>
      <sheetName val="Security-f"/>
      <sheetName val="Site clear"/>
      <sheetName val="Admin (FF)"/>
      <sheetName val="Admin (SF)"/>
      <sheetName val="Admin (TF)"/>
      <sheetName val="Admin (Terrace)"/>
      <sheetName val="Roads,Pavemet"/>
      <sheetName val="Other Items"/>
      <sheetName val="Retainingwall_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w.no.)-temp"/>
      <sheetName val="plinth area (with portico)100%"/>
      <sheetName val="plinth area (with portico)50%"/>
      <sheetName val="Civil (RA) _Resi_"/>
      <sheetName val="WS (RA)-Resi"/>
      <sheetName val="DATAs(WS)"/>
      <sheetName val="Int-Elect(RA)-ff"/>
      <sheetName val="Ext_ele(RA)"/>
      <sheetName val="Gen_Abs-f"/>
      <sheetName val="Site clr_Compound"/>
      <sheetName val="Take off-Site clr"/>
      <sheetName val="Type II GF"/>
      <sheetName val="take off -Type II GF"/>
      <sheetName val="Type II G+1 "/>
      <sheetName val="take off - Type II (G+1)"/>
      <sheetName val="Type III GF"/>
      <sheetName val="take off-Type III GF"/>
      <sheetName val="Type III G+1"/>
      <sheetName val="take off-Type III (G+1)"/>
      <sheetName val="Type IVa G+1"/>
      <sheetName val="Take off-Type IVa (G+1)"/>
      <sheetName val="Type IVb G+1"/>
      <sheetName val="take off-Type IVb (G+1)"/>
      <sheetName val="Type Va G+1"/>
      <sheetName val="take off-Type Va (G+1)"/>
      <sheetName val="Type Vb G+1"/>
      <sheetName val="Take off - Type Vb (G+1) "/>
      <sheetName val="Type VIa G+1"/>
      <sheetName val="Take off-VIa(G+1)"/>
      <sheetName val="Type VIb G+1"/>
      <sheetName val="Take off - VIb(G+1)"/>
      <sheetName val="Ex-wat(abs)"/>
      <sheetName val="EWS(take)"/>
      <sheetName val="Ext _elec-abs"/>
      <sheetName val="Take off Ext _ele"/>
      <sheetName val="Sewage "/>
      <sheetName val="sewage(take)"/>
      <sheetName val="Drainage"/>
      <sheetName val="Drainage(take)"/>
      <sheetName val="Rainwater"/>
      <sheetName val="RWH(take)"/>
      <sheetName val="roads Paving area"/>
      <sheetName val="Take off sheet Roads_Pavemet(F)"/>
      <sheetName val="Sheet1"/>
      <sheetName val="Civil _RA_ _Resi_"/>
      <sheetName val="gird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 val="Retainingwall_f"/>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OHT_Abs"/>
    </sheetNames>
    <sheetDataSet>
      <sheetData sheetId="0">
        <row r="22">
          <cell r="H22">
            <v>0.27500000000000002</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 Analysis"/>
      <sheetName val="sqn.ldr_4 Unit(1)"/>
      <sheetName val="sqn.ldr_Spiral(1)"/>
      <sheetName val="sqn.ldr_3 Unit(2)"/>
      <sheetName val="sqn.ldr_Sprial (2)"/>
      <sheetName val="FLT-Lt(3)"/>
      <sheetName val="Flt.lt_Sprial(3)"/>
      <sheetName val="JWO(G+1)(4)"/>
      <sheetName val="JWO-G(5)"/>
      <sheetName val="OR-G+1(6)"/>
      <sheetName val="OR-G(7)"/>
      <sheetName val="Sqn.ldr(G+8)Multi (8)"/>
      <sheetName val="Sqn.ldr(G+8)fie(8)"/>
      <sheetName val="Sqn.ldrT-tank(8)"/>
      <sheetName val="JWO(G+5)Multi (9)"/>
      <sheetName val="JWO-fire(9)"/>
      <sheetName val="JWO-tank(9)"/>
      <sheetName val="Airmen_25(10)"/>
      <sheetName val="Fire_25-Fire (10)"/>
      <sheetName val="AirmenT-tank(10)"/>
      <sheetName val="Airmen_26(11)"/>
      <sheetName val="Air(G+6)Fire(11)"/>
      <sheetName val="AirmenT-tank(11)"/>
      <sheetName val="sqn_ldr_3 Unit_2_"/>
      <sheetName val="horizontal"/>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 val="sqn_ldr_3 Unit_2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adcal"/>
      <sheetName val="Shear Rating"/>
      <sheetName val="LL"/>
      <sheetName val="PILE - 3 nos."/>
      <sheetName val="Qty"/>
      <sheetName val="Electrical"/>
    </sheetNames>
    <sheetDataSet>
      <sheetData sheetId="0"/>
      <sheetData sheetId="1"/>
      <sheetData sheetId="2"/>
      <sheetData sheetId="3"/>
      <sheetData sheetId="4"/>
      <sheetData sheetId="5"/>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bour &amp; Plant"/>
      <sheetName val="Material "/>
      <sheetName val=" Analysis"/>
      <sheetName val="BOQ "/>
      <sheetName val="Sheet1"/>
      <sheetName val="DWR"/>
      <sheetName val="Priced_DWR "/>
      <sheetName val="Rates2001"/>
      <sheetName val="DWR(Priced)"/>
      <sheetName val=" AnalysisPCC"/>
      <sheetName val=" AnalysisNH"/>
      <sheetName val="Estimates"/>
      <sheetName val="Labour _ Plant"/>
      <sheetName val="loadc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ative"/>
      <sheetName val="Capex"/>
      <sheetName val="Quotation"/>
      <sheetName val="LBD"/>
      <sheetName val="Annexure"/>
      <sheetName val="Electrical"/>
      <sheetName val="CPWD"/>
      <sheetName val="Partly-Quotation"/>
      <sheetName val="formula"/>
      <sheetName val="Material "/>
      <sheetName val="Labour &amp; Plant"/>
      <sheetName val="Labour _ Plant"/>
    </sheetNames>
    <sheetDataSet>
      <sheetData sheetId="0">
        <row r="4">
          <cell r="K4">
            <v>0.9732620320855615</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ex"/>
      <sheetName val="Comparative"/>
      <sheetName val="Quotation"/>
      <sheetName val="LBD"/>
      <sheetName val="Electrical"/>
      <sheetName val="Annexure"/>
      <sheetName val="CPWD"/>
      <sheetName val="Partly-Quotation"/>
      <sheetName val="formula"/>
      <sheetName val="Civil (RA) _Resi_"/>
      <sheetName val="CPWD_Civi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ative statement"/>
      <sheetName val="RA-markate"/>
      <sheetName val="Quotation"/>
    </sheetNames>
    <sheetDataSet>
      <sheetData sheetId="0"/>
      <sheetData sheetId="1">
        <row r="389">
          <cell r="A389" t="str">
            <v>SECTION</v>
          </cell>
        </row>
      </sheetData>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H -10"/>
      <sheetName val="corbl"/>
      <sheetName val="T"/>
      <sheetName val="horizontal"/>
      <sheetName val="pile group"/>
      <sheetName val="loads"/>
      <sheetName val="summry"/>
      <sheetName val="checkpier"/>
      <sheetName val="checkpile"/>
      <sheetName val="scatch"/>
      <sheetName val="piercap"/>
      <sheetName val="pilecap"/>
      <sheetName val="Reaction"/>
      <sheetName val="reactoin"/>
      <sheetName val="Capac"/>
      <sheetName val="BH III"/>
      <sheetName val="load1"/>
      <sheetName val="Piercap1"/>
      <sheetName val="Piercap2"/>
      <sheetName val="LoaPedestal col"/>
      <sheetName val="Ped colm"/>
      <sheetName val="Horiz."/>
      <sheetName val="Reactpedcol"/>
      <sheetName val="S"/>
      <sheetName val="Materials Cost(PCC)"/>
      <sheetName val="Materials Cost_PCC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sheetName val="Prop-Summary"/>
      <sheetName val="SecProp"/>
      <sheetName val="Design Force"/>
      <sheetName val="strand"/>
      <sheetName val="ULM"/>
      <sheetName val="ULS"/>
      <sheetName val="Quotation"/>
      <sheetName val="RA-markate"/>
    </sheetNames>
    <sheetDataSet>
      <sheetData sheetId="0" refreshError="1"/>
      <sheetData sheetId="1" refreshError="1"/>
      <sheetData sheetId="2" refreshError="1"/>
      <sheetData sheetId="3" refreshError="1"/>
      <sheetData sheetId="4"/>
      <sheetData sheetId="5" refreshError="1"/>
      <sheetData sheetId="6" refreshError="1"/>
      <sheetData sheetId="7"/>
      <sheetData sheetId="8"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_Analysis"/>
      <sheetName val="Annexure-A"/>
      <sheetName val="Take of sheet"/>
      <sheetName val="Abstract"/>
      <sheetName val="strand"/>
    </sheetNames>
    <sheetDataSet>
      <sheetData sheetId="0"/>
      <sheetData sheetId="1"/>
      <sheetData sheetId="2"/>
      <sheetData sheetId="3"/>
      <sheetData sheetId="4"/>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vil "/>
      <sheetName val="electrical"/>
      <sheetName val="Water"/>
      <sheetName val="Rate_Analysis"/>
    </sheetNames>
    <sheetDataSet>
      <sheetData sheetId="0" refreshError="1"/>
      <sheetData sheetId="1" refreshError="1"/>
      <sheetData sheetId="2" refreshError="1"/>
      <sheetData sheetId="3"/>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_Analysis"/>
      <sheetName val="Annexure-A"/>
      <sheetName val="Take of sheet"/>
      <sheetName val="Abstract"/>
      <sheetName val="Civil "/>
    </sheetNames>
    <sheetDataSet>
      <sheetData sheetId="0"/>
      <sheetData sheetId="1"/>
      <sheetData sheetId="2"/>
      <sheetData sheetId="3"/>
      <sheetData sheetId="4"/>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_Analysis"/>
      <sheetName val="Annexure-A"/>
      <sheetName val="Take of sheet"/>
      <sheetName val="Abstract"/>
    </sheetNames>
    <sheetDataSet>
      <sheetData sheetId="0"/>
      <sheetData sheetId="1"/>
      <sheetData sheetId="2"/>
      <sheetData sheetId="3"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bour &amp; Plant"/>
      <sheetName val="Sheet1"/>
      <sheetName val="DWR(Bid Document)"/>
      <sheetName val="DWR(Priced)"/>
      <sheetName val="Ave.Wtd.rates-PCC &amp; NH"/>
      <sheetName val=" AnalysisPCC"/>
      <sheetName val="Lead Statement (PCC)"/>
      <sheetName val="Materials Cost(PCC)"/>
      <sheetName val="Lead Statement (NH)"/>
      <sheetName val="Analysis-NH-Roads"/>
      <sheetName val="Analysis-NH-Culverts"/>
      <sheetName val="Analysis-NH-Bridges"/>
      <sheetName val="Analysis-Drains &amp; Misc"/>
      <sheetName val="Analysis-NH-Traf &amp; Trans"/>
      <sheetName val="Estimates"/>
      <sheetName val="BOQ (Bid Document)"/>
      <sheetName val="Grand Summary"/>
      <sheetName val="Materials Cost_PCC_"/>
      <sheetName val="Rate_Analysis"/>
    </sheetNames>
    <sheetDataSet>
      <sheetData sheetId="0"/>
      <sheetData sheetId="1"/>
      <sheetData sheetId="2"/>
      <sheetData sheetId="3"/>
      <sheetData sheetId="4"/>
      <sheetData sheetId="5"/>
      <sheetData sheetId="6"/>
      <sheetData sheetId="7" refreshError="1"/>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ative statement"/>
      <sheetName val="RA-markate"/>
      <sheetName val="horizontal"/>
    </sheetNames>
    <sheetDataSet>
      <sheetData sheetId="0"/>
      <sheetData sheetId="1">
        <row r="389">
          <cell r="A389" t="str">
            <v>SECTION</v>
          </cell>
        </row>
      </sheetData>
      <sheetData sheetId="2"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ery  (3)"/>
      <sheetName val="Summery  (2)"/>
      <sheetName val="Chiller BOQ"/>
      <sheetName val="LOW SIDE BOQ for Chiller"/>
      <sheetName val="ahu AND DUCTING"/>
      <sheetName val="Electrical"/>
    </sheetNames>
    <sheetDataSet>
      <sheetData sheetId="0" refreshError="1"/>
      <sheetData sheetId="1"/>
      <sheetData sheetId="2"/>
      <sheetData sheetId="3"/>
      <sheetData sheetId="4"/>
      <sheetData sheetId="5"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ctrical"/>
      <sheetName val="Int(f)"/>
      <sheetName val="Ele"/>
      <sheetName val="Gwa(fin)"/>
      <sheetName val="TRA(Gwa)(f)"/>
      <sheetName val="DU(Gwa)"/>
      <sheetName val="DG(gwa)(f)"/>
      <sheetName val="Volt"/>
      <sheetName val="lt"/>
      <sheetName val="lt (2)"/>
      <sheetName val="sum"/>
      <sheetName val="Sqn"/>
      <sheetName val="wo"/>
      <sheetName val="Air"/>
      <sheetName val="DG set"/>
      <sheetName val="Rest"/>
      <sheetName val="MES"/>
      <sheetName val="void"/>
      <sheetName val="Gwa(fin) (2)"/>
      <sheetName val="horizontal"/>
      <sheetName val="RA-mark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sheetData sheetId="2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qn_Abs _G_1"/>
      <sheetName val="Air(ground to3)"/>
      <sheetName val="Air(4 to 6th)"/>
      <sheetName val="Air-Abs (G+6)"/>
      <sheetName val="Air-Abs (G+1) "/>
      <sheetName val="Air(G+1)"/>
      <sheetName val="WO-Abs (G+5)"/>
      <sheetName val="wo(ground - 3)"/>
      <sheetName val="wo-4th to 5th "/>
      <sheetName val="Flt.Lt-Abs"/>
      <sheetName val="Flt.Lt(G+1)"/>
      <sheetName val="Rate analysis"/>
      <sheetName val="WO-Abs(G+1)"/>
      <sheetName val="wo(G+1)"/>
      <sheetName val="Sqn-Abs _G+1"/>
      <sheetName val="Sqn(G+1)"/>
      <sheetName val="Sqn-Abs_G+8"/>
      <sheetName val="Sqn(Ground to3)"/>
      <sheetName val="Sqn (4 to 7)"/>
      <sheetName val="Sqn ( 8&amp;Terrace)"/>
      <sheetName val="statement"/>
      <sheetName val="AC point"/>
      <sheetName val="girde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bour &amp; Plant"/>
      <sheetName val="Material "/>
      <sheetName val=" Analysis"/>
      <sheetName val="BOQ "/>
      <sheetName val="Sheet1"/>
      <sheetName val="DWR(Priced)"/>
      <sheetName val="DWR"/>
      <sheetName val="SSR _ NSSR Market final"/>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properties-superstructure"/>
      <sheetName val="sidl"/>
      <sheetName val="analysis-superstructure"/>
      <sheetName val="staad_results"/>
      <sheetName val="differential shrinkage"/>
      <sheetName val="risetemp_outer beams"/>
      <sheetName val="risetemp_inner beams"/>
      <sheetName val="falltemp_outer beam"/>
      <sheetName val="falltemp_inner beams"/>
      <sheetName val="design of prestressing"/>
      <sheetName val="Kerb side outer beam"/>
      <sheetName val="kerb side inner beam"/>
      <sheetName val="verge side inner beam"/>
      <sheetName val="verge side outer beam"/>
      <sheetName val="shear connector &amp; end block"/>
      <sheetName val="Ultimate moment"/>
      <sheetName val="Ultimate shear "/>
      <sheetName val="Tensile reinforcement"/>
      <sheetName val="minimum reinforcement"/>
      <sheetName val="movement"/>
      <sheetName val="Transverse_design"/>
      <sheetName val="design of diaphragm"/>
      <sheetName val="Futureprestressing blocks"/>
      <sheetName val="pile-capacity"/>
      <sheetName val="pile-fixity"/>
      <sheetName val="approach-slab"/>
      <sheetName val="bearing-load"/>
      <sheetName val="neoprenebearing"/>
      <sheetName val="abutment"/>
      <sheetName val="abutment_cap"/>
      <sheetName val="pier-analysis"/>
      <sheetName val="pier_cap"/>
      <sheetName val="analysis_superstructure"/>
      <sheetName val="Material "/>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sheetData sheetId="26" refreshError="1"/>
      <sheetData sheetId="27" refreshError="1"/>
      <sheetData sheetId="28" refreshError="1"/>
      <sheetData sheetId="29"/>
      <sheetData sheetId="30" refreshError="1"/>
      <sheetData sheetId="31"/>
      <sheetData sheetId="32" refreshError="1"/>
      <sheetData sheetId="33"/>
      <sheetData sheetId="34"/>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le data ( M30 grade) (2)"/>
      <sheetName val="GEN Abstract "/>
      <sheetName val="Toilet Det (2)"/>
      <sheetName val="2 in 1 incl. F.E."/>
      <sheetName val="pile data "/>
      <sheetName val="  Coastal  Elec.Data "/>
      <sheetName val="lead  charge"/>
      <sheetName val="  Coastal  Elec.Data  (2)"/>
      <sheetName val="Elec.Data"/>
      <sheetName val="Sliding and french window"/>
      <sheetName val="Data"/>
      <sheetName val="Develop-2"/>
      <sheetName val="Develop-I"/>
      <sheetName val="building"/>
      <sheetName val="Abstract"/>
      <sheetName val="Toilet Det"/>
      <sheetName val="Printing data"/>
      <sheetName val="Sheet1"/>
      <sheetName val="sep det"/>
      <sheetName val="sep design"/>
      <sheetName val="bld+dev"/>
      <sheetName val="Sheet2"/>
      <sheetName val="data final"/>
      <sheetName val="Lead cahrg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4">
          <cell r="A4">
            <v>1</v>
          </cell>
        </row>
        <row r="5">
          <cell r="F5">
            <v>6804.2</v>
          </cell>
        </row>
        <row r="24">
          <cell r="E24" t="str">
            <v>Rmt</v>
          </cell>
        </row>
        <row r="27">
          <cell r="E27" t="str">
            <v>Rmt</v>
          </cell>
        </row>
        <row r="28">
          <cell r="E28" t="str">
            <v>Rmt</v>
          </cell>
        </row>
        <row r="29">
          <cell r="E29" t="str">
            <v>Each</v>
          </cell>
        </row>
        <row r="30">
          <cell r="E30" t="str">
            <v>Cum</v>
          </cell>
        </row>
        <row r="32">
          <cell r="E32" t="str">
            <v>Cum</v>
          </cell>
        </row>
        <row r="33">
          <cell r="E33" t="str">
            <v>Cum</v>
          </cell>
        </row>
        <row r="35">
          <cell r="E35" t="str">
            <v>Sqm</v>
          </cell>
        </row>
        <row r="40">
          <cell r="E40" t="str">
            <v>Sqm</v>
          </cell>
        </row>
        <row r="41">
          <cell r="E41" t="str">
            <v>Sqm</v>
          </cell>
        </row>
        <row r="42">
          <cell r="E42" t="str">
            <v>Sqm</v>
          </cell>
        </row>
        <row r="43">
          <cell r="E43" t="str">
            <v>Sqm</v>
          </cell>
        </row>
        <row r="44">
          <cell r="E44" t="str">
            <v>Sqm</v>
          </cell>
        </row>
        <row r="46">
          <cell r="E46" t="str">
            <v>Sqm</v>
          </cell>
        </row>
        <row r="47">
          <cell r="E47" t="str">
            <v>MT</v>
          </cell>
        </row>
        <row r="48">
          <cell r="E48" t="str">
            <v>Rmt</v>
          </cell>
        </row>
        <row r="49">
          <cell r="E49" t="str">
            <v>Each</v>
          </cell>
        </row>
        <row r="50">
          <cell r="E50" t="str">
            <v>Each</v>
          </cell>
        </row>
        <row r="51">
          <cell r="E51" t="str">
            <v>Each</v>
          </cell>
        </row>
        <row r="52">
          <cell r="E52" t="str">
            <v>Each</v>
          </cell>
        </row>
        <row r="55">
          <cell r="E55" t="str">
            <v>Rmt</v>
          </cell>
        </row>
        <row r="57">
          <cell r="E57" t="str">
            <v>Each</v>
          </cell>
        </row>
        <row r="58">
          <cell r="E58" t="str">
            <v>Each</v>
          </cell>
        </row>
        <row r="59">
          <cell r="E59" t="str">
            <v>Each</v>
          </cell>
        </row>
        <row r="60">
          <cell r="C60" t="str">
            <v xml:space="preserve">Supply assembling and fixing of 18 watts LED tube light with fitting of four feet long and fixing the tube light fitting on teak wood round blocks of 75mm dia 40mm deep suspended from ceiling or mounted on the wall including cost of all materials and labour for fixing in position and as directed by the departmental officers. ( The entire fittings should be got approved from the Executive Engineer before use ) </v>
          </cell>
          <cell r="E60" t="str">
            <v>Each</v>
          </cell>
        </row>
        <row r="61">
          <cell r="E61" t="str">
            <v>Each</v>
          </cell>
        </row>
        <row r="63">
          <cell r="D63">
            <v>270</v>
          </cell>
          <cell r="E63" t="str">
            <v>Each</v>
          </cell>
        </row>
        <row r="64">
          <cell r="D64">
            <v>135</v>
          </cell>
          <cell r="E64" t="str">
            <v>Each</v>
          </cell>
        </row>
        <row r="65">
          <cell r="E65" t="str">
            <v>Rmt</v>
          </cell>
        </row>
        <row r="66">
          <cell r="E66" t="str">
            <v>Sqm</v>
          </cell>
        </row>
        <row r="67">
          <cell r="D67">
            <v>10050</v>
          </cell>
          <cell r="E67" t="str">
            <v>Each</v>
          </cell>
        </row>
        <row r="68">
          <cell r="E68" t="str">
            <v>Each</v>
          </cell>
        </row>
        <row r="73">
          <cell r="E73" t="str">
            <v>Each</v>
          </cell>
        </row>
        <row r="75">
          <cell r="E75" t="str">
            <v>Each</v>
          </cell>
        </row>
        <row r="76">
          <cell r="E76" t="str">
            <v>Each</v>
          </cell>
        </row>
        <row r="78">
          <cell r="E78" t="str">
            <v>Rmt</v>
          </cell>
        </row>
        <row r="79">
          <cell r="E79" t="str">
            <v>Rmt</v>
          </cell>
        </row>
      </sheetData>
      <sheetData sheetId="15"/>
      <sheetData sheetId="16"/>
      <sheetData sheetId="17"/>
      <sheetData sheetId="18"/>
      <sheetData sheetId="19"/>
      <sheetData sheetId="20"/>
      <sheetData sheetId="21"/>
      <sheetData sheetId="22"/>
      <sheetData sheetId="2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H -10"/>
      <sheetName val="corbl"/>
      <sheetName val="T"/>
      <sheetName val="horizontal"/>
      <sheetName val="pile group"/>
      <sheetName val="loads"/>
      <sheetName val="summry"/>
      <sheetName val="checkpier"/>
      <sheetName val="checkpile"/>
      <sheetName val="scatch"/>
      <sheetName val="piercap"/>
      <sheetName val="pilecap"/>
      <sheetName val="Reaction"/>
      <sheetName val="reactoin"/>
      <sheetName val="Capac"/>
      <sheetName val="BH III"/>
      <sheetName val="load1"/>
      <sheetName val="Piercap1"/>
      <sheetName val="Piercap2"/>
      <sheetName val="LoaPedestal col"/>
      <sheetName val="Ped colm"/>
      <sheetName val="Horiz."/>
      <sheetName val="Reactpedcol"/>
      <sheetName val="S"/>
      <sheetName val="Rocker"/>
      <sheetName val="gird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4.Gen_Abs(FC)"/>
      <sheetName val="4.abs(FC)"/>
      <sheetName val="4.takeoff(FC) "/>
      <sheetName val="5.Gen_Abs (library)"/>
      <sheetName val="5.abs(library)"/>
      <sheetName val="5.takeoff(library)"/>
      <sheetName val="3.Gen_Abs(Casulity)"/>
      <sheetName val="3.abs(casulity)"/>
      <sheetName val="3.takeoff(casuality) "/>
      <sheetName val="2.Gen_Abs (OT)"/>
      <sheetName val="2.abs(OT) "/>
      <sheetName val="2.takeoff(OT)"/>
      <sheetName val="Main Abs"/>
      <sheetName val="1.Gen_Abs(General)"/>
      <sheetName val="1.abs(general)"/>
      <sheetName val="1.lbd-general(FF)"/>
      <sheetName val="1.lbd-general(SF)"/>
      <sheetName val="1-Dismantling-RA"/>
      <sheetName val="2.civil-RA"/>
      <sheetName val="3-IWS(RA)"/>
      <sheetName val="4-Int- ele(RA)"/>
      <sheetName val="5-Interior-RA"/>
      <sheetName val="6-AC-RA"/>
      <sheetName val="Sheet3"/>
      <sheetName val="obsevations"/>
      <sheetName val="Dorma estimate"/>
      <sheetName val="Sheet1"/>
      <sheetName val="7-furniture-RA"/>
      <sheetName val="doo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9">
          <cell r="K9">
            <v>0.15</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bour &amp; Plant"/>
      <sheetName val="DWR(Priced)"/>
      <sheetName val="Ave.wtd.rates"/>
      <sheetName val=" AnalysisPCC"/>
      <sheetName val="Material "/>
      <sheetName val="DWR"/>
      <sheetName val="Labour _ Plant"/>
      <sheetName val="Ave_wtd_rates"/>
    </sheetNames>
    <sheetDataSet>
      <sheetData sheetId="0" refreshError="1">
        <row r="8">
          <cell r="G8">
            <v>225</v>
          </cell>
        </row>
      </sheetData>
      <sheetData sheetId="1" refreshError="1"/>
      <sheetData sheetId="2" refreshError="1">
        <row r="113">
          <cell r="I113">
            <v>2962.3420929167114</v>
          </cell>
        </row>
      </sheetData>
      <sheetData sheetId="3" refreshError="1"/>
      <sheetData sheetId="4" refreshError="1">
        <row r="25">
          <cell r="G25">
            <v>45107.35</v>
          </cell>
        </row>
      </sheetData>
      <sheetData sheetId="5" refreshError="1"/>
      <sheetData sheetId="6"/>
      <sheetData sheetId="7"/>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qn_Abs_G_6_ "/>
      <sheetName val="WO_Abs _G_2_ 6 DUs"/>
      <sheetName val="Air_Abs_G_6_ 23 DUs"/>
      <sheetName val="AOC - abs (3)"/>
      <sheetName val="AOC - abs (6)"/>
      <sheetName val="Sqn-Abs (G+1) "/>
      <sheetName val="Sqn-Abs(G+6) "/>
      <sheetName val="Flt.Lt-Abs 4 DUs"/>
      <sheetName val="WO-Abs (G+2) 6 DUs"/>
      <sheetName val="WO-Abs (G) 1DU"/>
      <sheetName val="WO-Abs(G+6) 23DUs"/>
      <sheetName val="Air-Abs (G+1)"/>
      <sheetName val="Air-Abs (G+2)"/>
      <sheetName val="Air-Abs(G+6) 23 DUs"/>
      <sheetName val="Air-Abs(G+6) 24 DUs"/>
      <sheetName val="AC poi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W400"/>
  <sheetViews>
    <sheetView topLeftCell="A352" zoomScaleNormal="100" workbookViewId="0">
      <selection activeCell="B396" sqref="B396"/>
    </sheetView>
  </sheetViews>
  <sheetFormatPr defaultRowHeight="15"/>
  <cols>
    <col min="1" max="1" width="5.44140625" style="213" bestFit="1" customWidth="1"/>
    <col min="2" max="2" width="25.88671875" style="100" customWidth="1"/>
    <col min="3" max="3" width="2.88671875" style="214" customWidth="1"/>
    <col min="4" max="4" width="1.88671875" style="214" bestFit="1" customWidth="1"/>
    <col min="5" max="5" width="3" style="214" bestFit="1" customWidth="1"/>
    <col min="6" max="6" width="6.5546875" style="214" bestFit="1" customWidth="1"/>
    <col min="7" max="7" width="7.6640625" style="214" bestFit="1" customWidth="1"/>
    <col min="8" max="8" width="8.33203125" style="214" bestFit="1" customWidth="1"/>
    <col min="9" max="9" width="9.5546875" style="215" bestFit="1" customWidth="1"/>
    <col min="10" max="10" width="5.33203125" style="100" bestFit="1" customWidth="1"/>
    <col min="11" max="13" width="0" style="100" hidden="1" customWidth="1"/>
    <col min="14" max="39" width="8.88671875" style="127"/>
    <col min="40" max="231" width="8.88671875" style="100"/>
    <col min="232" max="232" width="6.33203125" style="100" customWidth="1"/>
    <col min="233" max="233" width="42.21875" style="100" customWidth="1"/>
    <col min="234" max="234" width="4.5546875" style="100" customWidth="1"/>
    <col min="235" max="235" width="5.44140625" style="100" customWidth="1"/>
    <col min="236" max="236" width="7.77734375" style="100" customWidth="1"/>
    <col min="237" max="237" width="10.109375" style="100" customWidth="1"/>
    <col min="238" max="238" width="7.6640625" style="100" bestFit="1" customWidth="1"/>
    <col min="239" max="239" width="9.6640625" style="100" customWidth="1"/>
    <col min="240" max="240" width="5.44140625" style="100" customWidth="1"/>
    <col min="241" max="487" width="8.88671875" style="100"/>
    <col min="488" max="488" width="6.33203125" style="100" customWidth="1"/>
    <col min="489" max="489" width="42.21875" style="100" customWidth="1"/>
    <col min="490" max="490" width="4.5546875" style="100" customWidth="1"/>
    <col min="491" max="491" width="5.44140625" style="100" customWidth="1"/>
    <col min="492" max="492" width="7.77734375" style="100" customWidth="1"/>
    <col min="493" max="493" width="10.109375" style="100" customWidth="1"/>
    <col min="494" max="494" width="7.6640625" style="100" bestFit="1" customWidth="1"/>
    <col min="495" max="495" width="9.6640625" style="100" customWidth="1"/>
    <col min="496" max="496" width="5.44140625" style="100" customWidth="1"/>
    <col min="497" max="743" width="8.88671875" style="100"/>
    <col min="744" max="744" width="6.33203125" style="100" customWidth="1"/>
    <col min="745" max="745" width="42.21875" style="100" customWidth="1"/>
    <col min="746" max="746" width="4.5546875" style="100" customWidth="1"/>
    <col min="747" max="747" width="5.44140625" style="100" customWidth="1"/>
    <col min="748" max="748" width="7.77734375" style="100" customWidth="1"/>
    <col min="749" max="749" width="10.109375" style="100" customWidth="1"/>
    <col min="750" max="750" width="7.6640625" style="100" bestFit="1" customWidth="1"/>
    <col min="751" max="751" width="9.6640625" style="100" customWidth="1"/>
    <col min="752" max="752" width="5.44140625" style="100" customWidth="1"/>
    <col min="753" max="999" width="8.88671875" style="100"/>
    <col min="1000" max="1000" width="6.33203125" style="100" customWidth="1"/>
    <col min="1001" max="1001" width="42.21875" style="100" customWidth="1"/>
    <col min="1002" max="1002" width="4.5546875" style="100" customWidth="1"/>
    <col min="1003" max="1003" width="5.44140625" style="100" customWidth="1"/>
    <col min="1004" max="1004" width="7.77734375" style="100" customWidth="1"/>
    <col min="1005" max="1005" width="10.109375" style="100" customWidth="1"/>
    <col min="1006" max="1006" width="7.6640625" style="100" bestFit="1" customWidth="1"/>
    <col min="1007" max="1007" width="9.6640625" style="100" customWidth="1"/>
    <col min="1008" max="1008" width="5.44140625" style="100" customWidth="1"/>
    <col min="1009" max="1255" width="8.88671875" style="100"/>
    <col min="1256" max="1256" width="6.33203125" style="100" customWidth="1"/>
    <col min="1257" max="1257" width="42.21875" style="100" customWidth="1"/>
    <col min="1258" max="1258" width="4.5546875" style="100" customWidth="1"/>
    <col min="1259" max="1259" width="5.44140625" style="100" customWidth="1"/>
    <col min="1260" max="1260" width="7.77734375" style="100" customWidth="1"/>
    <col min="1261" max="1261" width="10.109375" style="100" customWidth="1"/>
    <col min="1262" max="1262" width="7.6640625" style="100" bestFit="1" customWidth="1"/>
    <col min="1263" max="1263" width="9.6640625" style="100" customWidth="1"/>
    <col min="1264" max="1264" width="5.44140625" style="100" customWidth="1"/>
    <col min="1265" max="1511" width="8.88671875" style="100"/>
    <col min="1512" max="1512" width="6.33203125" style="100" customWidth="1"/>
    <col min="1513" max="1513" width="42.21875" style="100" customWidth="1"/>
    <col min="1514" max="1514" width="4.5546875" style="100" customWidth="1"/>
    <col min="1515" max="1515" width="5.44140625" style="100" customWidth="1"/>
    <col min="1516" max="1516" width="7.77734375" style="100" customWidth="1"/>
    <col min="1517" max="1517" width="10.109375" style="100" customWidth="1"/>
    <col min="1518" max="1518" width="7.6640625" style="100" bestFit="1" customWidth="1"/>
    <col min="1519" max="1519" width="9.6640625" style="100" customWidth="1"/>
    <col min="1520" max="1520" width="5.44140625" style="100" customWidth="1"/>
    <col min="1521" max="1767" width="8.88671875" style="100"/>
    <col min="1768" max="1768" width="6.33203125" style="100" customWidth="1"/>
    <col min="1769" max="1769" width="42.21875" style="100" customWidth="1"/>
    <col min="1770" max="1770" width="4.5546875" style="100" customWidth="1"/>
    <col min="1771" max="1771" width="5.44140625" style="100" customWidth="1"/>
    <col min="1772" max="1772" width="7.77734375" style="100" customWidth="1"/>
    <col min="1773" max="1773" width="10.109375" style="100" customWidth="1"/>
    <col min="1774" max="1774" width="7.6640625" style="100" bestFit="1" customWidth="1"/>
    <col min="1775" max="1775" width="9.6640625" style="100" customWidth="1"/>
    <col min="1776" max="1776" width="5.44140625" style="100" customWidth="1"/>
    <col min="1777" max="2023" width="8.88671875" style="100"/>
    <col min="2024" max="2024" width="6.33203125" style="100" customWidth="1"/>
    <col min="2025" max="2025" width="42.21875" style="100" customWidth="1"/>
    <col min="2026" max="2026" width="4.5546875" style="100" customWidth="1"/>
    <col min="2027" max="2027" width="5.44140625" style="100" customWidth="1"/>
    <col min="2028" max="2028" width="7.77734375" style="100" customWidth="1"/>
    <col min="2029" max="2029" width="10.109375" style="100" customWidth="1"/>
    <col min="2030" max="2030" width="7.6640625" style="100" bestFit="1" customWidth="1"/>
    <col min="2031" max="2031" width="9.6640625" style="100" customWidth="1"/>
    <col min="2032" max="2032" width="5.44140625" style="100" customWidth="1"/>
    <col min="2033" max="2279" width="8.88671875" style="100"/>
    <col min="2280" max="2280" width="6.33203125" style="100" customWidth="1"/>
    <col min="2281" max="2281" width="42.21875" style="100" customWidth="1"/>
    <col min="2282" max="2282" width="4.5546875" style="100" customWidth="1"/>
    <col min="2283" max="2283" width="5.44140625" style="100" customWidth="1"/>
    <col min="2284" max="2284" width="7.77734375" style="100" customWidth="1"/>
    <col min="2285" max="2285" width="10.109375" style="100" customWidth="1"/>
    <col min="2286" max="2286" width="7.6640625" style="100" bestFit="1" customWidth="1"/>
    <col min="2287" max="2287" width="9.6640625" style="100" customWidth="1"/>
    <col min="2288" max="2288" width="5.44140625" style="100" customWidth="1"/>
    <col min="2289" max="2535" width="8.88671875" style="100"/>
    <col min="2536" max="2536" width="6.33203125" style="100" customWidth="1"/>
    <col min="2537" max="2537" width="42.21875" style="100" customWidth="1"/>
    <col min="2538" max="2538" width="4.5546875" style="100" customWidth="1"/>
    <col min="2539" max="2539" width="5.44140625" style="100" customWidth="1"/>
    <col min="2540" max="2540" width="7.77734375" style="100" customWidth="1"/>
    <col min="2541" max="2541" width="10.109375" style="100" customWidth="1"/>
    <col min="2542" max="2542" width="7.6640625" style="100" bestFit="1" customWidth="1"/>
    <col min="2543" max="2543" width="9.6640625" style="100" customWidth="1"/>
    <col min="2544" max="2544" width="5.44140625" style="100" customWidth="1"/>
    <col min="2545" max="2791" width="8.88671875" style="100"/>
    <col min="2792" max="2792" width="6.33203125" style="100" customWidth="1"/>
    <col min="2793" max="2793" width="42.21875" style="100" customWidth="1"/>
    <col min="2794" max="2794" width="4.5546875" style="100" customWidth="1"/>
    <col min="2795" max="2795" width="5.44140625" style="100" customWidth="1"/>
    <col min="2796" max="2796" width="7.77734375" style="100" customWidth="1"/>
    <col min="2797" max="2797" width="10.109375" style="100" customWidth="1"/>
    <col min="2798" max="2798" width="7.6640625" style="100" bestFit="1" customWidth="1"/>
    <col min="2799" max="2799" width="9.6640625" style="100" customWidth="1"/>
    <col min="2800" max="2800" width="5.44140625" style="100" customWidth="1"/>
    <col min="2801" max="3047" width="8.88671875" style="100"/>
    <col min="3048" max="3048" width="6.33203125" style="100" customWidth="1"/>
    <col min="3049" max="3049" width="42.21875" style="100" customWidth="1"/>
    <col min="3050" max="3050" width="4.5546875" style="100" customWidth="1"/>
    <col min="3051" max="3051" width="5.44140625" style="100" customWidth="1"/>
    <col min="3052" max="3052" width="7.77734375" style="100" customWidth="1"/>
    <col min="3053" max="3053" width="10.109375" style="100" customWidth="1"/>
    <col min="3054" max="3054" width="7.6640625" style="100" bestFit="1" customWidth="1"/>
    <col min="3055" max="3055" width="9.6640625" style="100" customWidth="1"/>
    <col min="3056" max="3056" width="5.44140625" style="100" customWidth="1"/>
    <col min="3057" max="3303" width="8.88671875" style="100"/>
    <col min="3304" max="3304" width="6.33203125" style="100" customWidth="1"/>
    <col min="3305" max="3305" width="42.21875" style="100" customWidth="1"/>
    <col min="3306" max="3306" width="4.5546875" style="100" customWidth="1"/>
    <col min="3307" max="3307" width="5.44140625" style="100" customWidth="1"/>
    <col min="3308" max="3308" width="7.77734375" style="100" customWidth="1"/>
    <col min="3309" max="3309" width="10.109375" style="100" customWidth="1"/>
    <col min="3310" max="3310" width="7.6640625" style="100" bestFit="1" customWidth="1"/>
    <col min="3311" max="3311" width="9.6640625" style="100" customWidth="1"/>
    <col min="3312" max="3312" width="5.44140625" style="100" customWidth="1"/>
    <col min="3313" max="3559" width="8.88671875" style="100"/>
    <col min="3560" max="3560" width="6.33203125" style="100" customWidth="1"/>
    <col min="3561" max="3561" width="42.21875" style="100" customWidth="1"/>
    <col min="3562" max="3562" width="4.5546875" style="100" customWidth="1"/>
    <col min="3563" max="3563" width="5.44140625" style="100" customWidth="1"/>
    <col min="3564" max="3564" width="7.77734375" style="100" customWidth="1"/>
    <col min="3565" max="3565" width="10.109375" style="100" customWidth="1"/>
    <col min="3566" max="3566" width="7.6640625" style="100" bestFit="1" customWidth="1"/>
    <col min="3567" max="3567" width="9.6640625" style="100" customWidth="1"/>
    <col min="3568" max="3568" width="5.44140625" style="100" customWidth="1"/>
    <col min="3569" max="3815" width="8.88671875" style="100"/>
    <col min="3816" max="3816" width="6.33203125" style="100" customWidth="1"/>
    <col min="3817" max="3817" width="42.21875" style="100" customWidth="1"/>
    <col min="3818" max="3818" width="4.5546875" style="100" customWidth="1"/>
    <col min="3819" max="3819" width="5.44140625" style="100" customWidth="1"/>
    <col min="3820" max="3820" width="7.77734375" style="100" customWidth="1"/>
    <col min="3821" max="3821" width="10.109375" style="100" customWidth="1"/>
    <col min="3822" max="3822" width="7.6640625" style="100" bestFit="1" customWidth="1"/>
    <col min="3823" max="3823" width="9.6640625" style="100" customWidth="1"/>
    <col min="3824" max="3824" width="5.44140625" style="100" customWidth="1"/>
    <col min="3825" max="4071" width="8.88671875" style="100"/>
    <col min="4072" max="4072" width="6.33203125" style="100" customWidth="1"/>
    <col min="4073" max="4073" width="42.21875" style="100" customWidth="1"/>
    <col min="4074" max="4074" width="4.5546875" style="100" customWidth="1"/>
    <col min="4075" max="4075" width="5.44140625" style="100" customWidth="1"/>
    <col min="4076" max="4076" width="7.77734375" style="100" customWidth="1"/>
    <col min="4077" max="4077" width="10.109375" style="100" customWidth="1"/>
    <col min="4078" max="4078" width="7.6640625" style="100" bestFit="1" customWidth="1"/>
    <col min="4079" max="4079" width="9.6640625" style="100" customWidth="1"/>
    <col min="4080" max="4080" width="5.44140625" style="100" customWidth="1"/>
    <col min="4081" max="4327" width="8.88671875" style="100"/>
    <col min="4328" max="4328" width="6.33203125" style="100" customWidth="1"/>
    <col min="4329" max="4329" width="42.21875" style="100" customWidth="1"/>
    <col min="4330" max="4330" width="4.5546875" style="100" customWidth="1"/>
    <col min="4331" max="4331" width="5.44140625" style="100" customWidth="1"/>
    <col min="4332" max="4332" width="7.77734375" style="100" customWidth="1"/>
    <col min="4333" max="4333" width="10.109375" style="100" customWidth="1"/>
    <col min="4334" max="4334" width="7.6640625" style="100" bestFit="1" customWidth="1"/>
    <col min="4335" max="4335" width="9.6640625" style="100" customWidth="1"/>
    <col min="4336" max="4336" width="5.44140625" style="100" customWidth="1"/>
    <col min="4337" max="4583" width="8.88671875" style="100"/>
    <col min="4584" max="4584" width="6.33203125" style="100" customWidth="1"/>
    <col min="4585" max="4585" width="42.21875" style="100" customWidth="1"/>
    <col min="4586" max="4586" width="4.5546875" style="100" customWidth="1"/>
    <col min="4587" max="4587" width="5.44140625" style="100" customWidth="1"/>
    <col min="4588" max="4588" width="7.77734375" style="100" customWidth="1"/>
    <col min="4589" max="4589" width="10.109375" style="100" customWidth="1"/>
    <col min="4590" max="4590" width="7.6640625" style="100" bestFit="1" customWidth="1"/>
    <col min="4591" max="4591" width="9.6640625" style="100" customWidth="1"/>
    <col min="4592" max="4592" width="5.44140625" style="100" customWidth="1"/>
    <col min="4593" max="4839" width="8.88671875" style="100"/>
    <col min="4840" max="4840" width="6.33203125" style="100" customWidth="1"/>
    <col min="4841" max="4841" width="42.21875" style="100" customWidth="1"/>
    <col min="4842" max="4842" width="4.5546875" style="100" customWidth="1"/>
    <col min="4843" max="4843" width="5.44140625" style="100" customWidth="1"/>
    <col min="4844" max="4844" width="7.77734375" style="100" customWidth="1"/>
    <col min="4845" max="4845" width="10.109375" style="100" customWidth="1"/>
    <col min="4846" max="4846" width="7.6640625" style="100" bestFit="1" customWidth="1"/>
    <col min="4847" max="4847" width="9.6640625" style="100" customWidth="1"/>
    <col min="4848" max="4848" width="5.44140625" style="100" customWidth="1"/>
    <col min="4849" max="5095" width="8.88671875" style="100"/>
    <col min="5096" max="5096" width="6.33203125" style="100" customWidth="1"/>
    <col min="5097" max="5097" width="42.21875" style="100" customWidth="1"/>
    <col min="5098" max="5098" width="4.5546875" style="100" customWidth="1"/>
    <col min="5099" max="5099" width="5.44140625" style="100" customWidth="1"/>
    <col min="5100" max="5100" width="7.77734375" style="100" customWidth="1"/>
    <col min="5101" max="5101" width="10.109375" style="100" customWidth="1"/>
    <col min="5102" max="5102" width="7.6640625" style="100" bestFit="1" customWidth="1"/>
    <col min="5103" max="5103" width="9.6640625" style="100" customWidth="1"/>
    <col min="5104" max="5104" width="5.44140625" style="100" customWidth="1"/>
    <col min="5105" max="5351" width="8.88671875" style="100"/>
    <col min="5352" max="5352" width="6.33203125" style="100" customWidth="1"/>
    <col min="5353" max="5353" width="42.21875" style="100" customWidth="1"/>
    <col min="5354" max="5354" width="4.5546875" style="100" customWidth="1"/>
    <col min="5355" max="5355" width="5.44140625" style="100" customWidth="1"/>
    <col min="5356" max="5356" width="7.77734375" style="100" customWidth="1"/>
    <col min="5357" max="5357" width="10.109375" style="100" customWidth="1"/>
    <col min="5358" max="5358" width="7.6640625" style="100" bestFit="1" customWidth="1"/>
    <col min="5359" max="5359" width="9.6640625" style="100" customWidth="1"/>
    <col min="5360" max="5360" width="5.44140625" style="100" customWidth="1"/>
    <col min="5361" max="5607" width="8.88671875" style="100"/>
    <col min="5608" max="5608" width="6.33203125" style="100" customWidth="1"/>
    <col min="5609" max="5609" width="42.21875" style="100" customWidth="1"/>
    <col min="5610" max="5610" width="4.5546875" style="100" customWidth="1"/>
    <col min="5611" max="5611" width="5.44140625" style="100" customWidth="1"/>
    <col min="5612" max="5612" width="7.77734375" style="100" customWidth="1"/>
    <col min="5613" max="5613" width="10.109375" style="100" customWidth="1"/>
    <col min="5614" max="5614" width="7.6640625" style="100" bestFit="1" customWidth="1"/>
    <col min="5615" max="5615" width="9.6640625" style="100" customWidth="1"/>
    <col min="5616" max="5616" width="5.44140625" style="100" customWidth="1"/>
    <col min="5617" max="5863" width="8.88671875" style="100"/>
    <col min="5864" max="5864" width="6.33203125" style="100" customWidth="1"/>
    <col min="5865" max="5865" width="42.21875" style="100" customWidth="1"/>
    <col min="5866" max="5866" width="4.5546875" style="100" customWidth="1"/>
    <col min="5867" max="5867" width="5.44140625" style="100" customWidth="1"/>
    <col min="5868" max="5868" width="7.77734375" style="100" customWidth="1"/>
    <col min="5869" max="5869" width="10.109375" style="100" customWidth="1"/>
    <col min="5870" max="5870" width="7.6640625" style="100" bestFit="1" customWidth="1"/>
    <col min="5871" max="5871" width="9.6640625" style="100" customWidth="1"/>
    <col min="5872" max="5872" width="5.44140625" style="100" customWidth="1"/>
    <col min="5873" max="6119" width="8.88671875" style="100"/>
    <col min="6120" max="6120" width="6.33203125" style="100" customWidth="1"/>
    <col min="6121" max="6121" width="42.21875" style="100" customWidth="1"/>
    <col min="6122" max="6122" width="4.5546875" style="100" customWidth="1"/>
    <col min="6123" max="6123" width="5.44140625" style="100" customWidth="1"/>
    <col min="6124" max="6124" width="7.77734375" style="100" customWidth="1"/>
    <col min="6125" max="6125" width="10.109375" style="100" customWidth="1"/>
    <col min="6126" max="6126" width="7.6640625" style="100" bestFit="1" customWidth="1"/>
    <col min="6127" max="6127" width="9.6640625" style="100" customWidth="1"/>
    <col min="6128" max="6128" width="5.44140625" style="100" customWidth="1"/>
    <col min="6129" max="6375" width="8.88671875" style="100"/>
    <col min="6376" max="6376" width="6.33203125" style="100" customWidth="1"/>
    <col min="6377" max="6377" width="42.21875" style="100" customWidth="1"/>
    <col min="6378" max="6378" width="4.5546875" style="100" customWidth="1"/>
    <col min="6379" max="6379" width="5.44140625" style="100" customWidth="1"/>
    <col min="6380" max="6380" width="7.77734375" style="100" customWidth="1"/>
    <col min="6381" max="6381" width="10.109375" style="100" customWidth="1"/>
    <col min="6382" max="6382" width="7.6640625" style="100" bestFit="1" customWidth="1"/>
    <col min="6383" max="6383" width="9.6640625" style="100" customWidth="1"/>
    <col min="6384" max="6384" width="5.44140625" style="100" customWidth="1"/>
    <col min="6385" max="6631" width="8.88671875" style="100"/>
    <col min="6632" max="6632" width="6.33203125" style="100" customWidth="1"/>
    <col min="6633" max="6633" width="42.21875" style="100" customWidth="1"/>
    <col min="6634" max="6634" width="4.5546875" style="100" customWidth="1"/>
    <col min="6635" max="6635" width="5.44140625" style="100" customWidth="1"/>
    <col min="6636" max="6636" width="7.77734375" style="100" customWidth="1"/>
    <col min="6637" max="6637" width="10.109375" style="100" customWidth="1"/>
    <col min="6638" max="6638" width="7.6640625" style="100" bestFit="1" customWidth="1"/>
    <col min="6639" max="6639" width="9.6640625" style="100" customWidth="1"/>
    <col min="6640" max="6640" width="5.44140625" style="100" customWidth="1"/>
    <col min="6641" max="6887" width="8.88671875" style="100"/>
    <col min="6888" max="6888" width="6.33203125" style="100" customWidth="1"/>
    <col min="6889" max="6889" width="42.21875" style="100" customWidth="1"/>
    <col min="6890" max="6890" width="4.5546875" style="100" customWidth="1"/>
    <col min="6891" max="6891" width="5.44140625" style="100" customWidth="1"/>
    <col min="6892" max="6892" width="7.77734375" style="100" customWidth="1"/>
    <col min="6893" max="6893" width="10.109375" style="100" customWidth="1"/>
    <col min="6894" max="6894" width="7.6640625" style="100" bestFit="1" customWidth="1"/>
    <col min="6895" max="6895" width="9.6640625" style="100" customWidth="1"/>
    <col min="6896" max="6896" width="5.44140625" style="100" customWidth="1"/>
    <col min="6897" max="7143" width="8.88671875" style="100"/>
    <col min="7144" max="7144" width="6.33203125" style="100" customWidth="1"/>
    <col min="7145" max="7145" width="42.21875" style="100" customWidth="1"/>
    <col min="7146" max="7146" width="4.5546875" style="100" customWidth="1"/>
    <col min="7147" max="7147" width="5.44140625" style="100" customWidth="1"/>
    <col min="7148" max="7148" width="7.77734375" style="100" customWidth="1"/>
    <col min="7149" max="7149" width="10.109375" style="100" customWidth="1"/>
    <col min="7150" max="7150" width="7.6640625" style="100" bestFit="1" customWidth="1"/>
    <col min="7151" max="7151" width="9.6640625" style="100" customWidth="1"/>
    <col min="7152" max="7152" width="5.44140625" style="100" customWidth="1"/>
    <col min="7153" max="7399" width="8.88671875" style="100"/>
    <col min="7400" max="7400" width="6.33203125" style="100" customWidth="1"/>
    <col min="7401" max="7401" width="42.21875" style="100" customWidth="1"/>
    <col min="7402" max="7402" width="4.5546875" style="100" customWidth="1"/>
    <col min="7403" max="7403" width="5.44140625" style="100" customWidth="1"/>
    <col min="7404" max="7404" width="7.77734375" style="100" customWidth="1"/>
    <col min="7405" max="7405" width="10.109375" style="100" customWidth="1"/>
    <col min="7406" max="7406" width="7.6640625" style="100" bestFit="1" customWidth="1"/>
    <col min="7407" max="7407" width="9.6640625" style="100" customWidth="1"/>
    <col min="7408" max="7408" width="5.44140625" style="100" customWidth="1"/>
    <col min="7409" max="7655" width="8.88671875" style="100"/>
    <col min="7656" max="7656" width="6.33203125" style="100" customWidth="1"/>
    <col min="7657" max="7657" width="42.21875" style="100" customWidth="1"/>
    <col min="7658" max="7658" width="4.5546875" style="100" customWidth="1"/>
    <col min="7659" max="7659" width="5.44140625" style="100" customWidth="1"/>
    <col min="7660" max="7660" width="7.77734375" style="100" customWidth="1"/>
    <col min="7661" max="7661" width="10.109375" style="100" customWidth="1"/>
    <col min="7662" max="7662" width="7.6640625" style="100" bestFit="1" customWidth="1"/>
    <col min="7663" max="7663" width="9.6640625" style="100" customWidth="1"/>
    <col min="7664" max="7664" width="5.44140625" style="100" customWidth="1"/>
    <col min="7665" max="7911" width="8.88671875" style="100"/>
    <col min="7912" max="7912" width="6.33203125" style="100" customWidth="1"/>
    <col min="7913" max="7913" width="42.21875" style="100" customWidth="1"/>
    <col min="7914" max="7914" width="4.5546875" style="100" customWidth="1"/>
    <col min="7915" max="7915" width="5.44140625" style="100" customWidth="1"/>
    <col min="7916" max="7916" width="7.77734375" style="100" customWidth="1"/>
    <col min="7917" max="7917" width="10.109375" style="100" customWidth="1"/>
    <col min="7918" max="7918" width="7.6640625" style="100" bestFit="1" customWidth="1"/>
    <col min="7919" max="7919" width="9.6640625" style="100" customWidth="1"/>
    <col min="7920" max="7920" width="5.44140625" style="100" customWidth="1"/>
    <col min="7921" max="8167" width="8.88671875" style="100"/>
    <col min="8168" max="8168" width="6.33203125" style="100" customWidth="1"/>
    <col min="8169" max="8169" width="42.21875" style="100" customWidth="1"/>
    <col min="8170" max="8170" width="4.5546875" style="100" customWidth="1"/>
    <col min="8171" max="8171" width="5.44140625" style="100" customWidth="1"/>
    <col min="8172" max="8172" width="7.77734375" style="100" customWidth="1"/>
    <col min="8173" max="8173" width="10.109375" style="100" customWidth="1"/>
    <col min="8174" max="8174" width="7.6640625" style="100" bestFit="1" customWidth="1"/>
    <col min="8175" max="8175" width="9.6640625" style="100" customWidth="1"/>
    <col min="8176" max="8176" width="5.44140625" style="100" customWidth="1"/>
    <col min="8177" max="8423" width="8.88671875" style="100"/>
    <col min="8424" max="8424" width="6.33203125" style="100" customWidth="1"/>
    <col min="8425" max="8425" width="42.21875" style="100" customWidth="1"/>
    <col min="8426" max="8426" width="4.5546875" style="100" customWidth="1"/>
    <col min="8427" max="8427" width="5.44140625" style="100" customWidth="1"/>
    <col min="8428" max="8428" width="7.77734375" style="100" customWidth="1"/>
    <col min="8429" max="8429" width="10.109375" style="100" customWidth="1"/>
    <col min="8430" max="8430" width="7.6640625" style="100" bestFit="1" customWidth="1"/>
    <col min="8431" max="8431" width="9.6640625" style="100" customWidth="1"/>
    <col min="8432" max="8432" width="5.44140625" style="100" customWidth="1"/>
    <col min="8433" max="8679" width="8.88671875" style="100"/>
    <col min="8680" max="8680" width="6.33203125" style="100" customWidth="1"/>
    <col min="8681" max="8681" width="42.21875" style="100" customWidth="1"/>
    <col min="8682" max="8682" width="4.5546875" style="100" customWidth="1"/>
    <col min="8683" max="8683" width="5.44140625" style="100" customWidth="1"/>
    <col min="8684" max="8684" width="7.77734375" style="100" customWidth="1"/>
    <col min="8685" max="8685" width="10.109375" style="100" customWidth="1"/>
    <col min="8686" max="8686" width="7.6640625" style="100" bestFit="1" customWidth="1"/>
    <col min="8687" max="8687" width="9.6640625" style="100" customWidth="1"/>
    <col min="8688" max="8688" width="5.44140625" style="100" customWidth="1"/>
    <col min="8689" max="8935" width="8.88671875" style="100"/>
    <col min="8936" max="8936" width="6.33203125" style="100" customWidth="1"/>
    <col min="8937" max="8937" width="42.21875" style="100" customWidth="1"/>
    <col min="8938" max="8938" width="4.5546875" style="100" customWidth="1"/>
    <col min="8939" max="8939" width="5.44140625" style="100" customWidth="1"/>
    <col min="8940" max="8940" width="7.77734375" style="100" customWidth="1"/>
    <col min="8941" max="8941" width="10.109375" style="100" customWidth="1"/>
    <col min="8942" max="8942" width="7.6640625" style="100" bestFit="1" customWidth="1"/>
    <col min="8943" max="8943" width="9.6640625" style="100" customWidth="1"/>
    <col min="8944" max="8944" width="5.44140625" style="100" customWidth="1"/>
    <col min="8945" max="9191" width="8.88671875" style="100"/>
    <col min="9192" max="9192" width="6.33203125" style="100" customWidth="1"/>
    <col min="9193" max="9193" width="42.21875" style="100" customWidth="1"/>
    <col min="9194" max="9194" width="4.5546875" style="100" customWidth="1"/>
    <col min="9195" max="9195" width="5.44140625" style="100" customWidth="1"/>
    <col min="9196" max="9196" width="7.77734375" style="100" customWidth="1"/>
    <col min="9197" max="9197" width="10.109375" style="100" customWidth="1"/>
    <col min="9198" max="9198" width="7.6640625" style="100" bestFit="1" customWidth="1"/>
    <col min="9199" max="9199" width="9.6640625" style="100" customWidth="1"/>
    <col min="9200" max="9200" width="5.44140625" style="100" customWidth="1"/>
    <col min="9201" max="9447" width="8.88671875" style="100"/>
    <col min="9448" max="9448" width="6.33203125" style="100" customWidth="1"/>
    <col min="9449" max="9449" width="42.21875" style="100" customWidth="1"/>
    <col min="9450" max="9450" width="4.5546875" style="100" customWidth="1"/>
    <col min="9451" max="9451" width="5.44140625" style="100" customWidth="1"/>
    <col min="9452" max="9452" width="7.77734375" style="100" customWidth="1"/>
    <col min="9453" max="9453" width="10.109375" style="100" customWidth="1"/>
    <col min="9454" max="9454" width="7.6640625" style="100" bestFit="1" customWidth="1"/>
    <col min="9455" max="9455" width="9.6640625" style="100" customWidth="1"/>
    <col min="9456" max="9456" width="5.44140625" style="100" customWidth="1"/>
    <col min="9457" max="9703" width="8.88671875" style="100"/>
    <col min="9704" max="9704" width="6.33203125" style="100" customWidth="1"/>
    <col min="9705" max="9705" width="42.21875" style="100" customWidth="1"/>
    <col min="9706" max="9706" width="4.5546875" style="100" customWidth="1"/>
    <col min="9707" max="9707" width="5.44140625" style="100" customWidth="1"/>
    <col min="9708" max="9708" width="7.77734375" style="100" customWidth="1"/>
    <col min="9709" max="9709" width="10.109375" style="100" customWidth="1"/>
    <col min="9710" max="9710" width="7.6640625" style="100" bestFit="1" customWidth="1"/>
    <col min="9711" max="9711" width="9.6640625" style="100" customWidth="1"/>
    <col min="9712" max="9712" width="5.44140625" style="100" customWidth="1"/>
    <col min="9713" max="9959" width="8.88671875" style="100"/>
    <col min="9960" max="9960" width="6.33203125" style="100" customWidth="1"/>
    <col min="9961" max="9961" width="42.21875" style="100" customWidth="1"/>
    <col min="9962" max="9962" width="4.5546875" style="100" customWidth="1"/>
    <col min="9963" max="9963" width="5.44140625" style="100" customWidth="1"/>
    <col min="9964" max="9964" width="7.77734375" style="100" customWidth="1"/>
    <col min="9965" max="9965" width="10.109375" style="100" customWidth="1"/>
    <col min="9966" max="9966" width="7.6640625" style="100" bestFit="1" customWidth="1"/>
    <col min="9967" max="9967" width="9.6640625" style="100" customWidth="1"/>
    <col min="9968" max="9968" width="5.44140625" style="100" customWidth="1"/>
    <col min="9969" max="10215" width="8.88671875" style="100"/>
    <col min="10216" max="10216" width="6.33203125" style="100" customWidth="1"/>
    <col min="10217" max="10217" width="42.21875" style="100" customWidth="1"/>
    <col min="10218" max="10218" width="4.5546875" style="100" customWidth="1"/>
    <col min="10219" max="10219" width="5.44140625" style="100" customWidth="1"/>
    <col min="10220" max="10220" width="7.77734375" style="100" customWidth="1"/>
    <col min="10221" max="10221" width="10.109375" style="100" customWidth="1"/>
    <col min="10222" max="10222" width="7.6640625" style="100" bestFit="1" customWidth="1"/>
    <col min="10223" max="10223" width="9.6640625" style="100" customWidth="1"/>
    <col min="10224" max="10224" width="5.44140625" style="100" customWidth="1"/>
    <col min="10225" max="10471" width="8.88671875" style="100"/>
    <col min="10472" max="10472" width="6.33203125" style="100" customWidth="1"/>
    <col min="10473" max="10473" width="42.21875" style="100" customWidth="1"/>
    <col min="10474" max="10474" width="4.5546875" style="100" customWidth="1"/>
    <col min="10475" max="10475" width="5.44140625" style="100" customWidth="1"/>
    <col min="10476" max="10476" width="7.77734375" style="100" customWidth="1"/>
    <col min="10477" max="10477" width="10.109375" style="100" customWidth="1"/>
    <col min="10478" max="10478" width="7.6640625" style="100" bestFit="1" customWidth="1"/>
    <col min="10479" max="10479" width="9.6640625" style="100" customWidth="1"/>
    <col min="10480" max="10480" width="5.44140625" style="100" customWidth="1"/>
    <col min="10481" max="10727" width="8.88671875" style="100"/>
    <col min="10728" max="10728" width="6.33203125" style="100" customWidth="1"/>
    <col min="10729" max="10729" width="42.21875" style="100" customWidth="1"/>
    <col min="10730" max="10730" width="4.5546875" style="100" customWidth="1"/>
    <col min="10731" max="10731" width="5.44140625" style="100" customWidth="1"/>
    <col min="10732" max="10732" width="7.77734375" style="100" customWidth="1"/>
    <col min="10733" max="10733" width="10.109375" style="100" customWidth="1"/>
    <col min="10734" max="10734" width="7.6640625" style="100" bestFit="1" customWidth="1"/>
    <col min="10735" max="10735" width="9.6640625" style="100" customWidth="1"/>
    <col min="10736" max="10736" width="5.44140625" style="100" customWidth="1"/>
    <col min="10737" max="10983" width="8.88671875" style="100"/>
    <col min="10984" max="10984" width="6.33203125" style="100" customWidth="1"/>
    <col min="10985" max="10985" width="42.21875" style="100" customWidth="1"/>
    <col min="10986" max="10986" width="4.5546875" style="100" customWidth="1"/>
    <col min="10987" max="10987" width="5.44140625" style="100" customWidth="1"/>
    <col min="10988" max="10988" width="7.77734375" style="100" customWidth="1"/>
    <col min="10989" max="10989" width="10.109375" style="100" customWidth="1"/>
    <col min="10990" max="10990" width="7.6640625" style="100" bestFit="1" customWidth="1"/>
    <col min="10991" max="10991" width="9.6640625" style="100" customWidth="1"/>
    <col min="10992" max="10992" width="5.44140625" style="100" customWidth="1"/>
    <col min="10993" max="11239" width="8.88671875" style="100"/>
    <col min="11240" max="11240" width="6.33203125" style="100" customWidth="1"/>
    <col min="11241" max="11241" width="42.21875" style="100" customWidth="1"/>
    <col min="11242" max="11242" width="4.5546875" style="100" customWidth="1"/>
    <col min="11243" max="11243" width="5.44140625" style="100" customWidth="1"/>
    <col min="11244" max="11244" width="7.77734375" style="100" customWidth="1"/>
    <col min="11245" max="11245" width="10.109375" style="100" customWidth="1"/>
    <col min="11246" max="11246" width="7.6640625" style="100" bestFit="1" customWidth="1"/>
    <col min="11247" max="11247" width="9.6640625" style="100" customWidth="1"/>
    <col min="11248" max="11248" width="5.44140625" style="100" customWidth="1"/>
    <col min="11249" max="11495" width="8.88671875" style="100"/>
    <col min="11496" max="11496" width="6.33203125" style="100" customWidth="1"/>
    <col min="11497" max="11497" width="42.21875" style="100" customWidth="1"/>
    <col min="11498" max="11498" width="4.5546875" style="100" customWidth="1"/>
    <col min="11499" max="11499" width="5.44140625" style="100" customWidth="1"/>
    <col min="11500" max="11500" width="7.77734375" style="100" customWidth="1"/>
    <col min="11501" max="11501" width="10.109375" style="100" customWidth="1"/>
    <col min="11502" max="11502" width="7.6640625" style="100" bestFit="1" customWidth="1"/>
    <col min="11503" max="11503" width="9.6640625" style="100" customWidth="1"/>
    <col min="11504" max="11504" width="5.44140625" style="100" customWidth="1"/>
    <col min="11505" max="11751" width="8.88671875" style="100"/>
    <col min="11752" max="11752" width="6.33203125" style="100" customWidth="1"/>
    <col min="11753" max="11753" width="42.21875" style="100" customWidth="1"/>
    <col min="11754" max="11754" width="4.5546875" style="100" customWidth="1"/>
    <col min="11755" max="11755" width="5.44140625" style="100" customWidth="1"/>
    <col min="11756" max="11756" width="7.77734375" style="100" customWidth="1"/>
    <col min="11757" max="11757" width="10.109375" style="100" customWidth="1"/>
    <col min="11758" max="11758" width="7.6640625" style="100" bestFit="1" customWidth="1"/>
    <col min="11759" max="11759" width="9.6640625" style="100" customWidth="1"/>
    <col min="11760" max="11760" width="5.44140625" style="100" customWidth="1"/>
    <col min="11761" max="12007" width="8.88671875" style="100"/>
    <col min="12008" max="12008" width="6.33203125" style="100" customWidth="1"/>
    <col min="12009" max="12009" width="42.21875" style="100" customWidth="1"/>
    <col min="12010" max="12010" width="4.5546875" style="100" customWidth="1"/>
    <col min="12011" max="12011" width="5.44140625" style="100" customWidth="1"/>
    <col min="12012" max="12012" width="7.77734375" style="100" customWidth="1"/>
    <col min="12013" max="12013" width="10.109375" style="100" customWidth="1"/>
    <col min="12014" max="12014" width="7.6640625" style="100" bestFit="1" customWidth="1"/>
    <col min="12015" max="12015" width="9.6640625" style="100" customWidth="1"/>
    <col min="12016" max="12016" width="5.44140625" style="100" customWidth="1"/>
    <col min="12017" max="12263" width="8.88671875" style="100"/>
    <col min="12264" max="12264" width="6.33203125" style="100" customWidth="1"/>
    <col min="12265" max="12265" width="42.21875" style="100" customWidth="1"/>
    <col min="12266" max="12266" width="4.5546875" style="100" customWidth="1"/>
    <col min="12267" max="12267" width="5.44140625" style="100" customWidth="1"/>
    <col min="12268" max="12268" width="7.77734375" style="100" customWidth="1"/>
    <col min="12269" max="12269" width="10.109375" style="100" customWidth="1"/>
    <col min="12270" max="12270" width="7.6640625" style="100" bestFit="1" customWidth="1"/>
    <col min="12271" max="12271" width="9.6640625" style="100" customWidth="1"/>
    <col min="12272" max="12272" width="5.44140625" style="100" customWidth="1"/>
    <col min="12273" max="12519" width="8.88671875" style="100"/>
    <col min="12520" max="12520" width="6.33203125" style="100" customWidth="1"/>
    <col min="12521" max="12521" width="42.21875" style="100" customWidth="1"/>
    <col min="12522" max="12522" width="4.5546875" style="100" customWidth="1"/>
    <col min="12523" max="12523" width="5.44140625" style="100" customWidth="1"/>
    <col min="12524" max="12524" width="7.77734375" style="100" customWidth="1"/>
    <col min="12525" max="12525" width="10.109375" style="100" customWidth="1"/>
    <col min="12526" max="12526" width="7.6640625" style="100" bestFit="1" customWidth="1"/>
    <col min="12527" max="12527" width="9.6640625" style="100" customWidth="1"/>
    <col min="12528" max="12528" width="5.44140625" style="100" customWidth="1"/>
    <col min="12529" max="12775" width="8.88671875" style="100"/>
    <col min="12776" max="12776" width="6.33203125" style="100" customWidth="1"/>
    <col min="12777" max="12777" width="42.21875" style="100" customWidth="1"/>
    <col min="12778" max="12778" width="4.5546875" style="100" customWidth="1"/>
    <col min="12779" max="12779" width="5.44140625" style="100" customWidth="1"/>
    <col min="12780" max="12780" width="7.77734375" style="100" customWidth="1"/>
    <col min="12781" max="12781" width="10.109375" style="100" customWidth="1"/>
    <col min="12782" max="12782" width="7.6640625" style="100" bestFit="1" customWidth="1"/>
    <col min="12783" max="12783" width="9.6640625" style="100" customWidth="1"/>
    <col min="12784" max="12784" width="5.44140625" style="100" customWidth="1"/>
    <col min="12785" max="13031" width="8.88671875" style="100"/>
    <col min="13032" max="13032" width="6.33203125" style="100" customWidth="1"/>
    <col min="13033" max="13033" width="42.21875" style="100" customWidth="1"/>
    <col min="13034" max="13034" width="4.5546875" style="100" customWidth="1"/>
    <col min="13035" max="13035" width="5.44140625" style="100" customWidth="1"/>
    <col min="13036" max="13036" width="7.77734375" style="100" customWidth="1"/>
    <col min="13037" max="13037" width="10.109375" style="100" customWidth="1"/>
    <col min="13038" max="13038" width="7.6640625" style="100" bestFit="1" customWidth="1"/>
    <col min="13039" max="13039" width="9.6640625" style="100" customWidth="1"/>
    <col min="13040" max="13040" width="5.44140625" style="100" customWidth="1"/>
    <col min="13041" max="13287" width="8.88671875" style="100"/>
    <col min="13288" max="13288" width="6.33203125" style="100" customWidth="1"/>
    <col min="13289" max="13289" width="42.21875" style="100" customWidth="1"/>
    <col min="13290" max="13290" width="4.5546875" style="100" customWidth="1"/>
    <col min="13291" max="13291" width="5.44140625" style="100" customWidth="1"/>
    <col min="13292" max="13292" width="7.77734375" style="100" customWidth="1"/>
    <col min="13293" max="13293" width="10.109375" style="100" customWidth="1"/>
    <col min="13294" max="13294" width="7.6640625" style="100" bestFit="1" customWidth="1"/>
    <col min="13295" max="13295" width="9.6640625" style="100" customWidth="1"/>
    <col min="13296" max="13296" width="5.44140625" style="100" customWidth="1"/>
    <col min="13297" max="13543" width="8.88671875" style="100"/>
    <col min="13544" max="13544" width="6.33203125" style="100" customWidth="1"/>
    <col min="13545" max="13545" width="42.21875" style="100" customWidth="1"/>
    <col min="13546" max="13546" width="4.5546875" style="100" customWidth="1"/>
    <col min="13547" max="13547" width="5.44140625" style="100" customWidth="1"/>
    <col min="13548" max="13548" width="7.77734375" style="100" customWidth="1"/>
    <col min="13549" max="13549" width="10.109375" style="100" customWidth="1"/>
    <col min="13550" max="13550" width="7.6640625" style="100" bestFit="1" customWidth="1"/>
    <col min="13551" max="13551" width="9.6640625" style="100" customWidth="1"/>
    <col min="13552" max="13552" width="5.44140625" style="100" customWidth="1"/>
    <col min="13553" max="13799" width="8.88671875" style="100"/>
    <col min="13800" max="13800" width="6.33203125" style="100" customWidth="1"/>
    <col min="13801" max="13801" width="42.21875" style="100" customWidth="1"/>
    <col min="13802" max="13802" width="4.5546875" style="100" customWidth="1"/>
    <col min="13803" max="13803" width="5.44140625" style="100" customWidth="1"/>
    <col min="13804" max="13804" width="7.77734375" style="100" customWidth="1"/>
    <col min="13805" max="13805" width="10.109375" style="100" customWidth="1"/>
    <col min="13806" max="13806" width="7.6640625" style="100" bestFit="1" customWidth="1"/>
    <col min="13807" max="13807" width="9.6640625" style="100" customWidth="1"/>
    <col min="13808" max="13808" width="5.44140625" style="100" customWidth="1"/>
    <col min="13809" max="14055" width="8.88671875" style="100"/>
    <col min="14056" max="14056" width="6.33203125" style="100" customWidth="1"/>
    <col min="14057" max="14057" width="42.21875" style="100" customWidth="1"/>
    <col min="14058" max="14058" width="4.5546875" style="100" customWidth="1"/>
    <col min="14059" max="14059" width="5.44140625" style="100" customWidth="1"/>
    <col min="14060" max="14060" width="7.77734375" style="100" customWidth="1"/>
    <col min="14061" max="14061" width="10.109375" style="100" customWidth="1"/>
    <col min="14062" max="14062" width="7.6640625" style="100" bestFit="1" customWidth="1"/>
    <col min="14063" max="14063" width="9.6640625" style="100" customWidth="1"/>
    <col min="14064" max="14064" width="5.44140625" style="100" customWidth="1"/>
    <col min="14065" max="14311" width="8.88671875" style="100"/>
    <col min="14312" max="14312" width="6.33203125" style="100" customWidth="1"/>
    <col min="14313" max="14313" width="42.21875" style="100" customWidth="1"/>
    <col min="14314" max="14314" width="4.5546875" style="100" customWidth="1"/>
    <col min="14315" max="14315" width="5.44140625" style="100" customWidth="1"/>
    <col min="14316" max="14316" width="7.77734375" style="100" customWidth="1"/>
    <col min="14317" max="14317" width="10.109375" style="100" customWidth="1"/>
    <col min="14318" max="14318" width="7.6640625" style="100" bestFit="1" customWidth="1"/>
    <col min="14319" max="14319" width="9.6640625" style="100" customWidth="1"/>
    <col min="14320" max="14320" width="5.44140625" style="100" customWidth="1"/>
    <col min="14321" max="14567" width="8.88671875" style="100"/>
    <col min="14568" max="14568" width="6.33203125" style="100" customWidth="1"/>
    <col min="14569" max="14569" width="42.21875" style="100" customWidth="1"/>
    <col min="14570" max="14570" width="4.5546875" style="100" customWidth="1"/>
    <col min="14571" max="14571" width="5.44140625" style="100" customWidth="1"/>
    <col min="14572" max="14572" width="7.77734375" style="100" customWidth="1"/>
    <col min="14573" max="14573" width="10.109375" style="100" customWidth="1"/>
    <col min="14574" max="14574" width="7.6640625" style="100" bestFit="1" customWidth="1"/>
    <col min="14575" max="14575" width="9.6640625" style="100" customWidth="1"/>
    <col min="14576" max="14576" width="5.44140625" style="100" customWidth="1"/>
    <col min="14577" max="14823" width="8.88671875" style="100"/>
    <col min="14824" max="14824" width="6.33203125" style="100" customWidth="1"/>
    <col min="14825" max="14825" width="42.21875" style="100" customWidth="1"/>
    <col min="14826" max="14826" width="4.5546875" style="100" customWidth="1"/>
    <col min="14827" max="14827" width="5.44140625" style="100" customWidth="1"/>
    <col min="14828" max="14828" width="7.77734375" style="100" customWidth="1"/>
    <col min="14829" max="14829" width="10.109375" style="100" customWidth="1"/>
    <col min="14830" max="14830" width="7.6640625" style="100" bestFit="1" customWidth="1"/>
    <col min="14831" max="14831" width="9.6640625" style="100" customWidth="1"/>
    <col min="14832" max="14832" width="5.44140625" style="100" customWidth="1"/>
    <col min="14833" max="15079" width="8.88671875" style="100"/>
    <col min="15080" max="15080" width="6.33203125" style="100" customWidth="1"/>
    <col min="15081" max="15081" width="42.21875" style="100" customWidth="1"/>
    <col min="15082" max="15082" width="4.5546875" style="100" customWidth="1"/>
    <col min="15083" max="15083" width="5.44140625" style="100" customWidth="1"/>
    <col min="15084" max="15084" width="7.77734375" style="100" customWidth="1"/>
    <col min="15085" max="15085" width="10.109375" style="100" customWidth="1"/>
    <col min="15086" max="15086" width="7.6640625" style="100" bestFit="1" customWidth="1"/>
    <col min="15087" max="15087" width="9.6640625" style="100" customWidth="1"/>
    <col min="15088" max="15088" width="5.44140625" style="100" customWidth="1"/>
    <col min="15089" max="15335" width="8.88671875" style="100"/>
    <col min="15336" max="15336" width="6.33203125" style="100" customWidth="1"/>
    <col min="15337" max="15337" width="42.21875" style="100" customWidth="1"/>
    <col min="15338" max="15338" width="4.5546875" style="100" customWidth="1"/>
    <col min="15339" max="15339" width="5.44140625" style="100" customWidth="1"/>
    <col min="15340" max="15340" width="7.77734375" style="100" customWidth="1"/>
    <col min="15341" max="15341" width="10.109375" style="100" customWidth="1"/>
    <col min="15342" max="15342" width="7.6640625" style="100" bestFit="1" customWidth="1"/>
    <col min="15343" max="15343" width="9.6640625" style="100" customWidth="1"/>
    <col min="15344" max="15344" width="5.44140625" style="100" customWidth="1"/>
    <col min="15345" max="15591" width="8.88671875" style="100"/>
    <col min="15592" max="15592" width="6.33203125" style="100" customWidth="1"/>
    <col min="15593" max="15593" width="42.21875" style="100" customWidth="1"/>
    <col min="15594" max="15594" width="4.5546875" style="100" customWidth="1"/>
    <col min="15595" max="15595" width="5.44140625" style="100" customWidth="1"/>
    <col min="15596" max="15596" width="7.77734375" style="100" customWidth="1"/>
    <col min="15597" max="15597" width="10.109375" style="100" customWidth="1"/>
    <col min="15598" max="15598" width="7.6640625" style="100" bestFit="1" customWidth="1"/>
    <col min="15599" max="15599" width="9.6640625" style="100" customWidth="1"/>
    <col min="15600" max="15600" width="5.44140625" style="100" customWidth="1"/>
    <col min="15601" max="15847" width="8.88671875" style="100"/>
    <col min="15848" max="15848" width="6.33203125" style="100" customWidth="1"/>
    <col min="15849" max="15849" width="42.21875" style="100" customWidth="1"/>
    <col min="15850" max="15850" width="4.5546875" style="100" customWidth="1"/>
    <col min="15851" max="15851" width="5.44140625" style="100" customWidth="1"/>
    <col min="15852" max="15852" width="7.77734375" style="100" customWidth="1"/>
    <col min="15853" max="15853" width="10.109375" style="100" customWidth="1"/>
    <col min="15854" max="15854" width="7.6640625" style="100" bestFit="1" customWidth="1"/>
    <col min="15855" max="15855" width="9.6640625" style="100" customWidth="1"/>
    <col min="15856" max="15856" width="5.44140625" style="100" customWidth="1"/>
    <col min="15857" max="16103" width="8.88671875" style="100"/>
    <col min="16104" max="16104" width="6.33203125" style="100" customWidth="1"/>
    <col min="16105" max="16105" width="42.21875" style="100" customWidth="1"/>
    <col min="16106" max="16106" width="4.5546875" style="100" customWidth="1"/>
    <col min="16107" max="16107" width="5.44140625" style="100" customWidth="1"/>
    <col min="16108" max="16108" width="7.77734375" style="100" customWidth="1"/>
    <col min="16109" max="16109" width="10.109375" style="100" customWidth="1"/>
    <col min="16110" max="16110" width="7.6640625" style="100" bestFit="1" customWidth="1"/>
    <col min="16111" max="16111" width="9.6640625" style="100" customWidth="1"/>
    <col min="16112" max="16112" width="5.44140625" style="100" customWidth="1"/>
    <col min="16113" max="16384" width="8.88671875" style="100"/>
  </cols>
  <sheetData>
    <row r="1" spans="1:231" s="10" customFormat="1" ht="18" customHeight="1">
      <c r="A1" s="320" t="s">
        <v>459</v>
      </c>
      <c r="B1" s="320"/>
      <c r="C1" s="320"/>
      <c r="D1" s="320"/>
      <c r="E1" s="320"/>
      <c r="F1" s="320"/>
      <c r="G1" s="320"/>
      <c r="H1" s="320"/>
      <c r="I1" s="320"/>
      <c r="J1" s="320"/>
      <c r="N1" s="84"/>
      <c r="O1" s="84"/>
      <c r="P1" s="84"/>
      <c r="Q1" s="84"/>
      <c r="R1" s="84"/>
      <c r="S1" s="84"/>
      <c r="T1" s="84"/>
      <c r="U1" s="84"/>
      <c r="V1" s="84"/>
      <c r="W1" s="84"/>
      <c r="X1" s="84"/>
      <c r="Y1" s="84"/>
      <c r="Z1" s="84"/>
      <c r="AA1" s="84"/>
      <c r="AB1" s="84"/>
      <c r="AC1" s="84"/>
      <c r="AD1" s="84"/>
      <c r="AE1" s="84"/>
      <c r="AF1" s="84"/>
      <c r="AG1" s="84"/>
      <c r="AH1" s="84"/>
      <c r="AI1" s="84"/>
      <c r="AJ1" s="84"/>
      <c r="AK1" s="84"/>
      <c r="AL1" s="84"/>
      <c r="AM1" s="84"/>
    </row>
    <row r="2" spans="1:231" s="10" customFormat="1" ht="18" customHeight="1">
      <c r="A2" s="320" t="s">
        <v>794</v>
      </c>
      <c r="B2" s="320"/>
      <c r="C2" s="320"/>
      <c r="D2" s="320"/>
      <c r="E2" s="320"/>
      <c r="F2" s="320"/>
      <c r="G2" s="320"/>
      <c r="H2" s="320"/>
      <c r="I2" s="320"/>
      <c r="J2" s="320"/>
      <c r="N2" s="84"/>
      <c r="O2" s="84"/>
      <c r="P2" s="84"/>
      <c r="Q2" s="84"/>
      <c r="R2" s="84"/>
      <c r="S2" s="84"/>
      <c r="T2" s="84"/>
      <c r="U2" s="84"/>
      <c r="V2" s="84"/>
      <c r="W2" s="84"/>
      <c r="X2" s="84"/>
      <c r="Y2" s="84"/>
      <c r="Z2" s="84"/>
      <c r="AA2" s="84"/>
      <c r="AB2" s="84"/>
      <c r="AC2" s="84"/>
      <c r="AD2" s="84"/>
      <c r="AE2" s="84"/>
      <c r="AF2" s="84"/>
      <c r="AG2" s="84"/>
      <c r="AH2" s="84"/>
      <c r="AI2" s="84"/>
      <c r="AJ2" s="84"/>
      <c r="AK2" s="84"/>
      <c r="AL2" s="84"/>
      <c r="AM2" s="84"/>
    </row>
    <row r="3" spans="1:231" s="10" customFormat="1" ht="51.75" customHeight="1">
      <c r="A3" s="320" t="s">
        <v>812</v>
      </c>
      <c r="B3" s="320"/>
      <c r="C3" s="320"/>
      <c r="D3" s="320"/>
      <c r="E3" s="320"/>
      <c r="F3" s="320"/>
      <c r="G3" s="320"/>
      <c r="H3" s="320"/>
      <c r="I3" s="320"/>
      <c r="J3" s="320"/>
      <c r="N3" s="84"/>
      <c r="O3" s="84"/>
      <c r="P3" s="84"/>
      <c r="Q3" s="84"/>
      <c r="R3" s="84"/>
      <c r="S3" s="84"/>
      <c r="T3" s="84"/>
      <c r="U3" s="84"/>
      <c r="V3" s="84"/>
      <c r="W3" s="84"/>
      <c r="X3" s="84"/>
      <c r="Y3" s="84"/>
      <c r="Z3" s="84"/>
      <c r="AA3" s="84"/>
      <c r="AB3" s="84"/>
      <c r="AC3" s="84"/>
      <c r="AD3" s="84"/>
      <c r="AE3" s="84"/>
      <c r="AF3" s="84"/>
      <c r="AG3" s="84"/>
      <c r="AH3" s="84"/>
      <c r="AI3" s="84"/>
      <c r="AJ3" s="84"/>
      <c r="AK3" s="84"/>
      <c r="AL3" s="84"/>
      <c r="AM3" s="84"/>
    </row>
    <row r="4" spans="1:231" s="10" customFormat="1">
      <c r="A4" s="351" t="s">
        <v>591</v>
      </c>
      <c r="B4" s="351"/>
      <c r="C4" s="351"/>
      <c r="D4" s="351"/>
      <c r="E4" s="351"/>
      <c r="F4" s="351"/>
      <c r="G4" s="351"/>
      <c r="H4" s="351"/>
      <c r="I4" s="351"/>
      <c r="J4" s="351"/>
      <c r="N4" s="84"/>
      <c r="O4" s="84"/>
      <c r="P4" s="84"/>
      <c r="Q4" s="84"/>
      <c r="R4" s="84"/>
      <c r="S4" s="84"/>
      <c r="T4" s="84"/>
      <c r="U4" s="84"/>
      <c r="V4" s="84"/>
      <c r="W4" s="84"/>
      <c r="X4" s="84"/>
      <c r="Y4" s="84"/>
      <c r="Z4" s="84"/>
      <c r="AA4" s="84"/>
      <c r="AB4" s="84"/>
      <c r="AC4" s="84"/>
      <c r="AD4" s="84"/>
      <c r="AE4" s="84"/>
      <c r="AF4" s="84"/>
      <c r="AG4" s="84"/>
      <c r="AH4" s="84"/>
      <c r="AI4" s="84"/>
      <c r="AJ4" s="84"/>
      <c r="AK4" s="84"/>
      <c r="AL4" s="84"/>
      <c r="AM4" s="84"/>
    </row>
    <row r="5" spans="1:231" s="11" customFormat="1" ht="18" customHeight="1">
      <c r="A5" s="262" t="s">
        <v>592</v>
      </c>
      <c r="B5" s="262" t="s">
        <v>266</v>
      </c>
      <c r="C5" s="352" t="s">
        <v>222</v>
      </c>
      <c r="D5" s="352"/>
      <c r="E5" s="352"/>
      <c r="F5" s="262" t="s">
        <v>593</v>
      </c>
      <c r="G5" s="262" t="s">
        <v>234</v>
      </c>
      <c r="H5" s="262" t="s">
        <v>594</v>
      </c>
      <c r="I5" s="352" t="s">
        <v>595</v>
      </c>
      <c r="J5" s="352"/>
      <c r="N5" s="264"/>
      <c r="O5" s="264"/>
      <c r="P5" s="264"/>
      <c r="Q5" s="264"/>
      <c r="R5" s="264"/>
      <c r="S5" s="264"/>
      <c r="T5" s="264"/>
      <c r="U5" s="264"/>
      <c r="V5" s="264"/>
      <c r="W5" s="264"/>
      <c r="X5" s="264"/>
      <c r="Y5" s="264"/>
      <c r="Z5" s="264"/>
      <c r="AA5" s="264"/>
      <c r="AB5" s="264"/>
      <c r="AC5" s="264"/>
      <c r="AD5" s="264"/>
      <c r="AE5" s="264"/>
      <c r="AF5" s="264"/>
      <c r="AG5" s="264"/>
      <c r="AH5" s="264"/>
      <c r="AI5" s="264"/>
      <c r="AJ5" s="264"/>
      <c r="AK5" s="264"/>
      <c r="AL5" s="264"/>
      <c r="AM5" s="264"/>
    </row>
    <row r="6" spans="1:231" s="10" customFormat="1" ht="121.5" customHeight="1">
      <c r="A6" s="262">
        <v>1</v>
      </c>
      <c r="B6" s="317" t="s">
        <v>596</v>
      </c>
      <c r="C6" s="318"/>
      <c r="D6" s="318"/>
      <c r="E6" s="318"/>
      <c r="F6" s="318"/>
      <c r="G6" s="318"/>
      <c r="H6" s="318"/>
      <c r="I6" s="318"/>
      <c r="J6" s="319"/>
      <c r="N6" s="84"/>
      <c r="O6" s="84"/>
      <c r="P6" s="84"/>
      <c r="Q6" s="84"/>
      <c r="R6" s="84"/>
      <c r="S6" s="84"/>
      <c r="T6" s="84"/>
      <c r="U6" s="84"/>
      <c r="V6" s="84"/>
      <c r="W6" s="84"/>
      <c r="X6" s="84"/>
      <c r="Y6" s="84"/>
      <c r="Z6" s="84"/>
      <c r="AA6" s="84"/>
      <c r="AB6" s="84"/>
      <c r="AC6" s="84"/>
      <c r="AD6" s="84"/>
      <c r="AE6" s="84"/>
      <c r="AF6" s="84"/>
      <c r="AG6" s="84"/>
      <c r="AH6" s="84"/>
      <c r="AI6" s="84"/>
      <c r="AJ6" s="84"/>
      <c r="AK6" s="84"/>
      <c r="AL6" s="84"/>
      <c r="AM6" s="84"/>
    </row>
    <row r="7" spans="1:231" s="10" customFormat="1" ht="16.5" customHeight="1">
      <c r="A7" s="262"/>
      <c r="B7" s="29" t="s">
        <v>597</v>
      </c>
      <c r="C7" s="22"/>
      <c r="D7" s="23"/>
      <c r="E7" s="26"/>
      <c r="F7" s="24"/>
      <c r="G7" s="24"/>
      <c r="H7" s="24"/>
      <c r="I7" s="25"/>
      <c r="J7" s="21"/>
      <c r="M7" s="10">
        <f>4.79-1.3</f>
        <v>3.49</v>
      </c>
      <c r="N7" s="84"/>
      <c r="O7" s="84"/>
      <c r="P7" s="84"/>
      <c r="Q7" s="84"/>
      <c r="R7" s="84"/>
      <c r="S7" s="84"/>
      <c r="T7" s="84"/>
      <c r="U7" s="84"/>
      <c r="V7" s="84"/>
      <c r="W7" s="84"/>
      <c r="X7" s="84"/>
      <c r="Y7" s="84"/>
      <c r="Z7" s="84"/>
      <c r="AA7" s="84"/>
      <c r="AB7" s="84"/>
      <c r="AC7" s="84"/>
      <c r="AD7" s="84"/>
      <c r="AE7" s="84"/>
      <c r="AF7" s="84"/>
      <c r="AG7" s="84"/>
      <c r="AH7" s="84"/>
      <c r="AI7" s="84"/>
      <c r="AJ7" s="84"/>
      <c r="AK7" s="84"/>
      <c r="AL7" s="84"/>
      <c r="AM7" s="84"/>
    </row>
    <row r="8" spans="1:231" s="10" customFormat="1" ht="16.5" customHeight="1">
      <c r="A8" s="262"/>
      <c r="B8" s="21" t="s">
        <v>598</v>
      </c>
      <c r="C8" s="22">
        <v>1</v>
      </c>
      <c r="D8" s="23" t="s">
        <v>599</v>
      </c>
      <c r="E8" s="57">
        <v>6</v>
      </c>
      <c r="F8" s="24">
        <v>1.3</v>
      </c>
      <c r="G8" s="24">
        <v>1.3</v>
      </c>
      <c r="H8" s="24">
        <v>1.5</v>
      </c>
      <c r="I8" s="25">
        <f>PRODUCT(C8:H8)</f>
        <v>15.21</v>
      </c>
      <c r="J8" s="21"/>
      <c r="N8" s="84"/>
      <c r="O8" s="84"/>
      <c r="P8" s="84"/>
      <c r="Q8" s="84"/>
      <c r="R8" s="84"/>
      <c r="S8" s="84"/>
      <c r="T8" s="84"/>
      <c r="U8" s="84"/>
      <c r="V8" s="84"/>
      <c r="W8" s="84"/>
      <c r="X8" s="84"/>
      <c r="Y8" s="84"/>
      <c r="Z8" s="84"/>
      <c r="AA8" s="84"/>
      <c r="AB8" s="84"/>
      <c r="AC8" s="84"/>
      <c r="AD8" s="84"/>
      <c r="AE8" s="84"/>
      <c r="AF8" s="84"/>
      <c r="AG8" s="84"/>
      <c r="AH8" s="84"/>
      <c r="AI8" s="84"/>
      <c r="AJ8" s="84"/>
      <c r="AK8" s="84"/>
      <c r="AL8" s="84"/>
      <c r="AM8" s="84"/>
    </row>
    <row r="9" spans="1:231" s="10" customFormat="1" ht="16.5" customHeight="1">
      <c r="A9" s="262"/>
      <c r="B9" s="21" t="s">
        <v>600</v>
      </c>
      <c r="C9" s="22">
        <v>1</v>
      </c>
      <c r="D9" s="23" t="s">
        <v>599</v>
      </c>
      <c r="E9" s="57">
        <v>1</v>
      </c>
      <c r="F9" s="24">
        <v>25.16</v>
      </c>
      <c r="G9" s="24">
        <v>0.38</v>
      </c>
      <c r="H9" s="24">
        <v>0.3</v>
      </c>
      <c r="I9" s="25">
        <f t="shared" ref="I9:I15" si="0">PRODUCT(C9:H9)</f>
        <v>2.87</v>
      </c>
      <c r="J9" s="21"/>
      <c r="K9" s="10">
        <v>8.25</v>
      </c>
      <c r="L9" s="10">
        <v>5.31</v>
      </c>
      <c r="N9" s="84"/>
      <c r="O9" s="84"/>
      <c r="P9" s="84"/>
      <c r="Q9" s="84"/>
      <c r="R9" s="84"/>
      <c r="S9" s="84"/>
      <c r="T9" s="84"/>
      <c r="U9" s="84"/>
      <c r="V9" s="84"/>
      <c r="W9" s="84"/>
      <c r="X9" s="84"/>
      <c r="Y9" s="84"/>
      <c r="Z9" s="84"/>
      <c r="AA9" s="84"/>
      <c r="AB9" s="84"/>
      <c r="AC9" s="84"/>
      <c r="AD9" s="84"/>
      <c r="AE9" s="84"/>
      <c r="AF9" s="84"/>
      <c r="AG9" s="84"/>
      <c r="AH9" s="84"/>
      <c r="AI9" s="84"/>
      <c r="AJ9" s="84"/>
      <c r="AK9" s="84"/>
      <c r="AL9" s="84"/>
      <c r="AM9" s="84"/>
    </row>
    <row r="10" spans="1:231" s="10" customFormat="1" ht="16.5" customHeight="1">
      <c r="A10" s="30"/>
      <c r="B10" s="21" t="s">
        <v>601</v>
      </c>
      <c r="C10" s="22">
        <v>1</v>
      </c>
      <c r="D10" s="23" t="s">
        <v>599</v>
      </c>
      <c r="E10" s="26">
        <v>1</v>
      </c>
      <c r="F10" s="24">
        <v>4.5599999999999996</v>
      </c>
      <c r="G10" s="24">
        <v>0.38</v>
      </c>
      <c r="H10" s="24">
        <v>0.3</v>
      </c>
      <c r="I10" s="25">
        <f t="shared" si="0"/>
        <v>0.52</v>
      </c>
      <c r="J10" s="21"/>
      <c r="N10" s="84"/>
      <c r="O10" s="84"/>
      <c r="P10" s="84"/>
      <c r="Q10" s="84"/>
      <c r="R10" s="84"/>
      <c r="S10" s="84"/>
      <c r="T10" s="84"/>
      <c r="U10" s="84"/>
      <c r="V10" s="84"/>
      <c r="W10" s="84"/>
      <c r="X10" s="84"/>
      <c r="Y10" s="84"/>
      <c r="Z10" s="84"/>
      <c r="AA10" s="84"/>
      <c r="AB10" s="84"/>
      <c r="AC10" s="84"/>
      <c r="AD10" s="84"/>
      <c r="AE10" s="84"/>
      <c r="AF10" s="84"/>
      <c r="AG10" s="84"/>
      <c r="AH10" s="84"/>
      <c r="AI10" s="84"/>
      <c r="AJ10" s="84"/>
      <c r="AK10" s="84"/>
      <c r="AL10" s="84"/>
      <c r="AM10" s="84"/>
    </row>
    <row r="11" spans="1:231" s="10" customFormat="1" ht="16.5" customHeight="1">
      <c r="A11" s="30"/>
      <c r="B11" s="21" t="s">
        <v>602</v>
      </c>
      <c r="C11" s="22">
        <v>1</v>
      </c>
      <c r="D11" s="23" t="s">
        <v>599</v>
      </c>
      <c r="E11" s="26">
        <v>2</v>
      </c>
      <c r="F11" s="24">
        <v>8.02</v>
      </c>
      <c r="G11" s="24">
        <v>0.38</v>
      </c>
      <c r="H11" s="24">
        <v>0.3</v>
      </c>
      <c r="I11" s="25">
        <f t="shared" si="0"/>
        <v>1.83</v>
      </c>
      <c r="J11" s="21"/>
      <c r="N11" s="84"/>
      <c r="O11" s="84"/>
      <c r="P11" s="84"/>
      <c r="Q11" s="84"/>
      <c r="R11" s="84"/>
      <c r="S11" s="84"/>
      <c r="T11" s="84"/>
      <c r="U11" s="84"/>
      <c r="V11" s="84"/>
      <c r="W11" s="84"/>
      <c r="X11" s="84"/>
      <c r="Y11" s="84"/>
      <c r="Z11" s="84"/>
      <c r="AA11" s="84"/>
      <c r="AB11" s="84"/>
      <c r="AC11" s="84"/>
      <c r="AD11" s="84"/>
      <c r="AE11" s="84"/>
      <c r="AF11" s="84"/>
      <c r="AG11" s="84"/>
      <c r="AH11" s="84"/>
      <c r="AI11" s="84"/>
      <c r="AJ11" s="84"/>
      <c r="AK11" s="84"/>
      <c r="AL11" s="84"/>
      <c r="AM11" s="84"/>
    </row>
    <row r="12" spans="1:231" s="10" customFormat="1" ht="16.5" customHeight="1">
      <c r="A12" s="262"/>
      <c r="B12" s="21" t="s">
        <v>602</v>
      </c>
      <c r="C12" s="22">
        <v>1</v>
      </c>
      <c r="D12" s="23" t="s">
        <v>599</v>
      </c>
      <c r="E12" s="26">
        <v>8</v>
      </c>
      <c r="F12" s="24">
        <v>1.0900000000000001</v>
      </c>
      <c r="G12" s="24">
        <v>0.38</v>
      </c>
      <c r="H12" s="24">
        <v>0.3</v>
      </c>
      <c r="I12" s="25">
        <f t="shared" si="0"/>
        <v>0.99</v>
      </c>
      <c r="J12" s="21"/>
      <c r="N12" s="84"/>
      <c r="O12" s="84"/>
      <c r="P12" s="84"/>
      <c r="Q12" s="84"/>
      <c r="R12" s="84"/>
      <c r="S12" s="84"/>
      <c r="T12" s="84"/>
      <c r="U12" s="84"/>
      <c r="V12" s="84"/>
      <c r="W12" s="84"/>
      <c r="X12" s="84"/>
      <c r="Y12" s="84"/>
      <c r="Z12" s="84"/>
      <c r="AA12" s="84"/>
      <c r="AB12" s="84"/>
      <c r="AC12" s="84"/>
      <c r="AD12" s="84"/>
      <c r="AE12" s="84"/>
      <c r="AF12" s="84"/>
      <c r="AG12" s="84"/>
      <c r="AH12" s="84"/>
      <c r="AI12" s="84"/>
      <c r="AJ12" s="84"/>
      <c r="AK12" s="84"/>
      <c r="AL12" s="84"/>
      <c r="AM12" s="84"/>
    </row>
    <row r="13" spans="1:231" s="10" customFormat="1" ht="16.5" customHeight="1">
      <c r="A13" s="262"/>
      <c r="B13" s="21" t="s">
        <v>603</v>
      </c>
      <c r="C13" s="22">
        <v>1</v>
      </c>
      <c r="D13" s="23" t="s">
        <v>599</v>
      </c>
      <c r="E13" s="57">
        <v>13</v>
      </c>
      <c r="F13" s="24">
        <v>1.26</v>
      </c>
      <c r="G13" s="24">
        <v>1.26</v>
      </c>
      <c r="H13" s="24">
        <v>1</v>
      </c>
      <c r="I13" s="25">
        <f t="shared" si="0"/>
        <v>20.64</v>
      </c>
      <c r="J13" s="21"/>
      <c r="N13" s="84"/>
      <c r="O13" s="84"/>
      <c r="P13" s="84"/>
      <c r="Q13" s="84"/>
      <c r="R13" s="84"/>
      <c r="S13" s="84"/>
      <c r="T13" s="84"/>
      <c r="U13" s="84"/>
      <c r="V13" s="84"/>
      <c r="W13" s="84"/>
      <c r="X13" s="84"/>
      <c r="Y13" s="84"/>
      <c r="Z13" s="84"/>
      <c r="AA13" s="84"/>
      <c r="AB13" s="84"/>
      <c r="AC13" s="84"/>
      <c r="AD13" s="84"/>
      <c r="AE13" s="84"/>
      <c r="AF13" s="84"/>
      <c r="AG13" s="84"/>
      <c r="AH13" s="84"/>
      <c r="AI13" s="84"/>
      <c r="AJ13" s="84"/>
      <c r="AK13" s="84"/>
      <c r="AL13" s="84"/>
      <c r="AM13" s="84"/>
    </row>
    <row r="14" spans="1:231" s="1" customFormat="1" ht="16.5" customHeight="1">
      <c r="A14" s="32"/>
      <c r="B14" s="21" t="s">
        <v>604</v>
      </c>
      <c r="C14" s="33">
        <v>1</v>
      </c>
      <c r="D14" s="23" t="s">
        <v>599</v>
      </c>
      <c r="E14" s="57">
        <v>1</v>
      </c>
      <c r="F14" s="24">
        <v>1.8</v>
      </c>
      <c r="G14" s="24">
        <v>0.6</v>
      </c>
      <c r="H14" s="24">
        <v>0.2</v>
      </c>
      <c r="I14" s="25">
        <f t="shared" si="0"/>
        <v>0.22</v>
      </c>
      <c r="J14" s="34"/>
      <c r="K14" s="35"/>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c r="CA14" s="36"/>
      <c r="CB14" s="36"/>
      <c r="CC14" s="36"/>
      <c r="CD14" s="36"/>
      <c r="CE14" s="36"/>
      <c r="CF14" s="36"/>
      <c r="CG14" s="36"/>
      <c r="CH14" s="36"/>
      <c r="CI14" s="36"/>
      <c r="CJ14" s="36"/>
      <c r="CK14" s="36"/>
      <c r="CL14" s="36"/>
      <c r="CM14" s="36"/>
      <c r="CN14" s="36"/>
      <c r="CO14" s="36"/>
      <c r="CP14" s="36"/>
      <c r="CQ14" s="36"/>
      <c r="CR14" s="36"/>
      <c r="CS14" s="36"/>
      <c r="CT14" s="36"/>
      <c r="CU14" s="36"/>
      <c r="CV14" s="36"/>
      <c r="CW14" s="36"/>
      <c r="CX14" s="36"/>
      <c r="CY14" s="36"/>
      <c r="CZ14" s="36"/>
      <c r="DA14" s="36"/>
      <c r="DB14" s="36"/>
      <c r="DC14" s="36"/>
      <c r="DD14" s="36"/>
      <c r="DE14" s="36"/>
      <c r="DF14" s="36"/>
      <c r="DG14" s="36"/>
      <c r="DH14" s="36"/>
      <c r="DI14" s="36"/>
      <c r="DJ14" s="36"/>
      <c r="DK14" s="36"/>
      <c r="DL14" s="36"/>
      <c r="DM14" s="36"/>
      <c r="DN14" s="36"/>
      <c r="DO14" s="36"/>
      <c r="DP14" s="36"/>
      <c r="DQ14" s="36"/>
      <c r="DR14" s="36"/>
      <c r="DS14" s="36"/>
      <c r="DT14" s="36"/>
      <c r="DU14" s="36"/>
      <c r="DV14" s="36"/>
      <c r="DW14" s="36"/>
      <c r="DX14" s="36"/>
      <c r="DY14" s="36"/>
      <c r="DZ14" s="36"/>
      <c r="EA14" s="36"/>
      <c r="EB14" s="36"/>
      <c r="EC14" s="36"/>
      <c r="ED14" s="36"/>
      <c r="EE14" s="36"/>
      <c r="EF14" s="36"/>
      <c r="EG14" s="36"/>
      <c r="EH14" s="36"/>
      <c r="EI14" s="36"/>
      <c r="EJ14" s="36"/>
      <c r="EK14" s="36"/>
      <c r="EL14" s="36"/>
      <c r="EM14" s="36"/>
      <c r="EN14" s="36"/>
      <c r="EO14" s="36"/>
      <c r="EP14" s="36"/>
      <c r="EQ14" s="36"/>
      <c r="ER14" s="36"/>
      <c r="ES14" s="36"/>
      <c r="ET14" s="36"/>
      <c r="EU14" s="36"/>
      <c r="EV14" s="36"/>
      <c r="EW14" s="36"/>
      <c r="EX14" s="36"/>
      <c r="EY14" s="36"/>
      <c r="EZ14" s="36"/>
      <c r="FA14" s="36"/>
      <c r="FB14" s="36"/>
      <c r="FC14" s="36"/>
      <c r="FD14" s="36"/>
      <c r="FE14" s="36"/>
      <c r="FF14" s="36"/>
      <c r="FG14" s="36"/>
      <c r="FH14" s="36"/>
      <c r="FI14" s="36"/>
      <c r="FJ14" s="36"/>
      <c r="FK14" s="36"/>
      <c r="FL14" s="36"/>
      <c r="FM14" s="36"/>
      <c r="FN14" s="36"/>
      <c r="FO14" s="36"/>
      <c r="FP14" s="36"/>
      <c r="FQ14" s="36"/>
      <c r="FR14" s="36"/>
      <c r="FS14" s="36"/>
      <c r="FT14" s="36"/>
      <c r="FU14" s="36"/>
      <c r="FV14" s="36"/>
      <c r="FW14" s="36"/>
      <c r="FX14" s="36"/>
      <c r="FY14" s="36"/>
      <c r="FZ14" s="36"/>
      <c r="GA14" s="36"/>
      <c r="GB14" s="36"/>
      <c r="GC14" s="36"/>
      <c r="GD14" s="36"/>
      <c r="GE14" s="36"/>
      <c r="GF14" s="36"/>
      <c r="GG14" s="36"/>
      <c r="GH14" s="36"/>
      <c r="GI14" s="36"/>
      <c r="GJ14" s="36"/>
      <c r="GK14" s="36"/>
      <c r="GL14" s="36"/>
      <c r="GM14" s="36"/>
      <c r="GN14" s="36"/>
      <c r="GO14" s="36"/>
      <c r="GP14" s="36"/>
      <c r="GQ14" s="36"/>
      <c r="GR14" s="36"/>
      <c r="GS14" s="36"/>
      <c r="GT14" s="36"/>
      <c r="GU14" s="36"/>
      <c r="GV14" s="36"/>
      <c r="GW14" s="36"/>
      <c r="GX14" s="36"/>
      <c r="GY14" s="36"/>
      <c r="GZ14" s="36"/>
      <c r="HA14" s="36"/>
      <c r="HB14" s="36"/>
      <c r="HC14" s="36"/>
      <c r="HD14" s="36"/>
      <c r="HE14" s="36"/>
      <c r="HF14" s="36"/>
      <c r="HG14" s="36"/>
      <c r="HH14" s="36"/>
      <c r="HI14" s="36"/>
      <c r="HJ14" s="36"/>
      <c r="HK14" s="36"/>
      <c r="HL14" s="36"/>
      <c r="HM14" s="36"/>
      <c r="HN14" s="36"/>
      <c r="HO14" s="36"/>
      <c r="HP14" s="36"/>
      <c r="HQ14" s="36"/>
      <c r="HR14" s="36"/>
      <c r="HS14" s="36"/>
      <c r="HT14" s="36"/>
      <c r="HU14" s="36"/>
      <c r="HV14" s="36"/>
      <c r="HW14" s="36"/>
    </row>
    <row r="15" spans="1:231" s="1" customFormat="1" ht="16.5" customHeight="1">
      <c r="A15" s="32"/>
      <c r="B15" s="34" t="s">
        <v>605</v>
      </c>
      <c r="C15" s="33">
        <v>1</v>
      </c>
      <c r="D15" s="23" t="s">
        <v>599</v>
      </c>
      <c r="E15" s="39">
        <v>1</v>
      </c>
      <c r="F15" s="37">
        <v>3</v>
      </c>
      <c r="G15" s="37">
        <v>0.38</v>
      </c>
      <c r="H15" s="37">
        <v>0.2</v>
      </c>
      <c r="I15" s="25">
        <f t="shared" si="0"/>
        <v>0.23</v>
      </c>
      <c r="J15" s="34"/>
      <c r="K15" s="35"/>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c r="BP15" s="36"/>
      <c r="BQ15" s="36"/>
      <c r="BR15" s="36"/>
      <c r="BS15" s="36"/>
      <c r="BT15" s="36"/>
      <c r="BU15" s="36"/>
      <c r="BV15" s="36"/>
      <c r="BW15" s="36"/>
      <c r="BX15" s="36"/>
      <c r="BY15" s="36"/>
      <c r="BZ15" s="36"/>
      <c r="CA15" s="36"/>
      <c r="CB15" s="36"/>
      <c r="CC15" s="36"/>
      <c r="CD15" s="36"/>
      <c r="CE15" s="36"/>
      <c r="CF15" s="36"/>
      <c r="CG15" s="36"/>
      <c r="CH15" s="36"/>
      <c r="CI15" s="36"/>
      <c r="CJ15" s="36"/>
      <c r="CK15" s="36"/>
      <c r="CL15" s="36"/>
      <c r="CM15" s="36"/>
      <c r="CN15" s="36"/>
      <c r="CO15" s="36"/>
      <c r="CP15" s="36"/>
      <c r="CQ15" s="36"/>
      <c r="CR15" s="36"/>
      <c r="CS15" s="36"/>
      <c r="CT15" s="36"/>
      <c r="CU15" s="36"/>
      <c r="CV15" s="36"/>
      <c r="CW15" s="36"/>
      <c r="CX15" s="36"/>
      <c r="CY15" s="36"/>
      <c r="CZ15" s="36"/>
      <c r="DA15" s="36"/>
      <c r="DB15" s="36"/>
      <c r="DC15" s="36"/>
      <c r="DD15" s="36"/>
      <c r="DE15" s="36"/>
      <c r="DF15" s="36"/>
      <c r="DG15" s="36"/>
      <c r="DH15" s="36"/>
      <c r="DI15" s="36"/>
      <c r="DJ15" s="36"/>
      <c r="DK15" s="36"/>
      <c r="DL15" s="36"/>
      <c r="DM15" s="36"/>
      <c r="DN15" s="36"/>
      <c r="DO15" s="36"/>
      <c r="DP15" s="36"/>
      <c r="DQ15" s="36"/>
      <c r="DR15" s="36"/>
      <c r="DS15" s="36"/>
      <c r="DT15" s="36"/>
      <c r="DU15" s="36"/>
      <c r="DV15" s="36"/>
      <c r="DW15" s="36"/>
      <c r="DX15" s="36"/>
      <c r="DY15" s="36"/>
      <c r="DZ15" s="36"/>
      <c r="EA15" s="36"/>
      <c r="EB15" s="36"/>
      <c r="EC15" s="36"/>
      <c r="ED15" s="36"/>
      <c r="EE15" s="36"/>
      <c r="EF15" s="36"/>
      <c r="EG15" s="36"/>
      <c r="EH15" s="36"/>
      <c r="EI15" s="36"/>
      <c r="EJ15" s="36"/>
      <c r="EK15" s="36"/>
      <c r="EL15" s="36"/>
      <c r="EM15" s="36"/>
      <c r="EN15" s="36"/>
      <c r="EO15" s="36"/>
      <c r="EP15" s="36"/>
      <c r="EQ15" s="36"/>
      <c r="ER15" s="36"/>
      <c r="ES15" s="36"/>
      <c r="ET15" s="36"/>
      <c r="EU15" s="36"/>
      <c r="EV15" s="36"/>
      <c r="EW15" s="36"/>
      <c r="EX15" s="36"/>
      <c r="EY15" s="36"/>
      <c r="EZ15" s="36"/>
      <c r="FA15" s="36"/>
      <c r="FB15" s="36"/>
      <c r="FC15" s="36"/>
      <c r="FD15" s="36"/>
      <c r="FE15" s="36"/>
      <c r="FF15" s="36"/>
      <c r="FG15" s="36"/>
      <c r="FH15" s="36"/>
      <c r="FI15" s="36"/>
      <c r="FJ15" s="36"/>
      <c r="FK15" s="36"/>
      <c r="FL15" s="36"/>
      <c r="FM15" s="36"/>
      <c r="FN15" s="36"/>
      <c r="FO15" s="36"/>
      <c r="FP15" s="36"/>
      <c r="FQ15" s="36"/>
      <c r="FR15" s="36"/>
      <c r="FS15" s="36"/>
      <c r="FT15" s="36"/>
      <c r="FU15" s="36"/>
      <c r="FV15" s="36"/>
      <c r="FW15" s="36"/>
      <c r="FX15" s="36"/>
      <c r="FY15" s="36"/>
      <c r="FZ15" s="36"/>
      <c r="GA15" s="36"/>
      <c r="GB15" s="36"/>
      <c r="GC15" s="36"/>
      <c r="GD15" s="36"/>
      <c r="GE15" s="36"/>
      <c r="GF15" s="36"/>
      <c r="GG15" s="36"/>
      <c r="GH15" s="36"/>
      <c r="GI15" s="36"/>
      <c r="GJ15" s="36"/>
      <c r="GK15" s="36"/>
      <c r="GL15" s="36"/>
      <c r="GM15" s="36"/>
      <c r="GN15" s="36"/>
      <c r="GO15" s="36"/>
      <c r="GP15" s="36"/>
      <c r="GQ15" s="36"/>
      <c r="GR15" s="36"/>
      <c r="GS15" s="36"/>
      <c r="GT15" s="36"/>
      <c r="GU15" s="36"/>
      <c r="GV15" s="36"/>
      <c r="GW15" s="36"/>
      <c r="GX15" s="36"/>
      <c r="GY15" s="36"/>
      <c r="GZ15" s="36"/>
      <c r="HA15" s="36"/>
      <c r="HB15" s="36"/>
      <c r="HC15" s="36"/>
      <c r="HD15" s="36"/>
      <c r="HE15" s="36"/>
      <c r="HF15" s="36"/>
      <c r="HG15" s="36"/>
      <c r="HH15" s="36"/>
      <c r="HI15" s="36"/>
      <c r="HJ15" s="36"/>
      <c r="HK15" s="36"/>
      <c r="HL15" s="36"/>
      <c r="HM15" s="36"/>
      <c r="HN15" s="36"/>
      <c r="HO15" s="36"/>
      <c r="HP15" s="36"/>
      <c r="HQ15" s="36"/>
      <c r="HR15" s="36"/>
      <c r="HS15" s="36"/>
      <c r="HT15" s="36"/>
      <c r="HU15" s="36"/>
      <c r="HV15" s="36"/>
      <c r="HW15" s="36"/>
    </row>
    <row r="16" spans="1:231" s="1" customFormat="1" ht="16.5" customHeight="1">
      <c r="A16" s="32"/>
      <c r="B16" s="34" t="s">
        <v>754</v>
      </c>
      <c r="C16" s="33">
        <v>1</v>
      </c>
      <c r="D16" s="23" t="s">
        <v>599</v>
      </c>
      <c r="E16" s="39">
        <v>1</v>
      </c>
      <c r="F16" s="37">
        <v>4.9000000000000004</v>
      </c>
      <c r="G16" s="37">
        <v>0.38</v>
      </c>
      <c r="H16" s="37">
        <v>0.5</v>
      </c>
      <c r="I16" s="25">
        <f>PRODUCT(C16:H16)</f>
        <v>0.93</v>
      </c>
      <c r="J16" s="34"/>
      <c r="K16" s="35"/>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s="36"/>
      <c r="BF16" s="36"/>
      <c r="BG16" s="36"/>
      <c r="BH16" s="36"/>
      <c r="BI16" s="36"/>
      <c r="BJ16" s="36"/>
      <c r="BK16" s="36"/>
      <c r="BL16" s="36"/>
      <c r="BM16" s="36"/>
      <c r="BN16" s="36"/>
      <c r="BO16" s="36"/>
      <c r="BP16" s="36"/>
      <c r="BQ16" s="36"/>
      <c r="BR16" s="36"/>
      <c r="BS16" s="36"/>
      <c r="BT16" s="36"/>
      <c r="BU16" s="36"/>
      <c r="BV16" s="36"/>
      <c r="BW16" s="36"/>
      <c r="BX16" s="36"/>
      <c r="BY16" s="36"/>
      <c r="BZ16" s="36"/>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6"/>
      <c r="DI16" s="36"/>
      <c r="DJ16" s="36"/>
      <c r="DK16" s="36"/>
      <c r="DL16" s="36"/>
      <c r="DM16" s="36"/>
      <c r="DN16" s="36"/>
      <c r="DO16" s="36"/>
      <c r="DP16" s="36"/>
      <c r="DQ16" s="36"/>
      <c r="DR16" s="36"/>
      <c r="DS16" s="36"/>
      <c r="DT16" s="36"/>
      <c r="DU16" s="36"/>
      <c r="DV16" s="36"/>
      <c r="DW16" s="36"/>
      <c r="DX16" s="36"/>
      <c r="DY16" s="36"/>
      <c r="DZ16" s="36"/>
      <c r="EA16" s="36"/>
      <c r="EB16" s="36"/>
      <c r="EC16" s="36"/>
      <c r="ED16" s="36"/>
      <c r="EE16" s="36"/>
      <c r="EF16" s="36"/>
      <c r="EG16" s="36"/>
      <c r="EH16" s="36"/>
      <c r="EI16" s="36"/>
      <c r="EJ16" s="36"/>
      <c r="EK16" s="36"/>
      <c r="EL16" s="36"/>
      <c r="EM16" s="36"/>
      <c r="EN16" s="36"/>
      <c r="EO16" s="36"/>
      <c r="EP16" s="36"/>
      <c r="EQ16" s="36"/>
      <c r="ER16" s="36"/>
      <c r="ES16" s="36"/>
      <c r="ET16" s="36"/>
      <c r="EU16" s="36"/>
      <c r="EV16" s="36"/>
      <c r="EW16" s="36"/>
      <c r="EX16" s="36"/>
      <c r="EY16" s="36"/>
      <c r="EZ16" s="36"/>
      <c r="FA16" s="36"/>
      <c r="FB16" s="36"/>
      <c r="FC16" s="36"/>
      <c r="FD16" s="36"/>
      <c r="FE16" s="36"/>
      <c r="FF16" s="36"/>
      <c r="FG16" s="36"/>
      <c r="FH16" s="36"/>
      <c r="FI16" s="36"/>
      <c r="FJ16" s="36"/>
      <c r="FK16" s="36"/>
      <c r="FL16" s="36"/>
      <c r="FM16" s="36"/>
      <c r="FN16" s="36"/>
      <c r="FO16" s="36"/>
      <c r="FP16" s="36"/>
      <c r="FQ16" s="36"/>
      <c r="FR16" s="36"/>
      <c r="FS16" s="36"/>
      <c r="FT16" s="36"/>
      <c r="FU16" s="36"/>
      <c r="FV16" s="36"/>
      <c r="FW16" s="36"/>
      <c r="FX16" s="36"/>
      <c r="FY16" s="36"/>
      <c r="FZ16" s="36"/>
      <c r="GA16" s="36"/>
      <c r="GB16" s="36"/>
      <c r="GC16" s="36"/>
      <c r="GD16" s="36"/>
      <c r="GE16" s="36"/>
      <c r="GF16" s="36"/>
      <c r="GG16" s="36"/>
      <c r="GH16" s="36"/>
      <c r="GI16" s="36"/>
      <c r="GJ16" s="36"/>
      <c r="GK16" s="36"/>
      <c r="GL16" s="36"/>
      <c r="GM16" s="36"/>
      <c r="GN16" s="36"/>
      <c r="GO16" s="36"/>
      <c r="GP16" s="36"/>
      <c r="GQ16" s="36"/>
      <c r="GR16" s="36"/>
      <c r="GS16" s="36"/>
      <c r="GT16" s="36"/>
      <c r="GU16" s="36"/>
      <c r="GV16" s="36"/>
      <c r="GW16" s="36"/>
      <c r="GX16" s="36"/>
      <c r="GY16" s="36"/>
      <c r="GZ16" s="36"/>
      <c r="HA16" s="36"/>
      <c r="HB16" s="36"/>
      <c r="HC16" s="36"/>
      <c r="HD16" s="36"/>
      <c r="HE16" s="36"/>
      <c r="HF16" s="36"/>
      <c r="HG16" s="36"/>
      <c r="HH16" s="36"/>
      <c r="HI16" s="36"/>
      <c r="HJ16" s="36"/>
      <c r="HK16" s="36"/>
      <c r="HL16" s="36"/>
      <c r="HM16" s="36"/>
      <c r="HN16" s="36"/>
      <c r="HO16" s="36"/>
      <c r="HP16" s="36"/>
      <c r="HQ16" s="36"/>
      <c r="HR16" s="36"/>
      <c r="HS16" s="36"/>
      <c r="HT16" s="36"/>
      <c r="HU16" s="36"/>
      <c r="HV16" s="36"/>
      <c r="HW16" s="36"/>
    </row>
    <row r="17" spans="1:231" s="1" customFormat="1" ht="16.5" customHeight="1">
      <c r="A17" s="32"/>
      <c r="B17" s="34"/>
      <c r="C17" s="33"/>
      <c r="D17" s="23"/>
      <c r="E17" s="39"/>
      <c r="F17" s="37"/>
      <c r="G17" s="37"/>
      <c r="H17" s="37" t="s">
        <v>337</v>
      </c>
      <c r="I17" s="38">
        <f>SUM(I8:I16)</f>
        <v>43.44</v>
      </c>
      <c r="J17" s="34"/>
      <c r="K17" s="35"/>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6"/>
      <c r="BH17" s="36"/>
      <c r="BI17" s="36"/>
      <c r="BJ17" s="36"/>
      <c r="BK17" s="36"/>
      <c r="BL17" s="36"/>
      <c r="BM17" s="36"/>
      <c r="BN17" s="36"/>
      <c r="BO17" s="36"/>
      <c r="BP17" s="36"/>
      <c r="BQ17" s="36"/>
      <c r="BR17" s="36"/>
      <c r="BS17" s="36"/>
      <c r="BT17" s="36"/>
      <c r="BU17" s="36"/>
      <c r="BV17" s="36"/>
      <c r="BW17" s="36"/>
      <c r="BX17" s="36"/>
      <c r="BY17" s="36"/>
      <c r="BZ17" s="36"/>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6"/>
      <c r="DI17" s="36"/>
      <c r="DJ17" s="36"/>
      <c r="DK17" s="36"/>
      <c r="DL17" s="36"/>
      <c r="DM17" s="36"/>
      <c r="DN17" s="36"/>
      <c r="DO17" s="36"/>
      <c r="DP17" s="36"/>
      <c r="DQ17" s="36"/>
      <c r="DR17" s="36"/>
      <c r="DS17" s="36"/>
      <c r="DT17" s="36"/>
      <c r="DU17" s="36"/>
      <c r="DV17" s="36"/>
      <c r="DW17" s="36"/>
      <c r="DX17" s="36"/>
      <c r="DY17" s="36"/>
      <c r="DZ17" s="36"/>
      <c r="EA17" s="36"/>
      <c r="EB17" s="36"/>
      <c r="EC17" s="36"/>
      <c r="ED17" s="36"/>
      <c r="EE17" s="36"/>
      <c r="EF17" s="36"/>
      <c r="EG17" s="36"/>
      <c r="EH17" s="36"/>
      <c r="EI17" s="36"/>
      <c r="EJ17" s="36"/>
      <c r="EK17" s="36"/>
      <c r="EL17" s="36"/>
      <c r="EM17" s="36"/>
      <c r="EN17" s="36"/>
      <c r="EO17" s="36"/>
      <c r="EP17" s="36"/>
      <c r="EQ17" s="36"/>
      <c r="ER17" s="36"/>
      <c r="ES17" s="36"/>
      <c r="ET17" s="36"/>
      <c r="EU17" s="36"/>
      <c r="EV17" s="36"/>
      <c r="EW17" s="36"/>
      <c r="EX17" s="36"/>
      <c r="EY17" s="36"/>
      <c r="EZ17" s="36"/>
      <c r="FA17" s="36"/>
      <c r="FB17" s="36"/>
      <c r="FC17" s="36"/>
      <c r="FD17" s="36"/>
      <c r="FE17" s="36"/>
      <c r="FF17" s="36"/>
      <c r="FG17" s="36"/>
      <c r="FH17" s="36"/>
      <c r="FI17" s="36"/>
      <c r="FJ17" s="36"/>
      <c r="FK17" s="36"/>
      <c r="FL17" s="36"/>
      <c r="FM17" s="36"/>
      <c r="FN17" s="36"/>
      <c r="FO17" s="36"/>
      <c r="FP17" s="36"/>
      <c r="FQ17" s="36"/>
      <c r="FR17" s="36"/>
      <c r="FS17" s="36"/>
      <c r="FT17" s="36"/>
      <c r="FU17" s="36"/>
      <c r="FV17" s="36"/>
      <c r="FW17" s="36"/>
      <c r="FX17" s="36"/>
      <c r="FY17" s="36"/>
      <c r="FZ17" s="36"/>
      <c r="GA17" s="36"/>
      <c r="GB17" s="36"/>
      <c r="GC17" s="36"/>
      <c r="GD17" s="36"/>
      <c r="GE17" s="36"/>
      <c r="GF17" s="36"/>
      <c r="GG17" s="36"/>
      <c r="GH17" s="36"/>
      <c r="GI17" s="36"/>
      <c r="GJ17" s="36"/>
      <c r="GK17" s="36"/>
      <c r="GL17" s="36"/>
      <c r="GM17" s="36"/>
      <c r="GN17" s="36"/>
      <c r="GO17" s="36"/>
      <c r="GP17" s="36"/>
      <c r="GQ17" s="36"/>
      <c r="GR17" s="36"/>
      <c r="GS17" s="36"/>
      <c r="GT17" s="36"/>
      <c r="GU17" s="36"/>
      <c r="GV17" s="36"/>
      <c r="GW17" s="36"/>
      <c r="GX17" s="36"/>
      <c r="GY17" s="36"/>
      <c r="GZ17" s="36"/>
      <c r="HA17" s="36"/>
      <c r="HB17" s="36"/>
      <c r="HC17" s="36"/>
      <c r="HD17" s="36"/>
      <c r="HE17" s="36"/>
      <c r="HF17" s="36"/>
      <c r="HG17" s="36"/>
      <c r="HH17" s="36"/>
      <c r="HI17" s="36"/>
      <c r="HJ17" s="36"/>
      <c r="HK17" s="36"/>
      <c r="HL17" s="36"/>
      <c r="HM17" s="36"/>
      <c r="HN17" s="36"/>
      <c r="HO17" s="36"/>
      <c r="HP17" s="36"/>
      <c r="HQ17" s="36"/>
      <c r="HR17" s="36"/>
      <c r="HS17" s="36"/>
      <c r="HT17" s="36"/>
      <c r="HU17" s="36"/>
      <c r="HV17" s="36"/>
      <c r="HW17" s="36"/>
    </row>
    <row r="18" spans="1:231" s="10" customFormat="1" ht="16.5" customHeight="1">
      <c r="A18" s="262"/>
      <c r="B18" s="21"/>
      <c r="C18" s="40"/>
      <c r="D18" s="23"/>
      <c r="E18" s="41"/>
      <c r="F18" s="262"/>
      <c r="G18" s="262"/>
      <c r="H18" s="262" t="s">
        <v>439</v>
      </c>
      <c r="I18" s="28">
        <f>ROUNDUP(I17,1)</f>
        <v>43.5</v>
      </c>
      <c r="J18" s="42" t="s">
        <v>315</v>
      </c>
      <c r="N18" s="84"/>
      <c r="O18" s="84"/>
      <c r="P18" s="84"/>
      <c r="Q18" s="84"/>
      <c r="R18" s="84"/>
      <c r="S18" s="84"/>
      <c r="T18" s="84"/>
      <c r="U18" s="84"/>
      <c r="V18" s="84"/>
      <c r="W18" s="84"/>
      <c r="X18" s="84"/>
      <c r="Y18" s="84"/>
      <c r="Z18" s="84"/>
      <c r="AA18" s="84"/>
      <c r="AB18" s="84"/>
      <c r="AC18" s="84"/>
      <c r="AD18" s="84"/>
      <c r="AE18" s="84"/>
      <c r="AF18" s="84"/>
      <c r="AG18" s="84"/>
      <c r="AH18" s="84"/>
      <c r="AI18" s="84"/>
      <c r="AJ18" s="84"/>
      <c r="AK18" s="84"/>
      <c r="AL18" s="84"/>
      <c r="AM18" s="84"/>
    </row>
    <row r="19" spans="1:231" s="10" customFormat="1" ht="66.75" customHeight="1">
      <c r="A19" s="56">
        <v>2</v>
      </c>
      <c r="B19" s="317" t="s">
        <v>606</v>
      </c>
      <c r="C19" s="318"/>
      <c r="D19" s="318"/>
      <c r="E19" s="318"/>
      <c r="F19" s="318"/>
      <c r="G19" s="318"/>
      <c r="H19" s="318"/>
      <c r="I19" s="318"/>
      <c r="J19" s="319"/>
      <c r="N19" s="84"/>
      <c r="O19" s="84"/>
      <c r="P19" s="84"/>
      <c r="Q19" s="84"/>
      <c r="R19" s="84"/>
      <c r="S19" s="84"/>
      <c r="T19" s="84"/>
      <c r="U19" s="84"/>
      <c r="V19" s="84"/>
      <c r="W19" s="84"/>
      <c r="X19" s="84"/>
      <c r="Y19" s="84"/>
      <c r="Z19" s="84"/>
      <c r="AA19" s="84"/>
      <c r="AB19" s="84"/>
      <c r="AC19" s="84"/>
      <c r="AD19" s="84"/>
      <c r="AE19" s="84"/>
      <c r="AF19" s="84"/>
      <c r="AG19" s="84"/>
      <c r="AH19" s="84"/>
      <c r="AI19" s="84"/>
      <c r="AJ19" s="84"/>
      <c r="AK19" s="84"/>
      <c r="AL19" s="84"/>
      <c r="AM19" s="84"/>
    </row>
    <row r="20" spans="1:231" s="10" customFormat="1" ht="15" hidden="1" customHeight="1">
      <c r="A20" s="262"/>
      <c r="B20" s="21" t="s">
        <v>607</v>
      </c>
      <c r="C20" s="22">
        <v>1</v>
      </c>
      <c r="D20" s="23" t="s">
        <v>599</v>
      </c>
      <c r="E20" s="57">
        <v>1</v>
      </c>
      <c r="F20" s="24">
        <v>1.96</v>
      </c>
      <c r="G20" s="24">
        <v>0.38</v>
      </c>
      <c r="H20" s="37">
        <v>0.15</v>
      </c>
      <c r="I20" s="25"/>
      <c r="J20" s="21"/>
      <c r="N20" s="84"/>
      <c r="O20" s="84"/>
      <c r="P20" s="84"/>
      <c r="Q20" s="84"/>
      <c r="R20" s="84"/>
      <c r="S20" s="84"/>
      <c r="T20" s="84"/>
      <c r="U20" s="84"/>
      <c r="V20" s="84"/>
      <c r="W20" s="84"/>
      <c r="X20" s="84"/>
      <c r="Y20" s="84"/>
      <c r="Z20" s="84"/>
      <c r="AA20" s="84"/>
      <c r="AB20" s="84"/>
      <c r="AC20" s="84"/>
      <c r="AD20" s="84"/>
      <c r="AE20" s="84"/>
      <c r="AF20" s="84"/>
      <c r="AG20" s="84"/>
      <c r="AH20" s="84"/>
      <c r="AI20" s="84"/>
      <c r="AJ20" s="84"/>
      <c r="AK20" s="84"/>
      <c r="AL20" s="84"/>
      <c r="AM20" s="84"/>
    </row>
    <row r="21" spans="1:231" s="1" customFormat="1" ht="15" hidden="1" customHeight="1">
      <c r="A21" s="32"/>
      <c r="B21" s="34" t="s">
        <v>605</v>
      </c>
      <c r="C21" s="33">
        <v>1</v>
      </c>
      <c r="D21" s="47" t="s">
        <v>599</v>
      </c>
      <c r="E21" s="39">
        <v>1</v>
      </c>
      <c r="F21" s="37">
        <f>F15</f>
        <v>3</v>
      </c>
      <c r="G21" s="37">
        <v>0.38</v>
      </c>
      <c r="H21" s="37">
        <v>0.15</v>
      </c>
      <c r="I21" s="25"/>
      <c r="J21" s="34"/>
      <c r="K21" s="35"/>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c r="BM21" s="36"/>
      <c r="BN21" s="36"/>
      <c r="BO21" s="36"/>
      <c r="BP21" s="36"/>
      <c r="BQ21" s="36"/>
      <c r="BR21" s="36"/>
      <c r="BS21" s="36"/>
      <c r="BT21" s="36"/>
      <c r="BU21" s="36"/>
      <c r="BV21" s="36"/>
      <c r="BW21" s="36"/>
      <c r="BX21" s="36"/>
      <c r="BY21" s="36"/>
      <c r="BZ21" s="36"/>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6"/>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s="36"/>
      <c r="EP21" s="36"/>
      <c r="EQ21" s="36"/>
      <c r="ER21" s="36"/>
      <c r="ES21" s="36"/>
      <c r="ET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c r="FS21" s="36"/>
      <c r="FT21" s="36"/>
      <c r="FU21" s="36"/>
      <c r="FV21" s="36"/>
      <c r="FW21" s="36"/>
      <c r="FX21" s="36"/>
      <c r="FY21" s="36"/>
      <c r="FZ21" s="36"/>
      <c r="GA21" s="36"/>
      <c r="GB21" s="36"/>
      <c r="GC21" s="36"/>
      <c r="GD21" s="36"/>
      <c r="GE21" s="36"/>
      <c r="GF21" s="36"/>
      <c r="GG21" s="36"/>
      <c r="GH21" s="36"/>
      <c r="GI21" s="36"/>
      <c r="GJ21" s="36"/>
      <c r="GK21" s="36"/>
      <c r="GL21" s="36"/>
      <c r="GM21" s="36"/>
      <c r="GN21" s="36"/>
      <c r="GO21" s="36"/>
      <c r="GP21" s="36"/>
      <c r="GQ21" s="36"/>
      <c r="GR21" s="36"/>
      <c r="GS21" s="36"/>
      <c r="GT21" s="36"/>
      <c r="GU21" s="36"/>
      <c r="GV21" s="36"/>
      <c r="GW21" s="36"/>
      <c r="GX21" s="36"/>
      <c r="GY21" s="36"/>
      <c r="GZ21" s="36"/>
      <c r="HA21" s="36"/>
      <c r="HB21" s="36"/>
      <c r="HC21" s="36"/>
      <c r="HD21" s="36"/>
      <c r="HE21" s="36"/>
      <c r="HF21" s="36"/>
      <c r="HG21" s="36"/>
      <c r="HH21" s="36"/>
      <c r="HI21" s="36"/>
      <c r="HJ21" s="36"/>
      <c r="HK21" s="36"/>
      <c r="HL21" s="36"/>
      <c r="HM21" s="36"/>
      <c r="HN21" s="36"/>
      <c r="HO21" s="36"/>
      <c r="HP21" s="36"/>
      <c r="HQ21" s="36"/>
      <c r="HR21" s="36"/>
      <c r="HS21" s="36"/>
      <c r="HT21" s="36"/>
      <c r="HU21" s="36"/>
      <c r="HV21" s="36"/>
      <c r="HW21" s="36"/>
    </row>
    <row r="22" spans="1:231" s="1" customFormat="1" ht="15" hidden="1" customHeight="1">
      <c r="A22" s="32"/>
      <c r="B22" s="34" t="s">
        <v>754</v>
      </c>
      <c r="C22" s="33">
        <v>1</v>
      </c>
      <c r="D22" s="47" t="s">
        <v>599</v>
      </c>
      <c r="E22" s="39">
        <v>1</v>
      </c>
      <c r="F22" s="37">
        <f>F16</f>
        <v>4.9000000000000004</v>
      </c>
      <c r="G22" s="37">
        <v>0.38</v>
      </c>
      <c r="H22" s="37">
        <v>0.15</v>
      </c>
      <c r="I22" s="25"/>
      <c r="J22" s="34"/>
      <c r="K22" s="35"/>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s="36"/>
      <c r="BF22" s="36"/>
      <c r="BG22" s="36"/>
      <c r="BH22" s="36"/>
      <c r="BI22" s="36"/>
      <c r="BJ22" s="36"/>
      <c r="BK22" s="36"/>
      <c r="BL22" s="36"/>
      <c r="BM22" s="36"/>
      <c r="BN22" s="36"/>
      <c r="BO22" s="36"/>
      <c r="BP22" s="36"/>
      <c r="BQ22" s="36"/>
      <c r="BR22" s="36"/>
      <c r="BS22" s="36"/>
      <c r="BT22" s="36"/>
      <c r="BU22" s="36"/>
      <c r="BV22" s="36"/>
      <c r="BW22" s="36"/>
      <c r="BX22" s="36"/>
      <c r="BY22" s="36"/>
      <c r="BZ22" s="36"/>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6"/>
      <c r="DI22" s="36"/>
      <c r="DJ22" s="36"/>
      <c r="DK22" s="36"/>
      <c r="DL22" s="36"/>
      <c r="DM22" s="36"/>
      <c r="DN22" s="36"/>
      <c r="DO22" s="36"/>
      <c r="DP22" s="36"/>
      <c r="DQ22" s="36"/>
      <c r="DR22" s="36"/>
      <c r="DS22" s="36"/>
      <c r="DT22" s="36"/>
      <c r="DU22" s="36"/>
      <c r="DV22" s="36"/>
      <c r="DW22" s="36"/>
      <c r="DX22" s="36"/>
      <c r="DY22" s="36"/>
      <c r="DZ22" s="36"/>
      <c r="EA22" s="36"/>
      <c r="EB22" s="36"/>
      <c r="EC22" s="36"/>
      <c r="ED22" s="36"/>
      <c r="EE22" s="36"/>
      <c r="EF22" s="36"/>
      <c r="EG22" s="36"/>
      <c r="EH22" s="36"/>
      <c r="EI22" s="36"/>
      <c r="EJ22" s="36"/>
      <c r="EK22" s="36"/>
      <c r="EL22" s="36"/>
      <c r="EM22" s="36"/>
      <c r="EN22" s="36"/>
      <c r="EO22" s="36"/>
      <c r="EP22" s="36"/>
      <c r="EQ22" s="36"/>
      <c r="ER22" s="36"/>
      <c r="ES22" s="36"/>
      <c r="ET22" s="36"/>
      <c r="EU22" s="36"/>
      <c r="EV22" s="36"/>
      <c r="EW22" s="36"/>
      <c r="EX22" s="36"/>
      <c r="EY22" s="36"/>
      <c r="EZ22" s="36"/>
      <c r="FA22" s="36"/>
      <c r="FB22" s="36"/>
      <c r="FC22" s="36"/>
      <c r="FD22" s="36"/>
      <c r="FE22" s="36"/>
      <c r="FF22" s="36"/>
      <c r="FG22" s="36"/>
      <c r="FH22" s="36"/>
      <c r="FI22" s="36"/>
      <c r="FJ22" s="36"/>
      <c r="FK22" s="36"/>
      <c r="FL22" s="36"/>
      <c r="FM22" s="36"/>
      <c r="FN22" s="36"/>
      <c r="FO22" s="36"/>
      <c r="FP22" s="36"/>
      <c r="FQ22" s="36"/>
      <c r="FR22" s="36"/>
      <c r="FS22" s="36"/>
      <c r="FT22" s="36"/>
      <c r="FU22" s="36"/>
      <c r="FV22" s="36"/>
      <c r="FW22" s="36"/>
      <c r="FX22" s="36"/>
      <c r="FY22" s="36"/>
      <c r="FZ22" s="36"/>
      <c r="GA22" s="36"/>
      <c r="GB22" s="36"/>
      <c r="GC22" s="36"/>
      <c r="GD22" s="36"/>
      <c r="GE22" s="36"/>
      <c r="GF22" s="36"/>
      <c r="GG22" s="36"/>
      <c r="GH22" s="36"/>
      <c r="GI22" s="36"/>
      <c r="GJ22" s="36"/>
      <c r="GK22" s="36"/>
      <c r="GL22" s="36"/>
      <c r="GM22" s="36"/>
      <c r="GN22" s="36"/>
      <c r="GO22" s="36"/>
      <c r="GP22" s="36"/>
      <c r="GQ22" s="36"/>
      <c r="GR22" s="36"/>
      <c r="GS22" s="36"/>
      <c r="GT22" s="36"/>
      <c r="GU22" s="36"/>
      <c r="GV22" s="36"/>
      <c r="GW22" s="36"/>
      <c r="GX22" s="36"/>
      <c r="GY22" s="36"/>
      <c r="GZ22" s="36"/>
      <c r="HA22" s="36"/>
      <c r="HB22" s="36"/>
      <c r="HC22" s="36"/>
      <c r="HD22" s="36"/>
      <c r="HE22" s="36"/>
      <c r="HF22" s="36"/>
      <c r="HG22" s="36"/>
      <c r="HH22" s="36"/>
      <c r="HI22" s="36"/>
      <c r="HJ22" s="36"/>
      <c r="HK22" s="36"/>
      <c r="HL22" s="36"/>
      <c r="HM22" s="36"/>
      <c r="HN22" s="36"/>
      <c r="HO22" s="36"/>
      <c r="HP22" s="36"/>
      <c r="HQ22" s="36"/>
      <c r="HR22" s="36"/>
      <c r="HS22" s="36"/>
      <c r="HT22" s="36"/>
      <c r="HU22" s="36"/>
      <c r="HV22" s="36"/>
      <c r="HW22" s="36"/>
    </row>
    <row r="23" spans="1:231" s="1" customFormat="1" ht="18" customHeight="1">
      <c r="A23" s="32"/>
      <c r="B23" s="34" t="s">
        <v>734</v>
      </c>
      <c r="C23" s="33">
        <v>1</v>
      </c>
      <c r="D23" s="47" t="s">
        <v>599</v>
      </c>
      <c r="E23" s="39">
        <v>10</v>
      </c>
      <c r="F23" s="37">
        <v>1.4</v>
      </c>
      <c r="G23" s="37">
        <v>1.4</v>
      </c>
      <c r="H23" s="37">
        <v>0.15</v>
      </c>
      <c r="I23" s="25"/>
      <c r="J23" s="34"/>
      <c r="K23" s="35"/>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s="36"/>
      <c r="BF23" s="36"/>
      <c r="BG23" s="36"/>
      <c r="BH23" s="36"/>
      <c r="BI23" s="36"/>
      <c r="BJ23" s="36"/>
      <c r="BK23" s="36"/>
      <c r="BL23" s="36"/>
      <c r="BM23" s="36"/>
      <c r="BN23" s="36"/>
      <c r="BO23" s="36"/>
      <c r="BP23" s="36"/>
      <c r="BQ23" s="36"/>
      <c r="BR23" s="36"/>
      <c r="BS23" s="36"/>
      <c r="BT23" s="36"/>
      <c r="BU23" s="36"/>
      <c r="BV23" s="36"/>
      <c r="BW23" s="36"/>
      <c r="BX23" s="36"/>
      <c r="BY23" s="36"/>
      <c r="BZ23" s="36"/>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6"/>
      <c r="DI23" s="36"/>
      <c r="DJ23" s="36"/>
      <c r="DK23" s="36"/>
      <c r="DL23" s="36"/>
      <c r="DM23" s="36"/>
      <c r="DN23" s="36"/>
      <c r="DO23" s="36"/>
      <c r="DP23" s="36"/>
      <c r="DQ23" s="36"/>
      <c r="DR23" s="36"/>
      <c r="DS23" s="36"/>
      <c r="DT23" s="36"/>
      <c r="DU23" s="36"/>
      <c r="DV23" s="36"/>
      <c r="DW23" s="36"/>
      <c r="DX23" s="36"/>
      <c r="DY23" s="36"/>
      <c r="DZ23" s="36"/>
      <c r="EA23" s="36"/>
      <c r="EB23" s="36"/>
      <c r="EC23" s="36"/>
      <c r="ED23" s="36"/>
      <c r="EE23" s="36"/>
      <c r="EF23" s="36"/>
      <c r="EG23" s="36"/>
      <c r="EH23" s="36"/>
      <c r="EI23" s="36"/>
      <c r="EJ23" s="36"/>
      <c r="EK23" s="36"/>
      <c r="EL23" s="36"/>
      <c r="EM23" s="36"/>
      <c r="EN23" s="36"/>
      <c r="EO23" s="36"/>
      <c r="EP23" s="36"/>
      <c r="EQ23" s="36"/>
      <c r="ER23" s="36"/>
      <c r="ES23" s="36"/>
      <c r="ET23" s="36"/>
      <c r="EU23" s="36"/>
      <c r="EV23" s="36"/>
      <c r="EW23" s="36"/>
      <c r="EX23" s="36"/>
      <c r="EY23" s="36"/>
      <c r="EZ23" s="36"/>
      <c r="FA23" s="36"/>
      <c r="FB23" s="36"/>
      <c r="FC23" s="36"/>
      <c r="FD23" s="36"/>
      <c r="FE23" s="36"/>
      <c r="FF23" s="36"/>
      <c r="FG23" s="36"/>
      <c r="FH23" s="36"/>
      <c r="FI23" s="36"/>
      <c r="FJ23" s="36"/>
      <c r="FK23" s="36"/>
      <c r="FL23" s="36"/>
      <c r="FM23" s="36"/>
      <c r="FN23" s="36"/>
      <c r="FO23" s="36"/>
      <c r="FP23" s="36"/>
      <c r="FQ23" s="36"/>
      <c r="FR23" s="36"/>
      <c r="FS23" s="36"/>
      <c r="FT23" s="36"/>
      <c r="FU23" s="36"/>
      <c r="FV23" s="36"/>
      <c r="FW23" s="36"/>
      <c r="FX23" s="36"/>
      <c r="FY23" s="36"/>
      <c r="FZ23" s="36"/>
      <c r="GA23" s="36"/>
      <c r="GB23" s="36"/>
      <c r="GC23" s="36"/>
      <c r="GD23" s="36"/>
      <c r="GE23" s="36"/>
      <c r="GF23" s="36"/>
      <c r="GG23" s="36"/>
      <c r="GH23" s="36"/>
      <c r="GI23" s="36"/>
      <c r="GJ23" s="36"/>
      <c r="GK23" s="36"/>
      <c r="GL23" s="36"/>
      <c r="GM23" s="36"/>
      <c r="GN23" s="36"/>
      <c r="GO23" s="36"/>
      <c r="GP23" s="36"/>
      <c r="GQ23" s="36"/>
      <c r="GR23" s="36"/>
      <c r="GS23" s="36"/>
      <c r="GT23" s="36"/>
      <c r="GU23" s="36"/>
      <c r="GV23" s="36"/>
      <c r="GW23" s="36"/>
      <c r="GX23" s="36"/>
      <c r="GY23" s="36"/>
      <c r="GZ23" s="36"/>
      <c r="HA23" s="36"/>
      <c r="HB23" s="36"/>
      <c r="HC23" s="36"/>
      <c r="HD23" s="36"/>
      <c r="HE23" s="36"/>
      <c r="HF23" s="36"/>
      <c r="HG23" s="36"/>
      <c r="HH23" s="36"/>
      <c r="HI23" s="36"/>
      <c r="HJ23" s="36"/>
      <c r="HK23" s="36"/>
      <c r="HL23" s="36"/>
      <c r="HM23" s="36"/>
      <c r="HN23" s="36"/>
      <c r="HO23" s="36"/>
      <c r="HP23" s="36"/>
      <c r="HQ23" s="36"/>
      <c r="HR23" s="36"/>
      <c r="HS23" s="36"/>
      <c r="HT23" s="36"/>
      <c r="HU23" s="36"/>
      <c r="HV23" s="36"/>
      <c r="HW23" s="36"/>
    </row>
    <row r="24" spans="1:231" s="1" customFormat="1" ht="16.5" customHeight="1">
      <c r="A24" s="32"/>
      <c r="B24" s="34" t="s">
        <v>608</v>
      </c>
      <c r="C24" s="33">
        <v>1</v>
      </c>
      <c r="D24" s="47" t="s">
        <v>599</v>
      </c>
      <c r="E24" s="39">
        <v>1</v>
      </c>
      <c r="F24" s="37">
        <v>7.79</v>
      </c>
      <c r="G24" s="37">
        <v>4.33</v>
      </c>
      <c r="H24" s="37">
        <v>0.1</v>
      </c>
      <c r="I24" s="25">
        <f>PRODUCT(C24:H24)</f>
        <v>3.37</v>
      </c>
      <c r="J24" s="34"/>
      <c r="K24" s="35"/>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s="36"/>
      <c r="BF24" s="36"/>
      <c r="BG24" s="36"/>
      <c r="BH24" s="36"/>
      <c r="BI24" s="36"/>
      <c r="BJ24" s="36"/>
      <c r="BK24" s="36"/>
      <c r="BL24" s="36"/>
      <c r="BM24" s="36"/>
      <c r="BN24" s="36"/>
      <c r="BO24" s="36"/>
      <c r="BP24" s="36"/>
      <c r="BQ24" s="36"/>
      <c r="BR24" s="36"/>
      <c r="BS24" s="36"/>
      <c r="BT24" s="36"/>
      <c r="BU24" s="36"/>
      <c r="BV24" s="36"/>
      <c r="BW24" s="36"/>
      <c r="BX24" s="36"/>
      <c r="BY24" s="36"/>
      <c r="BZ24" s="36"/>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6"/>
      <c r="DI24" s="36"/>
      <c r="DJ24" s="36"/>
      <c r="DK24" s="36"/>
      <c r="DL24" s="36"/>
      <c r="DM24" s="36"/>
      <c r="DN24" s="36"/>
      <c r="DO24" s="36"/>
      <c r="DP24" s="36"/>
      <c r="DQ24" s="36"/>
      <c r="DR24" s="36"/>
      <c r="DS24" s="36"/>
      <c r="DT24" s="36"/>
      <c r="DU24" s="36"/>
      <c r="DV24" s="36"/>
      <c r="DW24" s="36"/>
      <c r="DX24" s="36"/>
      <c r="DY24" s="36"/>
      <c r="DZ24" s="36"/>
      <c r="EA24" s="36"/>
      <c r="EB24" s="36"/>
      <c r="EC24" s="36"/>
      <c r="ED24" s="36"/>
      <c r="EE24" s="36"/>
      <c r="EF24" s="36"/>
      <c r="EG24" s="36"/>
      <c r="EH24" s="36"/>
      <c r="EI24" s="36"/>
      <c r="EJ24" s="36"/>
      <c r="EK24" s="36"/>
      <c r="EL24" s="36"/>
      <c r="EM24" s="36"/>
      <c r="EN24" s="36"/>
      <c r="EO24" s="36"/>
      <c r="EP24" s="36"/>
      <c r="EQ24" s="36"/>
      <c r="ER24" s="36"/>
      <c r="ES24" s="36"/>
      <c r="ET24" s="36"/>
      <c r="EU24" s="36"/>
      <c r="EV24" s="36"/>
      <c r="EW24" s="36"/>
      <c r="EX24" s="36"/>
      <c r="EY24" s="36"/>
      <c r="EZ24" s="36"/>
      <c r="FA24" s="36"/>
      <c r="FB24" s="36"/>
      <c r="FC24" s="36"/>
      <c r="FD24" s="36"/>
      <c r="FE24" s="36"/>
      <c r="FF24" s="36"/>
      <c r="FG24" s="36"/>
      <c r="FH24" s="36"/>
      <c r="FI24" s="36"/>
      <c r="FJ24" s="36"/>
      <c r="FK24" s="36"/>
      <c r="FL24" s="36"/>
      <c r="FM24" s="36"/>
      <c r="FN24" s="36"/>
      <c r="FO24" s="36"/>
      <c r="FP24" s="36"/>
      <c r="FQ24" s="36"/>
      <c r="FR24" s="36"/>
      <c r="FS24" s="36"/>
      <c r="FT24" s="36"/>
      <c r="FU24" s="36"/>
      <c r="FV24" s="36"/>
      <c r="FW24" s="36"/>
      <c r="FX24" s="36"/>
      <c r="FY24" s="36"/>
      <c r="FZ24" s="36"/>
      <c r="GA24" s="36"/>
      <c r="GB24" s="36"/>
      <c r="GC24" s="36"/>
      <c r="GD24" s="36"/>
      <c r="GE24" s="36"/>
      <c r="GF24" s="36"/>
      <c r="GG24" s="36"/>
      <c r="GH24" s="36"/>
      <c r="GI24" s="36"/>
      <c r="GJ24" s="36"/>
      <c r="GK24" s="36"/>
      <c r="GL24" s="36"/>
      <c r="GM24" s="36"/>
      <c r="GN24" s="36"/>
      <c r="GO24" s="36"/>
      <c r="GP24" s="36"/>
      <c r="GQ24" s="36"/>
      <c r="GR24" s="36"/>
      <c r="GS24" s="36"/>
      <c r="GT24" s="36"/>
      <c r="GU24" s="36"/>
      <c r="GV24" s="36"/>
      <c r="GW24" s="36"/>
      <c r="GX24" s="36"/>
      <c r="GY24" s="36"/>
      <c r="GZ24" s="36"/>
      <c r="HA24" s="36"/>
      <c r="HB24" s="36"/>
      <c r="HC24" s="36"/>
      <c r="HD24" s="36"/>
      <c r="HE24" s="36"/>
      <c r="HF24" s="36"/>
      <c r="HG24" s="36"/>
      <c r="HH24" s="36"/>
      <c r="HI24" s="36"/>
      <c r="HJ24" s="36"/>
      <c r="HK24" s="36"/>
      <c r="HL24" s="36"/>
      <c r="HM24" s="36"/>
      <c r="HN24" s="36"/>
      <c r="HO24" s="36"/>
      <c r="HP24" s="36"/>
      <c r="HQ24" s="36"/>
      <c r="HR24" s="36"/>
      <c r="HS24" s="36"/>
      <c r="HT24" s="36"/>
      <c r="HU24" s="36"/>
      <c r="HV24" s="36"/>
      <c r="HW24" s="36"/>
    </row>
    <row r="25" spans="1:231" s="1" customFormat="1" ht="16.5" customHeight="1">
      <c r="A25" s="32"/>
      <c r="B25" s="34" t="s">
        <v>609</v>
      </c>
      <c r="C25" s="33">
        <v>-1</v>
      </c>
      <c r="D25" s="47" t="s">
        <v>599</v>
      </c>
      <c r="E25" s="39">
        <v>8</v>
      </c>
      <c r="F25" s="37">
        <v>0.45</v>
      </c>
      <c r="G25" s="37">
        <v>0.4</v>
      </c>
      <c r="H25" s="37">
        <v>0.1</v>
      </c>
      <c r="I25" s="25">
        <f>PRODUCT(C25:H25)</f>
        <v>-0.14000000000000001</v>
      </c>
      <c r="J25" s="34"/>
      <c r="K25" s="35"/>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s="36"/>
      <c r="BF25" s="36"/>
      <c r="BG25" s="36"/>
      <c r="BH25" s="36"/>
      <c r="BI25" s="36"/>
      <c r="BJ25" s="36"/>
      <c r="BK25" s="36"/>
      <c r="BL25" s="36"/>
      <c r="BM25" s="36"/>
      <c r="BN25" s="36"/>
      <c r="BO25" s="36"/>
      <c r="BP25" s="36"/>
      <c r="BQ25" s="36"/>
      <c r="BR25" s="36"/>
      <c r="BS25" s="36"/>
      <c r="BT25" s="36"/>
      <c r="BU25" s="36"/>
      <c r="BV25" s="36"/>
      <c r="BW25" s="36"/>
      <c r="BX25" s="36"/>
      <c r="BY25" s="36"/>
      <c r="BZ25" s="36"/>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6"/>
      <c r="DI25" s="36"/>
      <c r="DJ25" s="36"/>
      <c r="DK25" s="36"/>
      <c r="DL25" s="36"/>
      <c r="DM25" s="36"/>
      <c r="DN25" s="36"/>
      <c r="DO25" s="36"/>
      <c r="DP25" s="36"/>
      <c r="DQ25" s="36"/>
      <c r="DR25" s="36"/>
      <c r="DS25" s="36"/>
      <c r="DT25" s="36"/>
      <c r="DU25" s="36"/>
      <c r="DV25" s="36"/>
      <c r="DW25" s="36"/>
      <c r="DX25" s="36"/>
      <c r="DY25" s="36"/>
      <c r="DZ25" s="36"/>
      <c r="EA25" s="36"/>
      <c r="EB25" s="36"/>
      <c r="EC25" s="36"/>
      <c r="ED25" s="36"/>
      <c r="EE25" s="36"/>
      <c r="EF25" s="36"/>
      <c r="EG25" s="36"/>
      <c r="EH25" s="36"/>
      <c r="EI25" s="36"/>
      <c r="EJ25" s="36"/>
      <c r="EK25" s="36"/>
      <c r="EL25" s="36"/>
      <c r="EM25" s="36"/>
      <c r="EN25" s="36"/>
      <c r="EO25" s="36"/>
      <c r="EP25" s="36"/>
      <c r="EQ25" s="36"/>
      <c r="ER25" s="36"/>
      <c r="ES25" s="36"/>
      <c r="ET25" s="36"/>
      <c r="EU25" s="36"/>
      <c r="EV25" s="36"/>
      <c r="EW25" s="36"/>
      <c r="EX25" s="36"/>
      <c r="EY25" s="36"/>
      <c r="EZ25" s="36"/>
      <c r="FA25" s="36"/>
      <c r="FB25" s="36"/>
      <c r="FC25" s="36"/>
      <c r="FD25" s="36"/>
      <c r="FE25" s="36"/>
      <c r="FF25" s="36"/>
      <c r="FG25" s="36"/>
      <c r="FH25" s="36"/>
      <c r="FI25" s="36"/>
      <c r="FJ25" s="36"/>
      <c r="FK25" s="36"/>
      <c r="FL25" s="36"/>
      <c r="FM25" s="36"/>
      <c r="FN25" s="36"/>
      <c r="FO25" s="36"/>
      <c r="FP25" s="36"/>
      <c r="FQ25" s="36"/>
      <c r="FR25" s="36"/>
      <c r="FS25" s="36"/>
      <c r="FT25" s="36"/>
      <c r="FU25" s="36"/>
      <c r="FV25" s="36"/>
      <c r="FW25" s="36"/>
      <c r="FX25" s="36"/>
      <c r="FY25" s="36"/>
      <c r="FZ25" s="36"/>
      <c r="GA25" s="36"/>
      <c r="GB25" s="36"/>
      <c r="GC25" s="36"/>
      <c r="GD25" s="36"/>
      <c r="GE25" s="36"/>
      <c r="GF25" s="36"/>
      <c r="GG25" s="36"/>
      <c r="GH25" s="36"/>
      <c r="GI25" s="36"/>
      <c r="GJ25" s="36"/>
      <c r="GK25" s="36"/>
      <c r="GL25" s="36"/>
      <c r="GM25" s="36"/>
      <c r="GN25" s="36"/>
      <c r="GO25" s="36"/>
      <c r="GP25" s="36"/>
      <c r="GQ25" s="36"/>
      <c r="GR25" s="36"/>
      <c r="GS25" s="36"/>
      <c r="GT25" s="36"/>
      <c r="GU25" s="36"/>
      <c r="GV25" s="36"/>
      <c r="GW25" s="36"/>
      <c r="GX25" s="36"/>
      <c r="GY25" s="36"/>
      <c r="GZ25" s="36"/>
      <c r="HA25" s="36"/>
      <c r="HB25" s="36"/>
      <c r="HC25" s="36"/>
      <c r="HD25" s="36"/>
      <c r="HE25" s="36"/>
      <c r="HF25" s="36"/>
      <c r="HG25" s="36"/>
      <c r="HH25" s="36"/>
      <c r="HI25" s="36"/>
      <c r="HJ25" s="36"/>
      <c r="HK25" s="36"/>
      <c r="HL25" s="36"/>
      <c r="HM25" s="36"/>
      <c r="HN25" s="36"/>
      <c r="HO25" s="36"/>
      <c r="HP25" s="36"/>
      <c r="HQ25" s="36"/>
      <c r="HR25" s="36"/>
      <c r="HS25" s="36"/>
      <c r="HT25" s="36"/>
      <c r="HU25" s="36"/>
      <c r="HV25" s="36"/>
      <c r="HW25" s="36"/>
    </row>
    <row r="26" spans="1:231" s="1" customFormat="1" ht="16.5" customHeight="1">
      <c r="A26" s="32"/>
      <c r="B26" s="34" t="s">
        <v>755</v>
      </c>
      <c r="C26" s="33">
        <v>1</v>
      </c>
      <c r="D26" s="47" t="s">
        <v>599</v>
      </c>
      <c r="E26" s="39">
        <v>1</v>
      </c>
      <c r="F26" s="37">
        <f>1.2-0.23</f>
        <v>0.97</v>
      </c>
      <c r="G26" s="37">
        <f>2.5-0.46</f>
        <v>2.04</v>
      </c>
      <c r="H26" s="37">
        <v>0.1</v>
      </c>
      <c r="I26" s="25">
        <f>PRODUCT(C26:H26)</f>
        <v>0.2</v>
      </c>
      <c r="J26" s="34"/>
      <c r="K26" s="35"/>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s="36"/>
      <c r="BF26" s="36"/>
      <c r="BG26" s="36"/>
      <c r="BH26" s="36"/>
      <c r="BI26" s="36"/>
      <c r="BJ26" s="36"/>
      <c r="BK26" s="36"/>
      <c r="BL26" s="36"/>
      <c r="BM26" s="36"/>
      <c r="BN26" s="36"/>
      <c r="BO26" s="36"/>
      <c r="BP26" s="36"/>
      <c r="BQ26" s="36"/>
      <c r="BR26" s="36"/>
      <c r="BS26" s="36"/>
      <c r="BT26" s="36"/>
      <c r="BU26" s="36"/>
      <c r="BV26" s="36"/>
      <c r="BW26" s="36"/>
      <c r="BX26" s="36"/>
      <c r="BY26" s="36"/>
      <c r="BZ26" s="36"/>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6"/>
      <c r="DI26" s="36"/>
      <c r="DJ26" s="36"/>
      <c r="DK26" s="36"/>
      <c r="DL26" s="36"/>
      <c r="DM26" s="36"/>
      <c r="DN26" s="36"/>
      <c r="DO26" s="36"/>
      <c r="DP26" s="36"/>
      <c r="DQ26" s="36"/>
      <c r="DR26" s="36"/>
      <c r="DS26" s="36"/>
      <c r="DT26" s="36"/>
      <c r="DU26" s="36"/>
      <c r="DV26" s="36"/>
      <c r="DW26" s="36"/>
      <c r="DX26" s="36"/>
      <c r="DY26" s="36"/>
      <c r="DZ26" s="36"/>
      <c r="EA26" s="36"/>
      <c r="EB26" s="36"/>
      <c r="EC26" s="36"/>
      <c r="ED26" s="36"/>
      <c r="EE26" s="36"/>
      <c r="EF26" s="36"/>
      <c r="EG26" s="36"/>
      <c r="EH26" s="36"/>
      <c r="EI26" s="36"/>
      <c r="EJ26" s="36"/>
      <c r="EK26" s="36"/>
      <c r="EL26" s="36"/>
      <c r="EM26" s="36"/>
      <c r="EN26" s="36"/>
      <c r="EO26" s="36"/>
      <c r="EP26" s="36"/>
      <c r="EQ26" s="36"/>
      <c r="ER26" s="36"/>
      <c r="ES26" s="36"/>
      <c r="ET26" s="36"/>
      <c r="EU26" s="36"/>
      <c r="EV26" s="36"/>
      <c r="EW26" s="36"/>
      <c r="EX26" s="36"/>
      <c r="EY26" s="36"/>
      <c r="EZ26" s="36"/>
      <c r="FA26" s="36"/>
      <c r="FB26" s="36"/>
      <c r="FC26" s="36"/>
      <c r="FD26" s="36"/>
      <c r="FE26" s="36"/>
      <c r="FF26" s="36"/>
      <c r="FG26" s="36"/>
      <c r="FH26" s="36"/>
      <c r="FI26" s="36"/>
      <c r="FJ26" s="36"/>
      <c r="FK26" s="36"/>
      <c r="FL26" s="36"/>
      <c r="FM26" s="36"/>
      <c r="FN26" s="36"/>
      <c r="FO26" s="36"/>
      <c r="FP26" s="36"/>
      <c r="FQ26" s="36"/>
      <c r="FR26" s="36"/>
      <c r="FS26" s="36"/>
      <c r="FT26" s="36"/>
      <c r="FU26" s="36"/>
      <c r="FV26" s="36"/>
      <c r="FW26" s="36"/>
      <c r="FX26" s="36"/>
      <c r="FY26" s="36"/>
      <c r="FZ26" s="36"/>
      <c r="GA26" s="36"/>
      <c r="GB26" s="36"/>
      <c r="GC26" s="36"/>
      <c r="GD26" s="36"/>
      <c r="GE26" s="36"/>
      <c r="GF26" s="36"/>
      <c r="GG26" s="36"/>
      <c r="GH26" s="36"/>
      <c r="GI26" s="36"/>
      <c r="GJ26" s="36"/>
      <c r="GK26" s="36"/>
      <c r="GL26" s="36"/>
      <c r="GM26" s="36"/>
      <c r="GN26" s="36"/>
      <c r="GO26" s="36"/>
      <c r="GP26" s="36"/>
      <c r="GQ26" s="36"/>
      <c r="GR26" s="36"/>
      <c r="GS26" s="36"/>
      <c r="GT26" s="36"/>
      <c r="GU26" s="36"/>
      <c r="GV26" s="36"/>
      <c r="GW26" s="36"/>
      <c r="GX26" s="36"/>
      <c r="GY26" s="36"/>
      <c r="GZ26" s="36"/>
      <c r="HA26" s="36"/>
      <c r="HB26" s="36"/>
      <c r="HC26" s="36"/>
      <c r="HD26" s="36"/>
      <c r="HE26" s="36"/>
      <c r="HF26" s="36"/>
      <c r="HG26" s="36"/>
      <c r="HH26" s="36"/>
      <c r="HI26" s="36"/>
      <c r="HJ26" s="36"/>
      <c r="HK26" s="36"/>
      <c r="HL26" s="36"/>
      <c r="HM26" s="36"/>
      <c r="HN26" s="36"/>
      <c r="HO26" s="36"/>
      <c r="HP26" s="36"/>
      <c r="HQ26" s="36"/>
      <c r="HR26" s="36"/>
      <c r="HS26" s="36"/>
      <c r="HT26" s="36"/>
      <c r="HU26" s="36"/>
      <c r="HV26" s="36"/>
      <c r="HW26" s="36"/>
    </row>
    <row r="27" spans="1:231" s="1" customFormat="1" ht="16.5" customHeight="1">
      <c r="A27" s="32"/>
      <c r="B27" s="34" t="s">
        <v>624</v>
      </c>
      <c r="C27" s="33">
        <v>1</v>
      </c>
      <c r="D27" s="47" t="s">
        <v>599</v>
      </c>
      <c r="E27" s="39">
        <v>1</v>
      </c>
      <c r="F27" s="37">
        <f>1.8-0.23</f>
        <v>1.57</v>
      </c>
      <c r="G27" s="37">
        <f>1.2-0.23</f>
        <v>0.97</v>
      </c>
      <c r="H27" s="37">
        <v>0.1</v>
      </c>
      <c r="I27" s="25">
        <f>PRODUCT(C27:H27)</f>
        <v>0.15</v>
      </c>
      <c r="J27" s="34"/>
      <c r="K27" s="35"/>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6"/>
      <c r="BF27" s="36"/>
      <c r="BG27" s="36"/>
      <c r="BH27" s="36"/>
      <c r="BI27" s="36"/>
      <c r="BJ27" s="36"/>
      <c r="BK27" s="36"/>
      <c r="BL27" s="36"/>
      <c r="BM27" s="36"/>
      <c r="BN27" s="36"/>
      <c r="BO27" s="36"/>
      <c r="BP27" s="36"/>
      <c r="BQ27" s="36"/>
      <c r="BR27" s="36"/>
      <c r="BS27" s="36"/>
      <c r="BT27" s="36"/>
      <c r="BU27" s="36"/>
      <c r="BV27" s="36"/>
      <c r="BW27" s="36"/>
      <c r="BX27" s="36"/>
      <c r="BY27" s="36"/>
      <c r="BZ27" s="36"/>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6"/>
      <c r="DI27" s="36"/>
      <c r="DJ27" s="36"/>
      <c r="DK27" s="36"/>
      <c r="DL27" s="36"/>
      <c r="DM27" s="36"/>
      <c r="DN27" s="36"/>
      <c r="DO27" s="36"/>
      <c r="DP27" s="36"/>
      <c r="DQ27" s="36"/>
      <c r="DR27" s="36"/>
      <c r="DS27" s="36"/>
      <c r="DT27" s="36"/>
      <c r="DU27" s="36"/>
      <c r="DV27" s="36"/>
      <c r="DW27" s="36"/>
      <c r="DX27" s="36"/>
      <c r="DY27" s="36"/>
      <c r="DZ27" s="36"/>
      <c r="EA27" s="36"/>
      <c r="EB27" s="36"/>
      <c r="EC27" s="36"/>
      <c r="ED27" s="36"/>
      <c r="EE27" s="36"/>
      <c r="EF27" s="36"/>
      <c r="EG27" s="36"/>
      <c r="EH27" s="36"/>
      <c r="EI27" s="36"/>
      <c r="EJ27" s="36"/>
      <c r="EK27" s="36"/>
      <c r="EL27" s="36"/>
      <c r="EM27" s="36"/>
      <c r="EN27" s="36"/>
      <c r="EO27" s="36"/>
      <c r="EP27" s="36"/>
      <c r="EQ27" s="36"/>
      <c r="ER27" s="36"/>
      <c r="ES27" s="36"/>
      <c r="ET27" s="36"/>
      <c r="EU27" s="36"/>
      <c r="EV27" s="36"/>
      <c r="EW27" s="36"/>
      <c r="EX27" s="36"/>
      <c r="EY27" s="36"/>
      <c r="EZ27" s="36"/>
      <c r="FA27" s="36"/>
      <c r="FB27" s="36"/>
      <c r="FC27" s="36"/>
      <c r="FD27" s="36"/>
      <c r="FE27" s="36"/>
      <c r="FF27" s="36"/>
      <c r="FG27" s="36"/>
      <c r="FH27" s="36"/>
      <c r="FI27" s="36"/>
      <c r="FJ27" s="36"/>
      <c r="FK27" s="36"/>
      <c r="FL27" s="36"/>
      <c r="FM27" s="36"/>
      <c r="FN27" s="36"/>
      <c r="FO27" s="36"/>
      <c r="FP27" s="36"/>
      <c r="FQ27" s="36"/>
      <c r="FR27" s="36"/>
      <c r="FS27" s="36"/>
      <c r="FT27" s="36"/>
      <c r="FU27" s="36"/>
      <c r="FV27" s="36"/>
      <c r="FW27" s="36"/>
      <c r="FX27" s="36"/>
      <c r="FY27" s="36"/>
      <c r="FZ27" s="36"/>
      <c r="GA27" s="36"/>
      <c r="GB27" s="36"/>
      <c r="GC27" s="36"/>
      <c r="GD27" s="36"/>
      <c r="GE27" s="36"/>
      <c r="GF27" s="36"/>
      <c r="GG27" s="36"/>
      <c r="GH27" s="36"/>
      <c r="GI27" s="36"/>
      <c r="GJ27" s="36"/>
      <c r="GK27" s="36"/>
      <c r="GL27" s="36"/>
      <c r="GM27" s="36"/>
      <c r="GN27" s="36"/>
      <c r="GO27" s="36"/>
      <c r="GP27" s="36"/>
      <c r="GQ27" s="36"/>
      <c r="GR27" s="36"/>
      <c r="GS27" s="36"/>
      <c r="GT27" s="36"/>
      <c r="GU27" s="36"/>
      <c r="GV27" s="36"/>
      <c r="GW27" s="36"/>
      <c r="GX27" s="36"/>
      <c r="GY27" s="36"/>
      <c r="GZ27" s="36"/>
      <c r="HA27" s="36"/>
      <c r="HB27" s="36"/>
      <c r="HC27" s="36"/>
      <c r="HD27" s="36"/>
      <c r="HE27" s="36"/>
      <c r="HF27" s="36"/>
      <c r="HG27" s="36"/>
      <c r="HH27" s="36"/>
      <c r="HI27" s="36"/>
      <c r="HJ27" s="36"/>
      <c r="HK27" s="36"/>
      <c r="HL27" s="36"/>
      <c r="HM27" s="36"/>
      <c r="HN27" s="36"/>
      <c r="HO27" s="36"/>
      <c r="HP27" s="36"/>
      <c r="HQ27" s="36"/>
      <c r="HR27" s="36"/>
      <c r="HS27" s="36"/>
      <c r="HT27" s="36"/>
      <c r="HU27" s="36"/>
      <c r="HV27" s="36"/>
      <c r="HW27" s="36"/>
    </row>
    <row r="28" spans="1:231" s="10" customFormat="1" ht="16.5" customHeight="1">
      <c r="A28" s="30"/>
      <c r="B28" s="21"/>
      <c r="C28" s="40"/>
      <c r="D28" s="58"/>
      <c r="E28" s="41"/>
      <c r="F28" s="262"/>
      <c r="G28" s="262"/>
      <c r="H28" s="262" t="s">
        <v>337</v>
      </c>
      <c r="I28" s="28">
        <f>SUM(I20:I27)</f>
        <v>3.58</v>
      </c>
      <c r="J28" s="42" t="s">
        <v>315</v>
      </c>
      <c r="N28" s="84"/>
      <c r="O28" s="84"/>
      <c r="P28" s="84"/>
      <c r="Q28" s="84"/>
      <c r="R28" s="84"/>
      <c r="S28" s="84"/>
      <c r="T28" s="84"/>
      <c r="U28" s="84"/>
      <c r="V28" s="84"/>
      <c r="W28" s="84"/>
      <c r="X28" s="84"/>
      <c r="Y28" s="84"/>
      <c r="Z28" s="84"/>
      <c r="AA28" s="84"/>
      <c r="AB28" s="84"/>
      <c r="AC28" s="84"/>
      <c r="AD28" s="84"/>
      <c r="AE28" s="84"/>
      <c r="AF28" s="84"/>
      <c r="AG28" s="84"/>
      <c r="AH28" s="84"/>
      <c r="AI28" s="84"/>
      <c r="AJ28" s="84"/>
      <c r="AK28" s="84"/>
      <c r="AL28" s="84"/>
      <c r="AM28" s="84"/>
    </row>
    <row r="29" spans="1:231" s="10" customFormat="1" ht="16.5" customHeight="1">
      <c r="A29" s="262"/>
      <c r="B29" s="21"/>
      <c r="C29" s="40"/>
      <c r="D29" s="23"/>
      <c r="E29" s="41"/>
      <c r="F29" s="262"/>
      <c r="G29" s="262"/>
      <c r="H29" s="262" t="s">
        <v>439</v>
      </c>
      <c r="I29" s="28">
        <f>ROUNDUP(I28,1)</f>
        <v>3.6</v>
      </c>
      <c r="J29" s="42" t="s">
        <v>315</v>
      </c>
      <c r="N29" s="84"/>
      <c r="O29" s="84"/>
      <c r="P29" s="84"/>
      <c r="Q29" s="84"/>
      <c r="R29" s="84"/>
      <c r="S29" s="84"/>
      <c r="T29" s="84"/>
      <c r="U29" s="84"/>
      <c r="V29" s="84"/>
      <c r="W29" s="84"/>
      <c r="X29" s="84"/>
      <c r="Y29" s="84"/>
      <c r="Z29" s="84"/>
      <c r="AA29" s="84"/>
      <c r="AB29" s="84"/>
      <c r="AC29" s="84"/>
      <c r="AD29" s="84"/>
      <c r="AE29" s="84"/>
      <c r="AF29" s="84"/>
      <c r="AG29" s="84"/>
      <c r="AH29" s="84"/>
      <c r="AI29" s="84"/>
      <c r="AJ29" s="84"/>
      <c r="AK29" s="84"/>
      <c r="AL29" s="84"/>
      <c r="AM29" s="84"/>
    </row>
    <row r="30" spans="1:231" s="10" customFormat="1" ht="77.25" customHeight="1">
      <c r="A30" s="56">
        <v>3</v>
      </c>
      <c r="B30" s="317" t="s">
        <v>610</v>
      </c>
      <c r="C30" s="318"/>
      <c r="D30" s="318"/>
      <c r="E30" s="318"/>
      <c r="F30" s="318"/>
      <c r="G30" s="318"/>
      <c r="H30" s="318"/>
      <c r="I30" s="318"/>
      <c r="J30" s="319"/>
      <c r="N30" s="84"/>
      <c r="O30" s="84"/>
      <c r="P30" s="84"/>
      <c r="Q30" s="84"/>
      <c r="R30" s="84"/>
      <c r="S30" s="84"/>
      <c r="T30" s="84"/>
      <c r="U30" s="84"/>
      <c r="V30" s="84"/>
      <c r="W30" s="84"/>
      <c r="X30" s="84"/>
      <c r="Y30" s="84"/>
      <c r="Z30" s="84"/>
      <c r="AA30" s="84"/>
      <c r="AB30" s="84"/>
      <c r="AC30" s="84"/>
      <c r="AD30" s="84"/>
      <c r="AE30" s="84"/>
      <c r="AF30" s="84"/>
      <c r="AG30" s="84"/>
      <c r="AH30" s="84"/>
      <c r="AI30" s="84"/>
      <c r="AJ30" s="84"/>
      <c r="AK30" s="84"/>
      <c r="AL30" s="84"/>
      <c r="AM30" s="84"/>
    </row>
    <row r="31" spans="1:231" s="10" customFormat="1" ht="15.75" customHeight="1">
      <c r="A31" s="262"/>
      <c r="B31" s="21" t="s">
        <v>598</v>
      </c>
      <c r="C31" s="22">
        <v>1</v>
      </c>
      <c r="D31" s="23" t="s">
        <v>599</v>
      </c>
      <c r="E31" s="57">
        <v>6</v>
      </c>
      <c r="F31" s="24">
        <v>1.3</v>
      </c>
      <c r="G31" s="24">
        <v>1.3</v>
      </c>
      <c r="H31" s="24">
        <v>0.1</v>
      </c>
      <c r="I31" s="25">
        <f t="shared" ref="I31:I40" si="1">PRODUCT(C31:H31)</f>
        <v>1.01</v>
      </c>
      <c r="J31" s="21"/>
      <c r="N31" s="84"/>
      <c r="O31" s="84"/>
      <c r="P31" s="84"/>
      <c r="Q31" s="84"/>
      <c r="R31" s="84"/>
      <c r="S31" s="84"/>
      <c r="T31" s="84"/>
      <c r="U31" s="84"/>
      <c r="V31" s="84"/>
      <c r="W31" s="84"/>
      <c r="X31" s="84"/>
      <c r="Y31" s="84"/>
      <c r="Z31" s="84"/>
      <c r="AA31" s="84"/>
      <c r="AB31" s="84"/>
      <c r="AC31" s="84"/>
      <c r="AD31" s="84"/>
      <c r="AE31" s="84"/>
      <c r="AF31" s="84"/>
      <c r="AG31" s="84"/>
      <c r="AH31" s="84"/>
      <c r="AI31" s="84"/>
      <c r="AJ31" s="84"/>
      <c r="AK31" s="84"/>
      <c r="AL31" s="84"/>
      <c r="AM31" s="84"/>
    </row>
    <row r="32" spans="1:231" s="10" customFormat="1" ht="15.75" customHeight="1">
      <c r="A32" s="262"/>
      <c r="B32" s="21" t="s">
        <v>600</v>
      </c>
      <c r="C32" s="22">
        <v>1</v>
      </c>
      <c r="D32" s="23" t="s">
        <v>599</v>
      </c>
      <c r="E32" s="57">
        <v>1</v>
      </c>
      <c r="F32" s="24">
        <f>F9</f>
        <v>25.16</v>
      </c>
      <c r="G32" s="24">
        <v>0.38</v>
      </c>
      <c r="H32" s="24">
        <v>0.1</v>
      </c>
      <c r="I32" s="25">
        <f t="shared" si="1"/>
        <v>0.96</v>
      </c>
      <c r="J32" s="21"/>
      <c r="N32" s="84"/>
      <c r="O32" s="84"/>
      <c r="P32" s="84"/>
      <c r="Q32" s="84"/>
      <c r="R32" s="84"/>
      <c r="S32" s="84"/>
      <c r="T32" s="84"/>
      <c r="U32" s="84"/>
      <c r="V32" s="84"/>
      <c r="W32" s="84"/>
      <c r="X32" s="84"/>
      <c r="Y32" s="84"/>
      <c r="Z32" s="84"/>
      <c r="AA32" s="84"/>
      <c r="AB32" s="84"/>
      <c r="AC32" s="84"/>
      <c r="AD32" s="84"/>
      <c r="AE32" s="84"/>
      <c r="AF32" s="84"/>
      <c r="AG32" s="84"/>
      <c r="AH32" s="84"/>
      <c r="AI32" s="84"/>
      <c r="AJ32" s="84"/>
      <c r="AK32" s="84"/>
      <c r="AL32" s="84"/>
      <c r="AM32" s="84"/>
    </row>
    <row r="33" spans="1:231" s="10" customFormat="1" ht="15.75" customHeight="1">
      <c r="A33" s="30"/>
      <c r="B33" s="21" t="s">
        <v>601</v>
      </c>
      <c r="C33" s="22">
        <v>1</v>
      </c>
      <c r="D33" s="23" t="s">
        <v>599</v>
      </c>
      <c r="E33" s="26">
        <v>1</v>
      </c>
      <c r="F33" s="24">
        <f>F10</f>
        <v>4.5599999999999996</v>
      </c>
      <c r="G33" s="24">
        <v>0.38</v>
      </c>
      <c r="H33" s="24">
        <v>0.1</v>
      </c>
      <c r="I33" s="25">
        <f t="shared" si="1"/>
        <v>0.17</v>
      </c>
      <c r="J33" s="21"/>
      <c r="N33" s="84"/>
      <c r="O33" s="84"/>
      <c r="P33" s="84"/>
      <c r="Q33" s="84"/>
      <c r="R33" s="84"/>
      <c r="S33" s="84"/>
      <c r="T33" s="84"/>
      <c r="U33" s="84"/>
      <c r="V33" s="84"/>
      <c r="W33" s="84"/>
      <c r="X33" s="84"/>
      <c r="Y33" s="84"/>
      <c r="Z33" s="84"/>
      <c r="AA33" s="84"/>
      <c r="AB33" s="84"/>
      <c r="AC33" s="84"/>
      <c r="AD33" s="84"/>
      <c r="AE33" s="84"/>
      <c r="AF33" s="84"/>
      <c r="AG33" s="84"/>
      <c r="AH33" s="84"/>
      <c r="AI33" s="84"/>
      <c r="AJ33" s="84"/>
      <c r="AK33" s="84"/>
      <c r="AL33" s="84"/>
      <c r="AM33" s="84"/>
    </row>
    <row r="34" spans="1:231" s="10" customFormat="1" ht="15.75" customHeight="1">
      <c r="A34" s="30"/>
      <c r="B34" s="21" t="s">
        <v>602</v>
      </c>
      <c r="C34" s="22">
        <v>1</v>
      </c>
      <c r="D34" s="23" t="s">
        <v>599</v>
      </c>
      <c r="E34" s="26">
        <v>2</v>
      </c>
      <c r="F34" s="24">
        <f>F11</f>
        <v>8.02</v>
      </c>
      <c r="G34" s="24">
        <v>0.38</v>
      </c>
      <c r="H34" s="24">
        <v>0.1</v>
      </c>
      <c r="I34" s="25">
        <f t="shared" si="1"/>
        <v>0.61</v>
      </c>
      <c r="J34" s="21"/>
      <c r="N34" s="84"/>
      <c r="O34" s="84"/>
      <c r="P34" s="84"/>
      <c r="Q34" s="84"/>
      <c r="R34" s="84"/>
      <c r="S34" s="84"/>
      <c r="T34" s="84"/>
      <c r="U34" s="84"/>
      <c r="V34" s="84"/>
      <c r="W34" s="84"/>
      <c r="X34" s="84"/>
      <c r="Y34" s="84"/>
      <c r="Z34" s="84"/>
      <c r="AA34" s="84"/>
      <c r="AB34" s="84"/>
      <c r="AC34" s="84"/>
      <c r="AD34" s="84"/>
      <c r="AE34" s="84"/>
      <c r="AF34" s="84"/>
      <c r="AG34" s="84"/>
      <c r="AH34" s="84"/>
      <c r="AI34" s="84"/>
      <c r="AJ34" s="84"/>
      <c r="AK34" s="84"/>
      <c r="AL34" s="84"/>
      <c r="AM34" s="84"/>
    </row>
    <row r="35" spans="1:231" s="10" customFormat="1" ht="15.75" customHeight="1">
      <c r="A35" s="30"/>
      <c r="B35" s="21" t="s">
        <v>602</v>
      </c>
      <c r="C35" s="22">
        <v>1</v>
      </c>
      <c r="D35" s="23" t="s">
        <v>599</v>
      </c>
      <c r="E35" s="26">
        <v>8</v>
      </c>
      <c r="F35" s="24">
        <v>1.0900000000000001</v>
      </c>
      <c r="G35" s="24">
        <v>0.38</v>
      </c>
      <c r="H35" s="24">
        <v>0.1</v>
      </c>
      <c r="I35" s="25">
        <f t="shared" si="1"/>
        <v>0.33</v>
      </c>
      <c r="J35" s="21"/>
      <c r="N35" s="84"/>
      <c r="O35" s="84"/>
      <c r="P35" s="84"/>
      <c r="Q35" s="84"/>
      <c r="R35" s="84"/>
      <c r="S35" s="84"/>
      <c r="T35" s="84"/>
      <c r="U35" s="84"/>
      <c r="V35" s="84"/>
      <c r="W35" s="84"/>
      <c r="X35" s="84"/>
      <c r="Y35" s="84"/>
      <c r="Z35" s="84"/>
      <c r="AA35" s="84"/>
      <c r="AB35" s="84"/>
      <c r="AC35" s="84"/>
      <c r="AD35" s="84"/>
      <c r="AE35" s="84"/>
      <c r="AF35" s="84"/>
      <c r="AG35" s="84"/>
      <c r="AH35" s="84"/>
      <c r="AI35" s="84"/>
      <c r="AJ35" s="84"/>
      <c r="AK35" s="84"/>
      <c r="AL35" s="84"/>
      <c r="AM35" s="84"/>
    </row>
    <row r="36" spans="1:231" s="10" customFormat="1" ht="15.75" customHeight="1">
      <c r="A36" s="262"/>
      <c r="B36" s="21" t="s">
        <v>607</v>
      </c>
      <c r="C36" s="22">
        <v>1</v>
      </c>
      <c r="D36" s="23" t="s">
        <v>599</v>
      </c>
      <c r="E36" s="57">
        <v>1</v>
      </c>
      <c r="F36" s="24">
        <v>1.96</v>
      </c>
      <c r="G36" s="24">
        <v>0.38</v>
      </c>
      <c r="H36" s="24">
        <v>0.1</v>
      </c>
      <c r="I36" s="25">
        <f t="shared" si="1"/>
        <v>7.0000000000000007E-2</v>
      </c>
      <c r="J36" s="21"/>
      <c r="N36" s="84"/>
      <c r="O36" s="84"/>
      <c r="P36" s="84"/>
      <c r="Q36" s="84"/>
      <c r="R36" s="84"/>
      <c r="S36" s="84"/>
      <c r="T36" s="84"/>
      <c r="U36" s="84"/>
      <c r="V36" s="84"/>
      <c r="W36" s="84"/>
      <c r="X36" s="84"/>
      <c r="Y36" s="84"/>
      <c r="Z36" s="84"/>
      <c r="AA36" s="84"/>
      <c r="AB36" s="84"/>
      <c r="AC36" s="84"/>
      <c r="AD36" s="84"/>
      <c r="AE36" s="84"/>
      <c r="AF36" s="84"/>
      <c r="AG36" s="84"/>
      <c r="AH36" s="84"/>
      <c r="AI36" s="84"/>
      <c r="AJ36" s="84"/>
      <c r="AK36" s="84"/>
      <c r="AL36" s="84"/>
      <c r="AM36" s="84"/>
    </row>
    <row r="37" spans="1:231" s="1" customFormat="1" ht="15.75" customHeight="1">
      <c r="A37" s="32"/>
      <c r="B37" s="34" t="s">
        <v>605</v>
      </c>
      <c r="C37" s="33">
        <v>1</v>
      </c>
      <c r="D37" s="47" t="s">
        <v>599</v>
      </c>
      <c r="E37" s="39">
        <v>1</v>
      </c>
      <c r="F37" s="37">
        <f>F21</f>
        <v>3</v>
      </c>
      <c r="G37" s="37">
        <v>0.38</v>
      </c>
      <c r="H37" s="37">
        <v>0.1</v>
      </c>
      <c r="I37" s="25">
        <f t="shared" si="1"/>
        <v>0.11</v>
      </c>
      <c r="J37" s="34"/>
      <c r="K37" s="35"/>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S37" s="36"/>
      <c r="AT37" s="36"/>
      <c r="AU37" s="36"/>
      <c r="AV37" s="36"/>
      <c r="AW37" s="36"/>
      <c r="AX37" s="36"/>
      <c r="AY37" s="36"/>
      <c r="AZ37" s="36"/>
      <c r="BA37" s="36"/>
      <c r="BB37" s="36"/>
      <c r="BC37" s="36"/>
      <c r="BD37" s="36"/>
      <c r="BE37" s="36"/>
      <c r="BF37" s="36"/>
      <c r="BG37" s="36"/>
      <c r="BH37" s="36"/>
      <c r="BI37" s="36"/>
      <c r="BJ37" s="36"/>
      <c r="BK37" s="36"/>
      <c r="BL37" s="36"/>
      <c r="BM37" s="36"/>
      <c r="BN37" s="36"/>
      <c r="BO37" s="36"/>
      <c r="BP37" s="36"/>
      <c r="BQ37" s="36"/>
      <c r="BR37" s="36"/>
      <c r="BS37" s="36"/>
      <c r="BT37" s="36"/>
      <c r="BU37" s="36"/>
      <c r="BV37" s="36"/>
      <c r="BW37" s="36"/>
      <c r="BX37" s="36"/>
      <c r="BY37" s="36"/>
      <c r="BZ37" s="36"/>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6"/>
      <c r="DI37" s="36"/>
      <c r="DJ37" s="36"/>
      <c r="DK37" s="36"/>
      <c r="DL37" s="36"/>
      <c r="DM37" s="36"/>
      <c r="DN37" s="36"/>
      <c r="DO37" s="36"/>
      <c r="DP37" s="36"/>
      <c r="DQ37" s="36"/>
      <c r="DR37" s="36"/>
      <c r="DS37" s="36"/>
      <c r="DT37" s="36"/>
      <c r="DU37" s="36"/>
      <c r="DV37" s="36"/>
      <c r="DW37" s="36"/>
      <c r="DX37" s="36"/>
      <c r="DY37" s="36"/>
      <c r="DZ37" s="36"/>
      <c r="EA37" s="36"/>
      <c r="EB37" s="36"/>
      <c r="EC37" s="36"/>
      <c r="ED37" s="36"/>
      <c r="EE37" s="36"/>
      <c r="EF37" s="36"/>
      <c r="EG37" s="36"/>
      <c r="EH37" s="36"/>
      <c r="EI37" s="36"/>
      <c r="EJ37" s="36"/>
      <c r="EK37" s="36"/>
      <c r="EL37" s="36"/>
      <c r="EM37" s="36"/>
      <c r="EN37" s="36"/>
      <c r="EO37" s="36"/>
      <c r="EP37" s="36"/>
      <c r="EQ37" s="36"/>
      <c r="ER37" s="36"/>
      <c r="ES37" s="36"/>
      <c r="ET37" s="36"/>
      <c r="EU37" s="36"/>
      <c r="EV37" s="36"/>
      <c r="EW37" s="36"/>
      <c r="EX37" s="36"/>
      <c r="EY37" s="36"/>
      <c r="EZ37" s="36"/>
      <c r="FA37" s="36"/>
      <c r="FB37" s="36"/>
      <c r="FC37" s="36"/>
      <c r="FD37" s="36"/>
      <c r="FE37" s="36"/>
      <c r="FF37" s="36"/>
      <c r="FG37" s="36"/>
      <c r="FH37" s="36"/>
      <c r="FI37" s="36"/>
      <c r="FJ37" s="36"/>
      <c r="FK37" s="36"/>
      <c r="FL37" s="36"/>
      <c r="FM37" s="36"/>
      <c r="FN37" s="36"/>
      <c r="FO37" s="36"/>
      <c r="FP37" s="36"/>
      <c r="FQ37" s="36"/>
      <c r="FR37" s="36"/>
      <c r="FS37" s="36"/>
      <c r="FT37" s="36"/>
      <c r="FU37" s="36"/>
      <c r="FV37" s="36"/>
      <c r="FW37" s="36"/>
      <c r="FX37" s="36"/>
      <c r="FY37" s="36"/>
      <c r="FZ37" s="36"/>
      <c r="GA37" s="36"/>
      <c r="GB37" s="36"/>
      <c r="GC37" s="36"/>
      <c r="GD37" s="36"/>
      <c r="GE37" s="36"/>
      <c r="GF37" s="36"/>
      <c r="GG37" s="36"/>
      <c r="GH37" s="36"/>
      <c r="GI37" s="36"/>
      <c r="GJ37" s="36"/>
      <c r="GK37" s="36"/>
      <c r="GL37" s="36"/>
      <c r="GM37" s="36"/>
      <c r="GN37" s="36"/>
      <c r="GO37" s="36"/>
      <c r="GP37" s="36"/>
      <c r="GQ37" s="36"/>
      <c r="GR37" s="36"/>
      <c r="GS37" s="36"/>
      <c r="GT37" s="36"/>
      <c r="GU37" s="36"/>
      <c r="GV37" s="36"/>
      <c r="GW37" s="36"/>
      <c r="GX37" s="36"/>
      <c r="GY37" s="36"/>
      <c r="GZ37" s="36"/>
      <c r="HA37" s="36"/>
      <c r="HB37" s="36"/>
      <c r="HC37" s="36"/>
      <c r="HD37" s="36"/>
      <c r="HE37" s="36"/>
      <c r="HF37" s="36"/>
      <c r="HG37" s="36"/>
      <c r="HH37" s="36"/>
      <c r="HI37" s="36"/>
      <c r="HJ37" s="36"/>
      <c r="HK37" s="36"/>
      <c r="HL37" s="36"/>
      <c r="HM37" s="36"/>
      <c r="HN37" s="36"/>
      <c r="HO37" s="36"/>
      <c r="HP37" s="36"/>
      <c r="HQ37" s="36"/>
      <c r="HR37" s="36"/>
      <c r="HS37" s="36"/>
      <c r="HT37" s="36"/>
      <c r="HU37" s="36"/>
      <c r="HV37" s="36"/>
      <c r="HW37" s="36"/>
    </row>
    <row r="38" spans="1:231" s="1" customFormat="1" ht="15.75" customHeight="1">
      <c r="A38" s="32"/>
      <c r="B38" s="34" t="s">
        <v>756</v>
      </c>
      <c r="C38" s="33">
        <v>1</v>
      </c>
      <c r="D38" s="47" t="s">
        <v>599</v>
      </c>
      <c r="E38" s="39">
        <v>1</v>
      </c>
      <c r="F38" s="37">
        <f>F22</f>
        <v>4.9000000000000004</v>
      </c>
      <c r="G38" s="37">
        <v>0.38</v>
      </c>
      <c r="H38" s="37">
        <v>0.15</v>
      </c>
      <c r="I38" s="25">
        <f>PRODUCT(C38:H38)</f>
        <v>0.28000000000000003</v>
      </c>
      <c r="J38" s="34"/>
      <c r="K38" s="35"/>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c r="AP38" s="36"/>
      <c r="AQ38" s="36"/>
      <c r="AR38" s="36"/>
      <c r="AS38" s="36"/>
      <c r="AT38" s="36"/>
      <c r="AU38" s="36"/>
      <c r="AV38" s="36"/>
      <c r="AW38" s="36"/>
      <c r="AX38" s="36"/>
      <c r="AY38" s="36"/>
      <c r="AZ38" s="36"/>
      <c r="BA38" s="36"/>
      <c r="BB38" s="36"/>
      <c r="BC38" s="36"/>
      <c r="BD38" s="36"/>
      <c r="BE38" s="36"/>
      <c r="BF38" s="36"/>
      <c r="BG38" s="36"/>
      <c r="BH38" s="36"/>
      <c r="BI38" s="36"/>
      <c r="BJ38" s="36"/>
      <c r="BK38" s="36"/>
      <c r="BL38" s="36"/>
      <c r="BM38" s="36"/>
      <c r="BN38" s="36"/>
      <c r="BO38" s="36"/>
      <c r="BP38" s="36"/>
      <c r="BQ38" s="36"/>
      <c r="BR38" s="36"/>
      <c r="BS38" s="36"/>
      <c r="BT38" s="36"/>
      <c r="BU38" s="36"/>
      <c r="BV38" s="36"/>
      <c r="BW38" s="36"/>
      <c r="BX38" s="36"/>
      <c r="BY38" s="36"/>
      <c r="BZ38" s="36"/>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6"/>
      <c r="DI38" s="36"/>
      <c r="DJ38" s="36"/>
      <c r="DK38" s="36"/>
      <c r="DL38" s="36"/>
      <c r="DM38" s="36"/>
      <c r="DN38" s="36"/>
      <c r="DO38" s="36"/>
      <c r="DP38" s="36"/>
      <c r="DQ38" s="36"/>
      <c r="DR38" s="36"/>
      <c r="DS38" s="36"/>
      <c r="DT38" s="36"/>
      <c r="DU38" s="36"/>
      <c r="DV38" s="36"/>
      <c r="DW38" s="36"/>
      <c r="DX38" s="36"/>
      <c r="DY38" s="36"/>
      <c r="DZ38" s="36"/>
      <c r="EA38" s="36"/>
      <c r="EB38" s="36"/>
      <c r="EC38" s="36"/>
      <c r="ED38" s="36"/>
      <c r="EE38" s="36"/>
      <c r="EF38" s="36"/>
      <c r="EG38" s="36"/>
      <c r="EH38" s="36"/>
      <c r="EI38" s="36"/>
      <c r="EJ38" s="36"/>
      <c r="EK38" s="36"/>
      <c r="EL38" s="36"/>
      <c r="EM38" s="36"/>
      <c r="EN38" s="36"/>
      <c r="EO38" s="36"/>
      <c r="EP38" s="36"/>
      <c r="EQ38" s="36"/>
      <c r="ER38" s="36"/>
      <c r="ES38" s="36"/>
      <c r="ET38" s="36"/>
      <c r="EU38" s="36"/>
      <c r="EV38" s="36"/>
      <c r="EW38" s="36"/>
      <c r="EX38" s="36"/>
      <c r="EY38" s="36"/>
      <c r="EZ38" s="36"/>
      <c r="FA38" s="36"/>
      <c r="FB38" s="36"/>
      <c r="FC38" s="36"/>
      <c r="FD38" s="36"/>
      <c r="FE38" s="36"/>
      <c r="FF38" s="36"/>
      <c r="FG38" s="36"/>
      <c r="FH38" s="36"/>
      <c r="FI38" s="36"/>
      <c r="FJ38" s="36"/>
      <c r="FK38" s="36"/>
      <c r="FL38" s="36"/>
      <c r="FM38" s="36"/>
      <c r="FN38" s="36"/>
      <c r="FO38" s="36"/>
      <c r="FP38" s="36"/>
      <c r="FQ38" s="36"/>
      <c r="FR38" s="36"/>
      <c r="FS38" s="36"/>
      <c r="FT38" s="36"/>
      <c r="FU38" s="36"/>
      <c r="FV38" s="36"/>
      <c r="FW38" s="36"/>
      <c r="FX38" s="36"/>
      <c r="FY38" s="36"/>
      <c r="FZ38" s="36"/>
      <c r="GA38" s="36"/>
      <c r="GB38" s="36"/>
      <c r="GC38" s="36"/>
      <c r="GD38" s="36"/>
      <c r="GE38" s="36"/>
      <c r="GF38" s="36"/>
      <c r="GG38" s="36"/>
      <c r="GH38" s="36"/>
      <c r="GI38" s="36"/>
      <c r="GJ38" s="36"/>
      <c r="GK38" s="36"/>
      <c r="GL38" s="36"/>
      <c r="GM38" s="36"/>
      <c r="GN38" s="36"/>
      <c r="GO38" s="36"/>
      <c r="GP38" s="36"/>
      <c r="GQ38" s="36"/>
      <c r="GR38" s="36"/>
      <c r="GS38" s="36"/>
      <c r="GT38" s="36"/>
      <c r="GU38" s="36"/>
      <c r="GV38" s="36"/>
      <c r="GW38" s="36"/>
      <c r="GX38" s="36"/>
      <c r="GY38" s="36"/>
      <c r="GZ38" s="36"/>
      <c r="HA38" s="36"/>
      <c r="HB38" s="36"/>
      <c r="HC38" s="36"/>
      <c r="HD38" s="36"/>
      <c r="HE38" s="36"/>
      <c r="HF38" s="36"/>
      <c r="HG38" s="36"/>
      <c r="HH38" s="36"/>
      <c r="HI38" s="36"/>
      <c r="HJ38" s="36"/>
      <c r="HK38" s="36"/>
      <c r="HL38" s="36"/>
      <c r="HM38" s="36"/>
      <c r="HN38" s="36"/>
      <c r="HO38" s="36"/>
      <c r="HP38" s="36"/>
      <c r="HQ38" s="36"/>
      <c r="HR38" s="36"/>
      <c r="HS38" s="36"/>
      <c r="HT38" s="36"/>
      <c r="HU38" s="36"/>
      <c r="HV38" s="36"/>
      <c r="HW38" s="36"/>
    </row>
    <row r="39" spans="1:231" s="10" customFormat="1" ht="15.75" customHeight="1">
      <c r="A39" s="262"/>
      <c r="B39" s="21" t="s">
        <v>603</v>
      </c>
      <c r="C39" s="22">
        <v>1</v>
      </c>
      <c r="D39" s="23" t="s">
        <v>599</v>
      </c>
      <c r="E39" s="57">
        <v>13</v>
      </c>
      <c r="F39" s="24">
        <v>1.26</v>
      </c>
      <c r="G39" s="24">
        <v>1.26</v>
      </c>
      <c r="H39" s="24">
        <v>0.15</v>
      </c>
      <c r="I39" s="25">
        <f t="shared" si="1"/>
        <v>3.1</v>
      </c>
      <c r="J39" s="21"/>
      <c r="N39" s="84"/>
      <c r="O39" s="84"/>
      <c r="P39" s="84"/>
      <c r="Q39" s="84"/>
      <c r="R39" s="84"/>
      <c r="S39" s="84"/>
      <c r="T39" s="84"/>
      <c r="U39" s="84"/>
      <c r="V39" s="84"/>
      <c r="W39" s="84"/>
      <c r="X39" s="84"/>
      <c r="Y39" s="84"/>
      <c r="Z39" s="84"/>
      <c r="AA39" s="84"/>
      <c r="AB39" s="84"/>
      <c r="AC39" s="84"/>
      <c r="AD39" s="84"/>
      <c r="AE39" s="84"/>
      <c r="AF39" s="84"/>
      <c r="AG39" s="84"/>
      <c r="AH39" s="84"/>
      <c r="AI39" s="84"/>
      <c r="AJ39" s="84"/>
      <c r="AK39" s="84"/>
      <c r="AL39" s="84"/>
      <c r="AM39" s="84"/>
    </row>
    <row r="40" spans="1:231" s="10" customFormat="1" ht="15.75" customHeight="1">
      <c r="A40" s="262"/>
      <c r="B40" s="21" t="s">
        <v>604</v>
      </c>
      <c r="C40" s="22">
        <v>1</v>
      </c>
      <c r="D40" s="23" t="s">
        <v>599</v>
      </c>
      <c r="E40" s="57">
        <v>1</v>
      </c>
      <c r="F40" s="24">
        <v>2.0499999999999998</v>
      </c>
      <c r="G40" s="24">
        <v>1.35</v>
      </c>
      <c r="H40" s="24">
        <v>0.15</v>
      </c>
      <c r="I40" s="25">
        <f t="shared" si="1"/>
        <v>0.42</v>
      </c>
      <c r="J40" s="21"/>
      <c r="N40" s="84"/>
      <c r="O40" s="84"/>
      <c r="P40" s="84"/>
      <c r="Q40" s="84"/>
      <c r="R40" s="84"/>
      <c r="S40" s="84"/>
      <c r="T40" s="84"/>
      <c r="U40" s="84"/>
      <c r="V40" s="84"/>
      <c r="W40" s="84"/>
      <c r="X40" s="84"/>
      <c r="Y40" s="84"/>
      <c r="Z40" s="84"/>
      <c r="AA40" s="84"/>
      <c r="AB40" s="84"/>
      <c r="AC40" s="84"/>
      <c r="AD40" s="84"/>
      <c r="AE40" s="84"/>
      <c r="AF40" s="84"/>
      <c r="AG40" s="84"/>
      <c r="AH40" s="84"/>
      <c r="AI40" s="84"/>
      <c r="AJ40" s="84"/>
      <c r="AK40" s="84"/>
      <c r="AL40" s="84"/>
      <c r="AM40" s="84"/>
    </row>
    <row r="41" spans="1:231" s="10" customFormat="1" ht="15.75" customHeight="1">
      <c r="A41" s="30"/>
      <c r="B41" s="21"/>
      <c r="C41" s="40"/>
      <c r="D41" s="58"/>
      <c r="E41" s="41"/>
      <c r="F41" s="262"/>
      <c r="G41" s="262"/>
      <c r="H41" s="262" t="s">
        <v>337</v>
      </c>
      <c r="I41" s="28">
        <f>SUM(I31:I40)</f>
        <v>7.06</v>
      </c>
      <c r="J41" s="42" t="s">
        <v>315</v>
      </c>
      <c r="N41" s="84"/>
      <c r="O41" s="84"/>
      <c r="P41" s="84"/>
      <c r="Q41" s="84"/>
      <c r="R41" s="84"/>
      <c r="S41" s="84"/>
      <c r="T41" s="84"/>
      <c r="U41" s="84"/>
      <c r="V41" s="84"/>
      <c r="W41" s="84"/>
      <c r="X41" s="84"/>
      <c r="Y41" s="84"/>
      <c r="Z41" s="84"/>
      <c r="AA41" s="84"/>
      <c r="AB41" s="84"/>
      <c r="AC41" s="84"/>
      <c r="AD41" s="84"/>
      <c r="AE41" s="84"/>
      <c r="AF41" s="84"/>
      <c r="AG41" s="84"/>
      <c r="AH41" s="84"/>
      <c r="AI41" s="84"/>
      <c r="AJ41" s="84"/>
      <c r="AK41" s="84"/>
      <c r="AL41" s="84"/>
      <c r="AM41" s="84"/>
    </row>
    <row r="42" spans="1:231" s="10" customFormat="1" ht="15.75" customHeight="1">
      <c r="A42" s="30"/>
      <c r="B42" s="21"/>
      <c r="C42" s="40"/>
      <c r="D42" s="58"/>
      <c r="E42" s="41"/>
      <c r="F42" s="262"/>
      <c r="G42" s="262"/>
      <c r="H42" s="262" t="s">
        <v>439</v>
      </c>
      <c r="I42" s="28">
        <f>ROUNDUP(I41,1)</f>
        <v>7.1</v>
      </c>
      <c r="J42" s="42" t="s">
        <v>315</v>
      </c>
      <c r="N42" s="84"/>
      <c r="O42" s="84"/>
      <c r="P42" s="84"/>
      <c r="Q42" s="84"/>
      <c r="R42" s="84"/>
      <c r="S42" s="84"/>
      <c r="T42" s="84"/>
      <c r="U42" s="84"/>
      <c r="V42" s="84"/>
      <c r="W42" s="84"/>
      <c r="X42" s="84"/>
      <c r="Y42" s="84"/>
      <c r="Z42" s="84"/>
      <c r="AA42" s="84"/>
      <c r="AB42" s="84"/>
      <c r="AC42" s="84"/>
      <c r="AD42" s="84"/>
      <c r="AE42" s="84"/>
      <c r="AF42" s="84"/>
      <c r="AG42" s="84"/>
      <c r="AH42" s="84"/>
      <c r="AI42" s="84"/>
      <c r="AJ42" s="84"/>
      <c r="AK42" s="84"/>
      <c r="AL42" s="84"/>
      <c r="AM42" s="84"/>
    </row>
    <row r="43" spans="1:231" s="10" customFormat="1" ht="85.5" customHeight="1">
      <c r="A43" s="30">
        <v>4</v>
      </c>
      <c r="B43" s="317" t="s">
        <v>549</v>
      </c>
      <c r="C43" s="318"/>
      <c r="D43" s="318"/>
      <c r="E43" s="318"/>
      <c r="F43" s="318"/>
      <c r="G43" s="318"/>
      <c r="H43" s="318"/>
      <c r="I43" s="318"/>
      <c r="J43" s="319"/>
      <c r="N43" s="84"/>
      <c r="O43" s="84"/>
      <c r="P43" s="84"/>
      <c r="Q43" s="84"/>
      <c r="R43" s="84"/>
      <c r="S43" s="84"/>
      <c r="T43" s="84"/>
      <c r="U43" s="84"/>
      <c r="V43" s="84"/>
      <c r="W43" s="84"/>
      <c r="X43" s="84"/>
      <c r="Y43" s="84"/>
      <c r="Z43" s="84"/>
      <c r="AA43" s="84"/>
      <c r="AB43" s="84"/>
      <c r="AC43" s="84"/>
      <c r="AD43" s="84"/>
      <c r="AE43" s="84"/>
      <c r="AF43" s="84"/>
      <c r="AG43" s="84"/>
      <c r="AH43" s="84"/>
      <c r="AI43" s="84"/>
      <c r="AJ43" s="84"/>
      <c r="AK43" s="84"/>
      <c r="AL43" s="84"/>
      <c r="AM43" s="84"/>
    </row>
    <row r="44" spans="1:231" s="10" customFormat="1" ht="15.75" customHeight="1">
      <c r="A44" s="30"/>
      <c r="B44" s="21" t="s">
        <v>611</v>
      </c>
      <c r="C44" s="22">
        <v>1</v>
      </c>
      <c r="D44" s="23" t="s">
        <v>599</v>
      </c>
      <c r="E44" s="26">
        <v>1</v>
      </c>
      <c r="F44" s="24">
        <f>F32</f>
        <v>25.16</v>
      </c>
      <c r="G44" s="24">
        <v>0.23</v>
      </c>
      <c r="H44" s="24">
        <v>0.6</v>
      </c>
      <c r="I44" s="25">
        <f t="shared" ref="I44:I57" si="2">PRODUCT(C44:H44)</f>
        <v>3.47</v>
      </c>
      <c r="J44" s="21"/>
      <c r="N44" s="84"/>
      <c r="O44" s="84"/>
      <c r="P44" s="84"/>
      <c r="Q44" s="84"/>
      <c r="R44" s="84"/>
      <c r="S44" s="84"/>
      <c r="T44" s="84"/>
      <c r="U44" s="84"/>
      <c r="V44" s="84"/>
      <c r="W44" s="84"/>
      <c r="X44" s="84"/>
      <c r="Y44" s="84"/>
      <c r="Z44" s="84"/>
      <c r="AA44" s="84"/>
      <c r="AB44" s="84"/>
      <c r="AC44" s="84"/>
      <c r="AD44" s="84"/>
      <c r="AE44" s="84"/>
      <c r="AF44" s="84"/>
      <c r="AG44" s="84"/>
      <c r="AH44" s="84"/>
      <c r="AI44" s="84"/>
      <c r="AJ44" s="84"/>
      <c r="AK44" s="84"/>
      <c r="AL44" s="84"/>
      <c r="AM44" s="84"/>
    </row>
    <row r="45" spans="1:231" s="10" customFormat="1" ht="15.75" customHeight="1">
      <c r="A45" s="30"/>
      <c r="B45" s="21" t="s">
        <v>601</v>
      </c>
      <c r="C45" s="22">
        <v>1</v>
      </c>
      <c r="D45" s="23" t="s">
        <v>599</v>
      </c>
      <c r="E45" s="26">
        <v>1</v>
      </c>
      <c r="F45" s="24">
        <f>F33</f>
        <v>4.5599999999999996</v>
      </c>
      <c r="G45" s="24">
        <v>0.23</v>
      </c>
      <c r="H45" s="24">
        <v>0.6</v>
      </c>
      <c r="I45" s="25">
        <f t="shared" si="2"/>
        <v>0.63</v>
      </c>
      <c r="J45" s="21"/>
      <c r="N45" s="84"/>
      <c r="O45" s="84"/>
      <c r="P45" s="84"/>
      <c r="Q45" s="84"/>
      <c r="R45" s="84"/>
      <c r="S45" s="84"/>
      <c r="T45" s="84"/>
      <c r="U45" s="84"/>
      <c r="V45" s="84"/>
      <c r="W45" s="84"/>
      <c r="X45" s="84"/>
      <c r="Y45" s="84"/>
      <c r="Z45" s="84"/>
      <c r="AA45" s="84"/>
      <c r="AB45" s="84"/>
      <c r="AC45" s="84"/>
      <c r="AD45" s="84"/>
      <c r="AE45" s="84"/>
      <c r="AF45" s="84"/>
      <c r="AG45" s="84"/>
      <c r="AH45" s="84"/>
      <c r="AI45" s="84"/>
      <c r="AJ45" s="84"/>
      <c r="AK45" s="84"/>
      <c r="AL45" s="84"/>
      <c r="AM45" s="84"/>
    </row>
    <row r="46" spans="1:231" s="10" customFormat="1" ht="15.75" customHeight="1">
      <c r="A46" s="30"/>
      <c r="B46" s="21" t="s">
        <v>602</v>
      </c>
      <c r="C46" s="22">
        <v>1</v>
      </c>
      <c r="D46" s="23" t="s">
        <v>599</v>
      </c>
      <c r="E46" s="26">
        <v>2</v>
      </c>
      <c r="F46" s="24">
        <f>F34</f>
        <v>8.02</v>
      </c>
      <c r="G46" s="24">
        <v>0.23</v>
      </c>
      <c r="H46" s="24">
        <v>0.6</v>
      </c>
      <c r="I46" s="25">
        <f t="shared" si="2"/>
        <v>2.21</v>
      </c>
      <c r="J46" s="21"/>
      <c r="N46" s="84"/>
      <c r="O46" s="84"/>
      <c r="P46" s="84"/>
      <c r="Q46" s="84"/>
      <c r="R46" s="84"/>
      <c r="S46" s="84"/>
      <c r="T46" s="84"/>
      <c r="U46" s="84"/>
      <c r="V46" s="84"/>
      <c r="W46" s="84"/>
      <c r="X46" s="84"/>
      <c r="Y46" s="84"/>
      <c r="Z46" s="84"/>
      <c r="AA46" s="84"/>
      <c r="AB46" s="84"/>
      <c r="AC46" s="84"/>
      <c r="AD46" s="84"/>
      <c r="AE46" s="84"/>
      <c r="AF46" s="84"/>
      <c r="AG46" s="84"/>
      <c r="AH46" s="84"/>
      <c r="AI46" s="84"/>
      <c r="AJ46" s="84"/>
      <c r="AK46" s="84"/>
      <c r="AL46" s="84"/>
      <c r="AM46" s="84"/>
    </row>
    <row r="47" spans="1:231" s="10" customFormat="1" ht="15.75" customHeight="1">
      <c r="A47" s="262"/>
      <c r="B47" s="21" t="s">
        <v>602</v>
      </c>
      <c r="C47" s="22">
        <v>1</v>
      </c>
      <c r="D47" s="23" t="s">
        <v>599</v>
      </c>
      <c r="E47" s="26">
        <v>8</v>
      </c>
      <c r="F47" s="24">
        <v>1.24</v>
      </c>
      <c r="G47" s="24">
        <v>0.23</v>
      </c>
      <c r="H47" s="24">
        <v>0.6</v>
      </c>
      <c r="I47" s="25">
        <f t="shared" si="2"/>
        <v>1.37</v>
      </c>
      <c r="J47" s="21"/>
      <c r="N47" s="84"/>
      <c r="O47" s="84"/>
      <c r="P47" s="84"/>
      <c r="Q47" s="84"/>
      <c r="R47" s="84"/>
      <c r="S47" s="84"/>
      <c r="T47" s="84"/>
      <c r="U47" s="84"/>
      <c r="V47" s="84"/>
      <c r="W47" s="84"/>
      <c r="X47" s="84"/>
      <c r="Y47" s="84"/>
      <c r="Z47" s="84"/>
      <c r="AA47" s="84"/>
      <c r="AB47" s="84"/>
      <c r="AC47" s="84"/>
      <c r="AD47" s="84"/>
      <c r="AE47" s="84"/>
      <c r="AF47" s="84"/>
      <c r="AG47" s="84"/>
      <c r="AH47" s="84"/>
      <c r="AI47" s="84"/>
      <c r="AJ47" s="84"/>
      <c r="AK47" s="84"/>
      <c r="AL47" s="84"/>
      <c r="AM47" s="84"/>
    </row>
    <row r="48" spans="1:231" s="10" customFormat="1" ht="15.75" customHeight="1">
      <c r="A48" s="262"/>
      <c r="B48" s="21" t="s">
        <v>607</v>
      </c>
      <c r="C48" s="22">
        <v>1</v>
      </c>
      <c r="D48" s="23" t="s">
        <v>599</v>
      </c>
      <c r="E48" s="57">
        <v>1</v>
      </c>
      <c r="F48" s="24">
        <v>1.96</v>
      </c>
      <c r="G48" s="24">
        <v>0.23</v>
      </c>
      <c r="H48" s="24">
        <v>0.6</v>
      </c>
      <c r="I48" s="25">
        <f t="shared" si="2"/>
        <v>0.27</v>
      </c>
      <c r="J48" s="21"/>
      <c r="N48" s="84"/>
      <c r="O48" s="84"/>
      <c r="P48" s="84"/>
      <c r="Q48" s="84"/>
      <c r="R48" s="84"/>
      <c r="S48" s="84"/>
      <c r="T48" s="84"/>
      <c r="U48" s="84"/>
      <c r="V48" s="84"/>
      <c r="W48" s="84"/>
      <c r="X48" s="84"/>
      <c r="Y48" s="84"/>
      <c r="Z48" s="84"/>
      <c r="AA48" s="84"/>
      <c r="AB48" s="84"/>
      <c r="AC48" s="84"/>
      <c r="AD48" s="84"/>
      <c r="AE48" s="84"/>
      <c r="AF48" s="84"/>
      <c r="AG48" s="84"/>
      <c r="AH48" s="84"/>
      <c r="AI48" s="84"/>
      <c r="AJ48" s="84"/>
      <c r="AK48" s="84"/>
      <c r="AL48" s="84"/>
      <c r="AM48" s="84"/>
    </row>
    <row r="49" spans="1:231" s="1" customFormat="1" ht="15.75" customHeight="1">
      <c r="A49" s="32"/>
      <c r="B49" s="21" t="s">
        <v>612</v>
      </c>
      <c r="C49" s="33">
        <v>1</v>
      </c>
      <c r="D49" s="47" t="s">
        <v>599</v>
      </c>
      <c r="E49" s="39">
        <v>1</v>
      </c>
      <c r="F49" s="37">
        <v>0.73</v>
      </c>
      <c r="G49" s="37">
        <v>0.73</v>
      </c>
      <c r="H49" s="24">
        <v>0.3</v>
      </c>
      <c r="I49" s="25">
        <f t="shared" si="2"/>
        <v>0.16</v>
      </c>
      <c r="J49" s="34"/>
      <c r="K49" s="35"/>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6"/>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s="36"/>
      <c r="EP49" s="36"/>
      <c r="EQ49" s="36"/>
      <c r="ER49" s="36"/>
      <c r="ES49" s="36"/>
      <c r="ET49" s="36"/>
      <c r="EU49" s="36"/>
      <c r="EV49" s="36"/>
      <c r="EW49" s="36"/>
      <c r="EX49" s="36"/>
      <c r="EY49" s="36"/>
      <c r="EZ49" s="36"/>
      <c r="FA49" s="36"/>
      <c r="FB49" s="36"/>
      <c r="FC49" s="36"/>
      <c r="FD49" s="36"/>
      <c r="FE49" s="36"/>
      <c r="FF49" s="36"/>
      <c r="FG49" s="36"/>
      <c r="FH49" s="36"/>
      <c r="FI49" s="36"/>
      <c r="FJ49" s="36"/>
      <c r="FK49" s="36"/>
      <c r="FL49" s="36"/>
      <c r="FM49" s="36"/>
      <c r="FN49" s="36"/>
      <c r="FO49" s="36"/>
      <c r="FP49" s="36"/>
      <c r="FQ49" s="36"/>
      <c r="FR49" s="36"/>
      <c r="FS49" s="36"/>
      <c r="FT49" s="36"/>
      <c r="FU49" s="36"/>
      <c r="FV49" s="36"/>
      <c r="FW49" s="36"/>
      <c r="FX49" s="36"/>
      <c r="FY49" s="36"/>
      <c r="FZ49" s="36"/>
      <c r="GA49" s="36"/>
      <c r="GB49" s="36"/>
      <c r="GC49" s="36"/>
      <c r="GD49" s="36"/>
      <c r="GE49" s="36"/>
      <c r="GF49" s="36"/>
      <c r="GG49" s="36"/>
      <c r="GH49" s="36"/>
      <c r="GI49" s="36"/>
      <c r="GJ49" s="36"/>
      <c r="GK49" s="36"/>
      <c r="GL49" s="36"/>
      <c r="GM49" s="36"/>
      <c r="GN49" s="36"/>
      <c r="GO49" s="36"/>
      <c r="GP49" s="36"/>
      <c r="GQ49" s="36"/>
      <c r="GR49" s="36"/>
      <c r="GS49" s="36"/>
      <c r="GT49" s="36"/>
      <c r="GU49" s="36"/>
      <c r="GV49" s="36"/>
      <c r="GW49" s="36"/>
      <c r="GX49" s="36"/>
      <c r="GY49" s="36"/>
      <c r="GZ49" s="36"/>
      <c r="HA49" s="36"/>
      <c r="HB49" s="36"/>
      <c r="HC49" s="36"/>
      <c r="HD49" s="36"/>
      <c r="HE49" s="36"/>
      <c r="HF49" s="36"/>
      <c r="HG49" s="36"/>
      <c r="HH49" s="36"/>
      <c r="HI49" s="36"/>
      <c r="HJ49" s="36"/>
      <c r="HK49" s="36"/>
      <c r="HL49" s="36"/>
      <c r="HM49" s="36"/>
      <c r="HN49" s="36"/>
      <c r="HO49" s="36"/>
      <c r="HP49" s="36"/>
      <c r="HQ49" s="36"/>
      <c r="HR49" s="36"/>
      <c r="HS49" s="36"/>
      <c r="HT49" s="36"/>
      <c r="HU49" s="36"/>
      <c r="HV49" s="36"/>
      <c r="HW49" s="36"/>
    </row>
    <row r="50" spans="1:231" s="10" customFormat="1" ht="15.75" customHeight="1">
      <c r="A50" s="30"/>
      <c r="B50" s="34" t="s">
        <v>605</v>
      </c>
      <c r="C50" s="22">
        <v>1</v>
      </c>
      <c r="D50" s="23" t="s">
        <v>599</v>
      </c>
      <c r="E50" s="57">
        <v>1</v>
      </c>
      <c r="F50" s="24">
        <f>F37</f>
        <v>3</v>
      </c>
      <c r="G50" s="24">
        <v>0.23</v>
      </c>
      <c r="H50" s="24">
        <f>H48</f>
        <v>0.6</v>
      </c>
      <c r="I50" s="25">
        <f t="shared" si="2"/>
        <v>0.41</v>
      </c>
      <c r="J50" s="21"/>
      <c r="N50" s="84"/>
      <c r="O50" s="84"/>
      <c r="P50" s="84"/>
      <c r="Q50" s="84"/>
      <c r="R50" s="84"/>
      <c r="S50" s="84"/>
      <c r="T50" s="84"/>
      <c r="U50" s="84"/>
      <c r="V50" s="84"/>
      <c r="W50" s="84"/>
      <c r="X50" s="84"/>
      <c r="Y50" s="84"/>
      <c r="Z50" s="84"/>
      <c r="AA50" s="84"/>
      <c r="AB50" s="84"/>
      <c r="AC50" s="84"/>
      <c r="AD50" s="84"/>
      <c r="AE50" s="84"/>
      <c r="AF50" s="84"/>
      <c r="AG50" s="84"/>
      <c r="AH50" s="84"/>
      <c r="AI50" s="84"/>
      <c r="AJ50" s="84"/>
      <c r="AK50" s="84"/>
      <c r="AL50" s="84"/>
      <c r="AM50" s="84"/>
    </row>
    <row r="51" spans="1:231" s="10" customFormat="1" ht="15.75" customHeight="1">
      <c r="A51" s="30"/>
      <c r="B51" s="34" t="s">
        <v>756</v>
      </c>
      <c r="C51" s="22">
        <v>1</v>
      </c>
      <c r="D51" s="23" t="s">
        <v>599</v>
      </c>
      <c r="E51" s="57">
        <v>1</v>
      </c>
      <c r="F51" s="24">
        <f>F38</f>
        <v>4.9000000000000004</v>
      </c>
      <c r="G51" s="24">
        <v>0.23</v>
      </c>
      <c r="H51" s="24">
        <v>0.55000000000000004</v>
      </c>
      <c r="I51" s="25">
        <f t="shared" si="2"/>
        <v>0.62</v>
      </c>
      <c r="J51" s="21"/>
      <c r="N51" s="84"/>
      <c r="O51" s="84"/>
      <c r="P51" s="84"/>
      <c r="Q51" s="84"/>
      <c r="R51" s="84"/>
      <c r="S51" s="84"/>
      <c r="T51" s="84"/>
      <c r="U51" s="84"/>
      <c r="V51" s="84"/>
      <c r="W51" s="84"/>
      <c r="X51" s="84"/>
      <c r="Y51" s="84"/>
      <c r="Z51" s="84"/>
      <c r="AA51" s="84"/>
      <c r="AB51" s="84"/>
      <c r="AC51" s="84"/>
      <c r="AD51" s="84"/>
      <c r="AE51" s="84"/>
      <c r="AF51" s="84"/>
      <c r="AG51" s="84"/>
      <c r="AH51" s="84"/>
      <c r="AI51" s="84"/>
      <c r="AJ51" s="84"/>
      <c r="AK51" s="84"/>
      <c r="AL51" s="84"/>
      <c r="AM51" s="84"/>
    </row>
    <row r="52" spans="1:231" s="10" customFormat="1" ht="15.75" customHeight="1">
      <c r="A52" s="30"/>
      <c r="B52" s="21" t="s">
        <v>613</v>
      </c>
      <c r="C52" s="22">
        <v>-1</v>
      </c>
      <c r="D52" s="23" t="s">
        <v>599</v>
      </c>
      <c r="E52" s="26">
        <v>6</v>
      </c>
      <c r="F52" s="24">
        <v>0.23</v>
      </c>
      <c r="G52" s="24">
        <v>0.3</v>
      </c>
      <c r="H52" s="24">
        <f>H48</f>
        <v>0.6</v>
      </c>
      <c r="I52" s="25">
        <f t="shared" si="2"/>
        <v>-0.25</v>
      </c>
      <c r="J52" s="21"/>
      <c r="N52" s="84"/>
      <c r="O52" s="84"/>
      <c r="P52" s="84"/>
      <c r="Q52" s="84"/>
      <c r="R52" s="84"/>
      <c r="S52" s="84"/>
      <c r="T52" s="84"/>
      <c r="U52" s="84"/>
      <c r="V52" s="84"/>
      <c r="W52" s="84"/>
      <c r="X52" s="84"/>
      <c r="Y52" s="84"/>
      <c r="Z52" s="84"/>
      <c r="AA52" s="84"/>
      <c r="AB52" s="84"/>
      <c r="AC52" s="84"/>
      <c r="AD52" s="84"/>
      <c r="AE52" s="84"/>
      <c r="AF52" s="84"/>
      <c r="AG52" s="84"/>
      <c r="AH52" s="84"/>
      <c r="AI52" s="84"/>
      <c r="AJ52" s="84"/>
      <c r="AK52" s="84"/>
      <c r="AL52" s="84"/>
      <c r="AM52" s="84"/>
    </row>
    <row r="53" spans="1:231" s="10" customFormat="1" ht="15.75" customHeight="1">
      <c r="A53" s="30"/>
      <c r="B53" s="21" t="s">
        <v>614</v>
      </c>
      <c r="C53" s="22">
        <v>1</v>
      </c>
      <c r="D53" s="23" t="s">
        <v>599</v>
      </c>
      <c r="E53" s="26">
        <v>1</v>
      </c>
      <c r="F53" s="24">
        <v>1.8</v>
      </c>
      <c r="G53" s="24">
        <v>1.2</v>
      </c>
      <c r="H53" s="24">
        <v>0.15</v>
      </c>
      <c r="I53" s="25">
        <f t="shared" si="2"/>
        <v>0.32</v>
      </c>
      <c r="J53" s="21"/>
      <c r="N53" s="84"/>
      <c r="O53" s="84"/>
      <c r="P53" s="84"/>
      <c r="Q53" s="84"/>
      <c r="R53" s="84"/>
      <c r="S53" s="84"/>
      <c r="T53" s="84"/>
      <c r="U53" s="84"/>
      <c r="V53" s="84"/>
      <c r="W53" s="84"/>
      <c r="X53" s="84"/>
      <c r="Y53" s="84"/>
      <c r="Z53" s="84"/>
      <c r="AA53" s="84"/>
      <c r="AB53" s="84"/>
      <c r="AC53" s="84"/>
      <c r="AD53" s="84"/>
      <c r="AE53" s="84"/>
      <c r="AF53" s="84"/>
      <c r="AG53" s="84"/>
      <c r="AH53" s="84"/>
      <c r="AI53" s="84"/>
      <c r="AJ53" s="84"/>
      <c r="AK53" s="84"/>
      <c r="AL53" s="84"/>
      <c r="AM53" s="84"/>
    </row>
    <row r="54" spans="1:231" s="10" customFormat="1" ht="15.75" customHeight="1">
      <c r="A54" s="30"/>
      <c r="B54" s="21" t="s">
        <v>614</v>
      </c>
      <c r="C54" s="22">
        <v>1</v>
      </c>
      <c r="D54" s="23" t="s">
        <v>599</v>
      </c>
      <c r="E54" s="26">
        <v>1</v>
      </c>
      <c r="F54" s="24">
        <v>1.8</v>
      </c>
      <c r="G54" s="24">
        <v>0.9</v>
      </c>
      <c r="H54" s="24">
        <v>0.15</v>
      </c>
      <c r="I54" s="25">
        <f>PRODUCT(C54:H54)</f>
        <v>0.24</v>
      </c>
      <c r="J54" s="21"/>
      <c r="N54" s="84"/>
      <c r="O54" s="84"/>
      <c r="P54" s="84"/>
      <c r="Q54" s="84"/>
      <c r="R54" s="84"/>
      <c r="S54" s="84"/>
      <c r="T54" s="84"/>
      <c r="U54" s="84"/>
      <c r="V54" s="84"/>
      <c r="W54" s="84"/>
      <c r="X54" s="84"/>
      <c r="Y54" s="84"/>
      <c r="Z54" s="84"/>
      <c r="AA54" s="84"/>
      <c r="AB54" s="84"/>
      <c r="AC54" s="84"/>
      <c r="AD54" s="84"/>
      <c r="AE54" s="84"/>
      <c r="AF54" s="84"/>
      <c r="AG54" s="84"/>
      <c r="AH54" s="84"/>
      <c r="AI54" s="84"/>
      <c r="AJ54" s="84"/>
      <c r="AK54" s="84"/>
      <c r="AL54" s="84"/>
      <c r="AM54" s="84"/>
    </row>
    <row r="55" spans="1:231" s="10" customFormat="1" ht="15.75" customHeight="1">
      <c r="A55" s="30"/>
      <c r="B55" s="21" t="s">
        <v>614</v>
      </c>
      <c r="C55" s="22">
        <v>1</v>
      </c>
      <c r="D55" s="23" t="s">
        <v>599</v>
      </c>
      <c r="E55" s="26">
        <v>1</v>
      </c>
      <c r="F55" s="24">
        <v>1.8</v>
      </c>
      <c r="G55" s="24">
        <v>0.6</v>
      </c>
      <c r="H55" s="24">
        <v>0.15</v>
      </c>
      <c r="I55" s="25">
        <f t="shared" si="2"/>
        <v>0.16</v>
      </c>
      <c r="J55" s="21"/>
      <c r="N55" s="84"/>
      <c r="O55" s="84"/>
      <c r="P55" s="84"/>
      <c r="Q55" s="84"/>
      <c r="R55" s="84"/>
      <c r="S55" s="84"/>
      <c r="T55" s="84"/>
      <c r="U55" s="84"/>
      <c r="V55" s="84"/>
      <c r="W55" s="84"/>
      <c r="X55" s="84"/>
      <c r="Y55" s="84"/>
      <c r="Z55" s="84"/>
      <c r="AA55" s="84"/>
      <c r="AB55" s="84"/>
      <c r="AC55" s="84"/>
      <c r="AD55" s="84"/>
      <c r="AE55" s="84"/>
      <c r="AF55" s="84"/>
      <c r="AG55" s="84"/>
      <c r="AH55" s="84"/>
      <c r="AI55" s="84"/>
      <c r="AJ55" s="84"/>
      <c r="AK55" s="84"/>
      <c r="AL55" s="84"/>
      <c r="AM55" s="84"/>
    </row>
    <row r="56" spans="1:231" s="10" customFormat="1" ht="15.75" customHeight="1">
      <c r="A56" s="30"/>
      <c r="B56" s="21" t="s">
        <v>614</v>
      </c>
      <c r="C56" s="22">
        <v>1</v>
      </c>
      <c r="D56" s="23" t="s">
        <v>599</v>
      </c>
      <c r="E56" s="26">
        <v>1</v>
      </c>
      <c r="F56" s="24">
        <v>1.8</v>
      </c>
      <c r="G56" s="24">
        <v>0.3</v>
      </c>
      <c r="H56" s="24">
        <v>0.15</v>
      </c>
      <c r="I56" s="25">
        <f t="shared" si="2"/>
        <v>0.08</v>
      </c>
      <c r="J56" s="21"/>
      <c r="N56" s="84"/>
      <c r="O56" s="84"/>
      <c r="P56" s="84"/>
      <c r="Q56" s="84"/>
      <c r="R56" s="84"/>
      <c r="S56" s="84"/>
      <c r="T56" s="84"/>
      <c r="U56" s="84"/>
      <c r="V56" s="84"/>
      <c r="W56" s="84"/>
      <c r="X56" s="84"/>
      <c r="Y56" s="84"/>
      <c r="Z56" s="84"/>
      <c r="AA56" s="84"/>
      <c r="AB56" s="84"/>
      <c r="AC56" s="84"/>
      <c r="AD56" s="84"/>
      <c r="AE56" s="84"/>
      <c r="AF56" s="84"/>
      <c r="AG56" s="84"/>
      <c r="AH56" s="84"/>
      <c r="AI56" s="84"/>
      <c r="AJ56" s="84"/>
      <c r="AK56" s="84"/>
      <c r="AL56" s="84"/>
      <c r="AM56" s="84"/>
    </row>
    <row r="57" spans="1:231" s="1" customFormat="1" ht="15.75" customHeight="1">
      <c r="A57" s="60"/>
      <c r="B57" s="21" t="s">
        <v>615</v>
      </c>
      <c r="C57" s="33">
        <v>1</v>
      </c>
      <c r="D57" s="47" t="s">
        <v>599</v>
      </c>
      <c r="E57" s="48">
        <v>13</v>
      </c>
      <c r="F57" s="37">
        <v>3.32</v>
      </c>
      <c r="G57" s="37">
        <v>0.23</v>
      </c>
      <c r="H57" s="52">
        <v>0.8</v>
      </c>
      <c r="I57" s="25">
        <f t="shared" si="2"/>
        <v>7.94</v>
      </c>
      <c r="J57" s="55"/>
      <c r="K57" s="35"/>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6"/>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s="36"/>
      <c r="EP57" s="36"/>
      <c r="EQ57" s="36"/>
      <c r="ER57" s="36"/>
      <c r="ES57" s="36"/>
      <c r="ET57" s="36"/>
      <c r="EU57" s="36"/>
      <c r="EV57" s="36"/>
      <c r="EW57" s="36"/>
      <c r="EX57" s="36"/>
      <c r="EY57" s="36"/>
      <c r="EZ57" s="36"/>
      <c r="FA57" s="36"/>
      <c r="FB57" s="36"/>
      <c r="FC57" s="36"/>
      <c r="FD57" s="36"/>
      <c r="FE57" s="36"/>
      <c r="FF57" s="36"/>
      <c r="FG57" s="36"/>
      <c r="FH57" s="36"/>
      <c r="FI57" s="36"/>
      <c r="FJ57" s="36"/>
      <c r="FK57" s="36"/>
      <c r="FL57" s="36"/>
      <c r="FM57" s="36"/>
      <c r="FN57" s="36"/>
      <c r="FO57" s="36"/>
      <c r="FP57" s="36"/>
      <c r="FQ57" s="36"/>
      <c r="FR57" s="36"/>
      <c r="FS57" s="36"/>
      <c r="FT57" s="36"/>
      <c r="FU57" s="36"/>
      <c r="FV57" s="36"/>
      <c r="FW57" s="36"/>
      <c r="FX57" s="36"/>
      <c r="FY57" s="36"/>
      <c r="FZ57" s="36"/>
      <c r="GA57" s="36"/>
      <c r="GB57" s="36"/>
      <c r="GC57" s="36"/>
      <c r="GD57" s="36"/>
      <c r="GE57" s="36"/>
      <c r="GF57" s="36"/>
      <c r="GG57" s="36"/>
      <c r="GH57" s="36"/>
      <c r="GI57" s="36"/>
      <c r="GJ57" s="36"/>
      <c r="GK57" s="36"/>
      <c r="GL57" s="36"/>
      <c r="GM57" s="36"/>
      <c r="GN57" s="36"/>
      <c r="GO57" s="36"/>
      <c r="GP57" s="36"/>
      <c r="GQ57" s="36"/>
      <c r="GR57" s="36"/>
      <c r="GS57" s="36"/>
      <c r="GT57" s="36"/>
      <c r="GU57" s="36"/>
      <c r="GV57" s="36"/>
      <c r="GW57" s="36"/>
      <c r="GX57" s="36"/>
      <c r="GY57" s="36"/>
      <c r="GZ57" s="36"/>
      <c r="HA57" s="36"/>
      <c r="HB57" s="36"/>
      <c r="HC57" s="36"/>
      <c r="HD57" s="36"/>
      <c r="HE57" s="36"/>
      <c r="HF57" s="36"/>
      <c r="HG57" s="36"/>
      <c r="HH57" s="36"/>
      <c r="HI57" s="36"/>
      <c r="HJ57" s="36"/>
      <c r="HK57" s="36"/>
      <c r="HL57" s="36"/>
      <c r="HM57" s="36"/>
      <c r="HN57" s="36"/>
      <c r="HO57" s="36"/>
      <c r="HP57" s="36"/>
      <c r="HQ57" s="36"/>
      <c r="HR57" s="36"/>
      <c r="HS57" s="36"/>
      <c r="HT57" s="36"/>
      <c r="HU57" s="36"/>
      <c r="HV57" s="36"/>
      <c r="HW57" s="36"/>
    </row>
    <row r="58" spans="1:231" s="10" customFormat="1" ht="15.75" customHeight="1">
      <c r="A58" s="30"/>
      <c r="B58" s="21"/>
      <c r="C58" s="40"/>
      <c r="D58" s="58"/>
      <c r="E58" s="41"/>
      <c r="F58" s="262"/>
      <c r="G58" s="262"/>
      <c r="H58" s="262" t="s">
        <v>337</v>
      </c>
      <c r="I58" s="28">
        <f>SUM(I44:I57)</f>
        <v>17.63</v>
      </c>
      <c r="J58" s="42" t="s">
        <v>315</v>
      </c>
      <c r="N58" s="84"/>
      <c r="O58" s="84"/>
      <c r="P58" s="84"/>
      <c r="Q58" s="84"/>
      <c r="R58" s="84"/>
      <c r="S58" s="84"/>
      <c r="T58" s="84"/>
      <c r="U58" s="84"/>
      <c r="V58" s="84"/>
      <c r="W58" s="84"/>
      <c r="X58" s="84"/>
      <c r="Y58" s="84"/>
      <c r="Z58" s="84"/>
      <c r="AA58" s="84"/>
      <c r="AB58" s="84"/>
      <c r="AC58" s="84"/>
      <c r="AD58" s="84"/>
      <c r="AE58" s="84"/>
      <c r="AF58" s="84"/>
      <c r="AG58" s="84"/>
      <c r="AH58" s="84"/>
      <c r="AI58" s="84"/>
      <c r="AJ58" s="84"/>
      <c r="AK58" s="84"/>
      <c r="AL58" s="84"/>
      <c r="AM58" s="84"/>
    </row>
    <row r="59" spans="1:231" s="10" customFormat="1" ht="15.75" customHeight="1">
      <c r="A59" s="262"/>
      <c r="B59" s="21"/>
      <c r="C59" s="40"/>
      <c r="D59" s="23"/>
      <c r="E59" s="41"/>
      <c r="F59" s="262"/>
      <c r="G59" s="262"/>
      <c r="H59" s="262" t="s">
        <v>439</v>
      </c>
      <c r="I59" s="28">
        <f>ROUNDUP(I58,1)</f>
        <v>17.7</v>
      </c>
      <c r="J59" s="42" t="s">
        <v>315</v>
      </c>
      <c r="N59" s="84"/>
      <c r="O59" s="84"/>
      <c r="P59" s="84"/>
      <c r="Q59" s="84"/>
      <c r="R59" s="84"/>
      <c r="S59" s="84"/>
      <c r="T59" s="84"/>
      <c r="U59" s="84"/>
      <c r="V59" s="84"/>
      <c r="W59" s="84"/>
      <c r="X59" s="84"/>
      <c r="Y59" s="84"/>
      <c r="Z59" s="84"/>
      <c r="AA59" s="84"/>
      <c r="AB59" s="84"/>
      <c r="AC59" s="84"/>
      <c r="AD59" s="84"/>
      <c r="AE59" s="84"/>
      <c r="AF59" s="84"/>
      <c r="AG59" s="84"/>
      <c r="AH59" s="84"/>
      <c r="AI59" s="84"/>
      <c r="AJ59" s="84"/>
      <c r="AK59" s="84"/>
      <c r="AL59" s="84"/>
      <c r="AM59" s="84"/>
    </row>
    <row r="60" spans="1:231" s="10" customFormat="1" ht="111.75" customHeight="1">
      <c r="A60" s="30">
        <v>5</v>
      </c>
      <c r="B60" s="317" t="s">
        <v>550</v>
      </c>
      <c r="C60" s="318"/>
      <c r="D60" s="318"/>
      <c r="E60" s="318"/>
      <c r="F60" s="318"/>
      <c r="G60" s="318"/>
      <c r="H60" s="318"/>
      <c r="I60" s="318"/>
      <c r="J60" s="319"/>
      <c r="N60" s="84"/>
      <c r="O60" s="84"/>
      <c r="P60" s="84"/>
      <c r="Q60" s="84"/>
      <c r="R60" s="84"/>
      <c r="S60" s="84"/>
      <c r="T60" s="84"/>
      <c r="U60" s="84"/>
      <c r="V60" s="84"/>
      <c r="W60" s="84"/>
      <c r="X60" s="84"/>
      <c r="Y60" s="84"/>
      <c r="Z60" s="84"/>
      <c r="AA60" s="84"/>
      <c r="AB60" s="84"/>
      <c r="AC60" s="84"/>
      <c r="AD60" s="84"/>
      <c r="AE60" s="84"/>
      <c r="AF60" s="84"/>
      <c r="AG60" s="84"/>
      <c r="AH60" s="84"/>
      <c r="AI60" s="84"/>
      <c r="AJ60" s="84"/>
      <c r="AK60" s="84"/>
      <c r="AL60" s="84"/>
      <c r="AM60" s="84"/>
    </row>
    <row r="61" spans="1:231" s="10" customFormat="1" ht="16.5" customHeight="1">
      <c r="A61" s="30"/>
      <c r="B61" s="61" t="s">
        <v>35</v>
      </c>
      <c r="C61" s="62"/>
      <c r="D61" s="63"/>
      <c r="E61" s="64"/>
      <c r="F61" s="13"/>
      <c r="G61" s="13"/>
      <c r="H61" s="13"/>
      <c r="I61" s="14"/>
      <c r="J61" s="21"/>
      <c r="N61" s="84"/>
      <c r="O61" s="84"/>
      <c r="P61" s="84"/>
      <c r="Q61" s="84"/>
      <c r="R61" s="84"/>
      <c r="S61" s="84"/>
      <c r="T61" s="84"/>
      <c r="U61" s="84"/>
      <c r="V61" s="84"/>
      <c r="W61" s="84"/>
      <c r="X61" s="84"/>
      <c r="Y61" s="84"/>
      <c r="Z61" s="84"/>
      <c r="AA61" s="84"/>
      <c r="AB61" s="84"/>
      <c r="AC61" s="84"/>
      <c r="AD61" s="84"/>
      <c r="AE61" s="84"/>
      <c r="AF61" s="84"/>
      <c r="AG61" s="84"/>
      <c r="AH61" s="84"/>
      <c r="AI61" s="84"/>
      <c r="AJ61" s="84"/>
      <c r="AK61" s="84"/>
      <c r="AL61" s="84"/>
      <c r="AM61" s="84"/>
    </row>
    <row r="62" spans="1:231" s="10" customFormat="1" ht="16.5" customHeight="1">
      <c r="A62" s="30"/>
      <c r="B62" s="21" t="s">
        <v>611</v>
      </c>
      <c r="C62" s="22">
        <v>1</v>
      </c>
      <c r="D62" s="23" t="s">
        <v>599</v>
      </c>
      <c r="E62" s="26">
        <v>1</v>
      </c>
      <c r="F62" s="24">
        <f>F44</f>
        <v>25.16</v>
      </c>
      <c r="G62" s="24">
        <v>0.23</v>
      </c>
      <c r="H62" s="24">
        <f>(2.4+2.7)/2</f>
        <v>2.5499999999999998</v>
      </c>
      <c r="I62" s="25">
        <f t="shared" ref="I62:I67" si="3">PRODUCT(C62:H62)</f>
        <v>14.76</v>
      </c>
      <c r="J62" s="21"/>
      <c r="L62" s="10">
        <f>8.25-0.23</f>
        <v>8.02</v>
      </c>
      <c r="M62" s="10">
        <f>5.31-0.23</f>
        <v>5.08</v>
      </c>
      <c r="N62" s="84"/>
      <c r="O62" s="84"/>
      <c r="P62" s="84"/>
      <c r="Q62" s="84"/>
      <c r="R62" s="84"/>
      <c r="S62" s="84"/>
      <c r="T62" s="84"/>
      <c r="U62" s="84"/>
      <c r="V62" s="84"/>
      <c r="W62" s="84"/>
      <c r="X62" s="84"/>
      <c r="Y62" s="84"/>
      <c r="Z62" s="84"/>
      <c r="AA62" s="84"/>
      <c r="AB62" s="84"/>
      <c r="AC62" s="84"/>
      <c r="AD62" s="84"/>
      <c r="AE62" s="84"/>
      <c r="AF62" s="84"/>
      <c r="AG62" s="84"/>
      <c r="AH62" s="84"/>
      <c r="AI62" s="84"/>
      <c r="AJ62" s="84"/>
      <c r="AK62" s="84"/>
      <c r="AL62" s="84"/>
      <c r="AM62" s="84"/>
    </row>
    <row r="63" spans="1:231" s="10" customFormat="1" ht="16.5" customHeight="1">
      <c r="A63" s="30"/>
      <c r="B63" s="21" t="s">
        <v>601</v>
      </c>
      <c r="C63" s="22">
        <v>1</v>
      </c>
      <c r="D63" s="23" t="s">
        <v>599</v>
      </c>
      <c r="E63" s="26">
        <v>1</v>
      </c>
      <c r="F63" s="24">
        <f>F45</f>
        <v>4.5599999999999996</v>
      </c>
      <c r="G63" s="24">
        <v>0.23</v>
      </c>
      <c r="H63" s="24">
        <f>H62</f>
        <v>2.5499999999999998</v>
      </c>
      <c r="I63" s="25">
        <f t="shared" si="3"/>
        <v>2.67</v>
      </c>
      <c r="J63" s="21"/>
      <c r="N63" s="84"/>
      <c r="O63" s="84"/>
      <c r="P63" s="84"/>
      <c r="Q63" s="84"/>
      <c r="R63" s="84"/>
      <c r="S63" s="84"/>
      <c r="T63" s="84"/>
      <c r="U63" s="84"/>
      <c r="V63" s="84"/>
      <c r="W63" s="84"/>
      <c r="X63" s="84"/>
      <c r="Y63" s="84"/>
      <c r="Z63" s="84"/>
      <c r="AA63" s="84"/>
      <c r="AB63" s="84"/>
      <c r="AC63" s="84"/>
      <c r="AD63" s="84"/>
      <c r="AE63" s="84"/>
      <c r="AF63" s="84"/>
      <c r="AG63" s="84"/>
      <c r="AH63" s="84"/>
      <c r="AI63" s="84"/>
      <c r="AJ63" s="84"/>
      <c r="AK63" s="84"/>
      <c r="AL63" s="84"/>
      <c r="AM63" s="84"/>
    </row>
    <row r="64" spans="1:231" s="10" customFormat="1" ht="16.5" customHeight="1">
      <c r="A64" s="30"/>
      <c r="B64" s="21" t="s">
        <v>616</v>
      </c>
      <c r="C64" s="22">
        <v>-1</v>
      </c>
      <c r="D64" s="23" t="s">
        <v>599</v>
      </c>
      <c r="E64" s="26">
        <v>1</v>
      </c>
      <c r="F64" s="24">
        <v>1.8</v>
      </c>
      <c r="G64" s="24">
        <v>0.23</v>
      </c>
      <c r="H64" s="24">
        <f>H63</f>
        <v>2.5499999999999998</v>
      </c>
      <c r="I64" s="25">
        <f t="shared" si="3"/>
        <v>-1.06</v>
      </c>
      <c r="J64" s="21"/>
      <c r="N64" s="84"/>
      <c r="O64" s="84"/>
      <c r="P64" s="84"/>
      <c r="Q64" s="84"/>
      <c r="R64" s="84"/>
      <c r="S64" s="84"/>
      <c r="T64" s="84"/>
      <c r="U64" s="84"/>
      <c r="V64" s="84"/>
      <c r="W64" s="84"/>
      <c r="X64" s="84"/>
      <c r="Y64" s="84"/>
      <c r="Z64" s="84"/>
      <c r="AA64" s="84"/>
      <c r="AB64" s="84"/>
      <c r="AC64" s="84"/>
      <c r="AD64" s="84"/>
      <c r="AE64" s="84"/>
      <c r="AF64" s="84"/>
      <c r="AG64" s="84"/>
      <c r="AH64" s="84"/>
      <c r="AI64" s="84"/>
      <c r="AJ64" s="84"/>
      <c r="AK64" s="84"/>
      <c r="AL64" s="84"/>
      <c r="AM64" s="84"/>
    </row>
    <row r="65" spans="1:39" s="10" customFormat="1" ht="16.5" customHeight="1">
      <c r="A65" s="30"/>
      <c r="B65" s="21" t="s">
        <v>617</v>
      </c>
      <c r="C65" s="22">
        <v>-1</v>
      </c>
      <c r="D65" s="23" t="s">
        <v>599</v>
      </c>
      <c r="E65" s="26">
        <v>1</v>
      </c>
      <c r="F65" s="24">
        <v>1</v>
      </c>
      <c r="G65" s="24">
        <v>0.23</v>
      </c>
      <c r="H65" s="24">
        <v>2.1</v>
      </c>
      <c r="I65" s="25">
        <f t="shared" si="3"/>
        <v>-0.48</v>
      </c>
      <c r="J65" s="21"/>
      <c r="N65" s="84"/>
      <c r="O65" s="84"/>
      <c r="P65" s="84"/>
      <c r="Q65" s="84"/>
      <c r="R65" s="84"/>
      <c r="S65" s="84"/>
      <c r="T65" s="84"/>
      <c r="U65" s="84"/>
      <c r="V65" s="84"/>
      <c r="W65" s="84"/>
      <c r="X65" s="84"/>
      <c r="Y65" s="84"/>
      <c r="Z65" s="84"/>
      <c r="AA65" s="84"/>
      <c r="AB65" s="84"/>
      <c r="AC65" s="84"/>
      <c r="AD65" s="84"/>
      <c r="AE65" s="84"/>
      <c r="AF65" s="84"/>
      <c r="AG65" s="84"/>
      <c r="AH65" s="84"/>
      <c r="AI65" s="84"/>
      <c r="AJ65" s="84"/>
      <c r="AK65" s="84"/>
      <c r="AL65" s="84"/>
      <c r="AM65" s="84"/>
    </row>
    <row r="66" spans="1:39" s="10" customFormat="1" ht="16.5" customHeight="1">
      <c r="A66" s="30"/>
      <c r="B66" s="21" t="s">
        <v>618</v>
      </c>
      <c r="C66" s="22">
        <v>-1</v>
      </c>
      <c r="D66" s="23" t="s">
        <v>599</v>
      </c>
      <c r="E66" s="26">
        <v>12</v>
      </c>
      <c r="F66" s="24">
        <v>0.6</v>
      </c>
      <c r="G66" s="24">
        <v>0.23</v>
      </c>
      <c r="H66" s="24">
        <v>0.6</v>
      </c>
      <c r="I66" s="25">
        <f t="shared" si="3"/>
        <v>-0.99</v>
      </c>
      <c r="J66" s="21"/>
      <c r="N66" s="84"/>
      <c r="O66" s="84"/>
      <c r="P66" s="84"/>
      <c r="Q66" s="84"/>
      <c r="R66" s="84"/>
      <c r="S66" s="84"/>
      <c r="T66" s="84"/>
      <c r="U66" s="84"/>
      <c r="V66" s="84"/>
      <c r="W66" s="84"/>
      <c r="X66" s="84"/>
      <c r="Y66" s="84"/>
      <c r="Z66" s="84"/>
      <c r="AA66" s="84"/>
      <c r="AB66" s="84"/>
      <c r="AC66" s="84"/>
      <c r="AD66" s="84"/>
      <c r="AE66" s="84"/>
      <c r="AF66" s="84"/>
      <c r="AG66" s="84"/>
      <c r="AH66" s="84"/>
      <c r="AI66" s="84"/>
      <c r="AJ66" s="84"/>
      <c r="AK66" s="84"/>
      <c r="AL66" s="84"/>
      <c r="AM66" s="84"/>
    </row>
    <row r="67" spans="1:39" s="10" customFormat="1" ht="16.5" customHeight="1">
      <c r="A67" s="30"/>
      <c r="B67" s="21" t="s">
        <v>619</v>
      </c>
      <c r="C67" s="22">
        <v>-1</v>
      </c>
      <c r="D67" s="23" t="s">
        <v>599</v>
      </c>
      <c r="E67" s="26">
        <v>1</v>
      </c>
      <c r="F67" s="24">
        <v>1.46</v>
      </c>
      <c r="G67" s="24">
        <v>0.23</v>
      </c>
      <c r="H67" s="24">
        <v>0.15</v>
      </c>
      <c r="I67" s="25">
        <f t="shared" si="3"/>
        <v>-0.05</v>
      </c>
      <c r="J67" s="21"/>
      <c r="N67" s="84"/>
      <c r="O67" s="84"/>
      <c r="P67" s="84"/>
      <c r="Q67" s="84"/>
      <c r="R67" s="84"/>
      <c r="S67" s="84"/>
      <c r="T67" s="84"/>
      <c r="U67" s="84"/>
      <c r="V67" s="84"/>
      <c r="W67" s="84"/>
      <c r="X67" s="84"/>
      <c r="Y67" s="84"/>
      <c r="Z67" s="84"/>
      <c r="AA67" s="84"/>
      <c r="AB67" s="84"/>
      <c r="AC67" s="84"/>
      <c r="AD67" s="84"/>
      <c r="AE67" s="84"/>
      <c r="AF67" s="84"/>
      <c r="AG67" s="84"/>
      <c r="AH67" s="84"/>
      <c r="AI67" s="84"/>
      <c r="AJ67" s="84"/>
      <c r="AK67" s="84"/>
      <c r="AL67" s="84"/>
      <c r="AM67" s="84"/>
    </row>
    <row r="68" spans="1:39" s="10" customFormat="1" ht="16.5" customHeight="1">
      <c r="A68" s="56"/>
      <c r="B68" s="21"/>
      <c r="C68" s="40"/>
      <c r="D68" s="58"/>
      <c r="E68" s="41"/>
      <c r="F68" s="262"/>
      <c r="G68" s="262"/>
      <c r="H68" s="262" t="s">
        <v>337</v>
      </c>
      <c r="I68" s="28">
        <f>SUM(I62:I67)</f>
        <v>14.85</v>
      </c>
      <c r="J68" s="42" t="s">
        <v>315</v>
      </c>
      <c r="N68" s="84"/>
      <c r="O68" s="84"/>
      <c r="P68" s="84"/>
      <c r="Q68" s="84"/>
      <c r="R68" s="84"/>
      <c r="S68" s="84"/>
      <c r="T68" s="84"/>
      <c r="U68" s="84"/>
      <c r="V68" s="84"/>
      <c r="W68" s="84"/>
      <c r="X68" s="84"/>
      <c r="Y68" s="84"/>
      <c r="Z68" s="84"/>
      <c r="AA68" s="84"/>
      <c r="AB68" s="84"/>
      <c r="AC68" s="84"/>
      <c r="AD68" s="84"/>
      <c r="AE68" s="84"/>
      <c r="AF68" s="84"/>
      <c r="AG68" s="84"/>
      <c r="AH68" s="84"/>
      <c r="AI68" s="84"/>
      <c r="AJ68" s="84"/>
      <c r="AK68" s="84"/>
      <c r="AL68" s="84"/>
      <c r="AM68" s="84"/>
    </row>
    <row r="69" spans="1:39" s="10" customFormat="1" ht="16.5" customHeight="1">
      <c r="A69" s="262"/>
      <c r="B69" s="21"/>
      <c r="C69" s="40"/>
      <c r="D69" s="23"/>
      <c r="E69" s="41"/>
      <c r="F69" s="262"/>
      <c r="G69" s="262"/>
      <c r="H69" s="262" t="s">
        <v>439</v>
      </c>
      <c r="I69" s="28">
        <f>ROUNDUP(I68,1)</f>
        <v>14.9</v>
      </c>
      <c r="J69" s="42" t="s">
        <v>315</v>
      </c>
      <c r="N69" s="84"/>
      <c r="O69" s="84"/>
      <c r="P69" s="84"/>
      <c r="Q69" s="84"/>
      <c r="R69" s="84"/>
      <c r="S69" s="84"/>
      <c r="T69" s="84"/>
      <c r="U69" s="84"/>
      <c r="V69" s="84"/>
      <c r="W69" s="84"/>
      <c r="X69" s="84"/>
      <c r="Y69" s="84"/>
      <c r="Z69" s="84"/>
      <c r="AA69" s="84"/>
      <c r="AB69" s="84"/>
      <c r="AC69" s="84"/>
      <c r="AD69" s="84"/>
      <c r="AE69" s="84"/>
      <c r="AF69" s="84"/>
      <c r="AG69" s="84"/>
      <c r="AH69" s="84"/>
      <c r="AI69" s="84"/>
      <c r="AJ69" s="84"/>
      <c r="AK69" s="84"/>
      <c r="AL69" s="84"/>
      <c r="AM69" s="84"/>
    </row>
    <row r="70" spans="1:39" s="10" customFormat="1" ht="90.75" customHeight="1">
      <c r="A70" s="56">
        <v>6</v>
      </c>
      <c r="B70" s="317" t="s">
        <v>787</v>
      </c>
      <c r="C70" s="318"/>
      <c r="D70" s="318"/>
      <c r="E70" s="318"/>
      <c r="F70" s="318"/>
      <c r="G70" s="318"/>
      <c r="H70" s="318"/>
      <c r="I70" s="318"/>
      <c r="J70" s="319"/>
      <c r="N70" s="84"/>
      <c r="O70" s="84"/>
      <c r="P70" s="84"/>
      <c r="Q70" s="84"/>
      <c r="R70" s="84"/>
      <c r="S70" s="84"/>
      <c r="T70" s="84"/>
      <c r="U70" s="84"/>
      <c r="V70" s="84"/>
      <c r="W70" s="84"/>
      <c r="X70" s="84"/>
      <c r="Y70" s="84"/>
      <c r="Z70" s="84"/>
      <c r="AA70" s="84"/>
      <c r="AB70" s="84"/>
      <c r="AC70" s="84"/>
      <c r="AD70" s="84"/>
      <c r="AE70" s="84"/>
      <c r="AF70" s="84"/>
      <c r="AG70" s="84"/>
      <c r="AH70" s="84"/>
      <c r="AI70" s="84"/>
      <c r="AJ70" s="84"/>
      <c r="AK70" s="84"/>
      <c r="AL70" s="84"/>
      <c r="AM70" s="84"/>
    </row>
    <row r="71" spans="1:39" s="10" customFormat="1" ht="16.5" customHeight="1">
      <c r="A71" s="56"/>
      <c r="B71" s="61" t="s">
        <v>80</v>
      </c>
      <c r="C71" s="62"/>
      <c r="D71" s="63"/>
      <c r="E71" s="64"/>
      <c r="F71" s="13"/>
      <c r="G71" s="13"/>
      <c r="H71" s="13"/>
      <c r="I71" s="14"/>
      <c r="J71" s="21"/>
      <c r="N71" s="84"/>
      <c r="O71" s="84"/>
      <c r="P71" s="84"/>
      <c r="Q71" s="84"/>
      <c r="R71" s="84"/>
      <c r="S71" s="84"/>
      <c r="T71" s="84"/>
      <c r="U71" s="84"/>
      <c r="V71" s="84"/>
      <c r="W71" s="84"/>
      <c r="X71" s="84"/>
      <c r="Y71" s="84"/>
      <c r="Z71" s="84"/>
      <c r="AA71" s="84"/>
      <c r="AB71" s="84"/>
      <c r="AC71" s="84"/>
      <c r="AD71" s="84"/>
      <c r="AE71" s="84"/>
      <c r="AF71" s="84"/>
      <c r="AG71" s="84"/>
      <c r="AH71" s="84"/>
      <c r="AI71" s="84"/>
      <c r="AJ71" s="84"/>
      <c r="AK71" s="84"/>
      <c r="AL71" s="84"/>
      <c r="AM71" s="84"/>
    </row>
    <row r="72" spans="1:39" s="10" customFormat="1" ht="16.5" customHeight="1">
      <c r="A72" s="56"/>
      <c r="B72" s="21" t="s">
        <v>620</v>
      </c>
      <c r="C72" s="22">
        <v>1</v>
      </c>
      <c r="D72" s="23" t="s">
        <v>599</v>
      </c>
      <c r="E72" s="26">
        <v>1</v>
      </c>
      <c r="F72" s="24">
        <v>1.96</v>
      </c>
      <c r="G72" s="24" t="s">
        <v>236</v>
      </c>
      <c r="H72" s="24">
        <v>1.73</v>
      </c>
      <c r="I72" s="25">
        <f>PRODUCT(C72:H72)</f>
        <v>3.39</v>
      </c>
      <c r="J72" s="21"/>
      <c r="N72" s="84"/>
      <c r="O72" s="84"/>
      <c r="P72" s="84"/>
      <c r="Q72" s="84"/>
      <c r="R72" s="84"/>
      <c r="S72" s="84"/>
      <c r="T72" s="84"/>
      <c r="U72" s="84"/>
      <c r="V72" s="84"/>
      <c r="W72" s="84"/>
      <c r="X72" s="84"/>
      <c r="Y72" s="84"/>
      <c r="Z72" s="84"/>
      <c r="AA72" s="84"/>
      <c r="AB72" s="84"/>
      <c r="AC72" s="84"/>
      <c r="AD72" s="84"/>
      <c r="AE72" s="84"/>
      <c r="AF72" s="84"/>
      <c r="AG72" s="84"/>
      <c r="AH72" s="84"/>
      <c r="AI72" s="84"/>
      <c r="AJ72" s="84"/>
      <c r="AK72" s="84"/>
      <c r="AL72" s="84"/>
      <c r="AM72" s="84"/>
    </row>
    <row r="73" spans="1:39" s="10" customFormat="1" ht="15.75" customHeight="1">
      <c r="A73" s="56"/>
      <c r="B73" s="21" t="s">
        <v>621</v>
      </c>
      <c r="C73" s="22">
        <v>1</v>
      </c>
      <c r="D73" s="23" t="s">
        <v>599</v>
      </c>
      <c r="E73" s="31">
        <v>2</v>
      </c>
      <c r="F73" s="24">
        <v>7.79</v>
      </c>
      <c r="G73" s="24"/>
      <c r="H73" s="24">
        <v>2.5499999999999998</v>
      </c>
      <c r="I73" s="25">
        <f>ROUND(PRODUCT(C73:H73),2)</f>
        <v>39.729999999999997</v>
      </c>
      <c r="J73" s="21"/>
      <c r="N73" s="84"/>
      <c r="O73" s="84"/>
      <c r="P73" s="84"/>
      <c r="Q73" s="84"/>
      <c r="R73" s="84"/>
      <c r="S73" s="84"/>
      <c r="T73" s="84"/>
      <c r="U73" s="84"/>
      <c r="V73" s="84"/>
      <c r="W73" s="84"/>
      <c r="X73" s="84"/>
      <c r="Y73" s="84"/>
      <c r="Z73" s="84"/>
      <c r="AA73" s="84"/>
      <c r="AB73" s="84"/>
      <c r="AC73" s="84"/>
      <c r="AD73" s="84"/>
      <c r="AE73" s="84"/>
      <c r="AF73" s="84"/>
      <c r="AG73" s="84"/>
      <c r="AH73" s="84"/>
      <c r="AI73" s="84"/>
      <c r="AJ73" s="84"/>
      <c r="AK73" s="84"/>
      <c r="AL73" s="84"/>
      <c r="AM73" s="84"/>
    </row>
    <row r="74" spans="1:39" s="10" customFormat="1" ht="15.75" customHeight="1">
      <c r="A74" s="56"/>
      <c r="B74" s="21" t="s">
        <v>757</v>
      </c>
      <c r="C74" s="22">
        <v>1</v>
      </c>
      <c r="D74" s="23" t="s">
        <v>599</v>
      </c>
      <c r="E74" s="31">
        <v>8</v>
      </c>
      <c r="F74" s="24">
        <v>1.3</v>
      </c>
      <c r="G74" s="24"/>
      <c r="H74" s="24">
        <v>2.5499999999999998</v>
      </c>
      <c r="I74" s="25">
        <f>ROUND(PRODUCT(C74:H74),2)</f>
        <v>26.52</v>
      </c>
      <c r="J74" s="21"/>
      <c r="N74" s="84"/>
      <c r="O74" s="84"/>
      <c r="P74" s="84"/>
      <c r="Q74" s="84"/>
      <c r="R74" s="84"/>
      <c r="S74" s="84"/>
      <c r="T74" s="84"/>
      <c r="U74" s="84"/>
      <c r="V74" s="84"/>
      <c r="W74" s="84"/>
      <c r="X74" s="84"/>
      <c r="Y74" s="84"/>
      <c r="Z74" s="84"/>
      <c r="AA74" s="84"/>
      <c r="AB74" s="84"/>
      <c r="AC74" s="84"/>
      <c r="AD74" s="84"/>
      <c r="AE74" s="84"/>
      <c r="AF74" s="84"/>
      <c r="AG74" s="84"/>
      <c r="AH74" s="84"/>
      <c r="AI74" s="84"/>
      <c r="AJ74" s="84"/>
      <c r="AK74" s="84"/>
      <c r="AL74" s="84"/>
      <c r="AM74" s="84"/>
    </row>
    <row r="75" spans="1:39" s="10" customFormat="1" ht="16.5" customHeight="1">
      <c r="A75" s="56"/>
      <c r="B75" s="21" t="s">
        <v>622</v>
      </c>
      <c r="C75" s="22">
        <v>-1</v>
      </c>
      <c r="D75" s="23" t="s">
        <v>599</v>
      </c>
      <c r="E75" s="26">
        <v>1</v>
      </c>
      <c r="F75" s="24">
        <v>1</v>
      </c>
      <c r="G75" s="24" t="s">
        <v>236</v>
      </c>
      <c r="H75" s="24">
        <v>2.1</v>
      </c>
      <c r="I75" s="25">
        <f>PRODUCT(C75:H75)</f>
        <v>-2.1</v>
      </c>
      <c r="J75" s="21"/>
      <c r="N75" s="84"/>
      <c r="O75" s="84"/>
      <c r="P75" s="84"/>
      <c r="Q75" s="84"/>
      <c r="R75" s="84"/>
      <c r="S75" s="84"/>
      <c r="T75" s="84"/>
      <c r="U75" s="84"/>
      <c r="V75" s="84"/>
      <c r="W75" s="84"/>
      <c r="X75" s="84"/>
      <c r="Y75" s="84"/>
      <c r="Z75" s="84"/>
      <c r="AA75" s="84"/>
      <c r="AB75" s="84"/>
      <c r="AC75" s="84"/>
      <c r="AD75" s="84"/>
      <c r="AE75" s="84"/>
      <c r="AF75" s="84"/>
      <c r="AG75" s="84"/>
      <c r="AH75" s="84"/>
      <c r="AI75" s="84"/>
      <c r="AJ75" s="84"/>
      <c r="AK75" s="84"/>
      <c r="AL75" s="84"/>
      <c r="AM75" s="84"/>
    </row>
    <row r="76" spans="1:39" s="10" customFormat="1" ht="16.5" customHeight="1">
      <c r="A76" s="56"/>
      <c r="B76" s="21" t="s">
        <v>622</v>
      </c>
      <c r="C76" s="22">
        <v>-1</v>
      </c>
      <c r="D76" s="23" t="s">
        <v>599</v>
      </c>
      <c r="E76" s="26">
        <v>9</v>
      </c>
      <c r="F76" s="24">
        <v>0.75</v>
      </c>
      <c r="G76" s="24" t="s">
        <v>236</v>
      </c>
      <c r="H76" s="24">
        <v>2.1</v>
      </c>
      <c r="I76" s="25">
        <f>PRODUCT(C76:H76)</f>
        <v>-14.18</v>
      </c>
      <c r="J76" s="21"/>
      <c r="N76" s="84"/>
      <c r="O76" s="84"/>
      <c r="P76" s="84"/>
      <c r="Q76" s="84"/>
      <c r="R76" s="84"/>
      <c r="S76" s="84"/>
      <c r="T76" s="84"/>
      <c r="U76" s="84"/>
      <c r="V76" s="84"/>
      <c r="W76" s="84"/>
      <c r="X76" s="84"/>
      <c r="Y76" s="84"/>
      <c r="Z76" s="84"/>
      <c r="AA76" s="84"/>
      <c r="AB76" s="84"/>
      <c r="AC76" s="84"/>
      <c r="AD76" s="84"/>
      <c r="AE76" s="84"/>
      <c r="AF76" s="84"/>
      <c r="AG76" s="84"/>
      <c r="AH76" s="84"/>
      <c r="AI76" s="84"/>
      <c r="AJ76" s="84"/>
      <c r="AK76" s="84"/>
      <c r="AL76" s="84"/>
      <c r="AM76" s="84"/>
    </row>
    <row r="77" spans="1:39" s="10" customFormat="1" ht="16.5" customHeight="1">
      <c r="A77" s="56"/>
      <c r="B77" s="21" t="s">
        <v>779</v>
      </c>
      <c r="C77" s="22">
        <v>-1</v>
      </c>
      <c r="D77" s="23" t="s">
        <v>599</v>
      </c>
      <c r="E77" s="26">
        <v>2</v>
      </c>
      <c r="F77" s="24">
        <v>1.3</v>
      </c>
      <c r="G77" s="24" t="s">
        <v>236</v>
      </c>
      <c r="H77" s="24">
        <f>H74</f>
        <v>2.5499999999999998</v>
      </c>
      <c r="I77" s="25">
        <f>PRODUCT(C77:H77)</f>
        <v>-6.63</v>
      </c>
      <c r="J77" s="21"/>
      <c r="N77" s="84"/>
      <c r="O77" s="84"/>
      <c r="P77" s="84"/>
      <c r="Q77" s="84"/>
      <c r="R77" s="84"/>
      <c r="S77" s="84"/>
      <c r="T77" s="84"/>
      <c r="U77" s="84"/>
      <c r="V77" s="84"/>
      <c r="W77" s="84"/>
      <c r="X77" s="84"/>
      <c r="Y77" s="84"/>
      <c r="Z77" s="84"/>
      <c r="AA77" s="84"/>
      <c r="AB77" s="84"/>
      <c r="AC77" s="84"/>
      <c r="AD77" s="84"/>
      <c r="AE77" s="84"/>
      <c r="AF77" s="84"/>
      <c r="AG77" s="84"/>
      <c r="AH77" s="84"/>
      <c r="AI77" s="84"/>
      <c r="AJ77" s="84"/>
      <c r="AK77" s="84"/>
      <c r="AL77" s="84"/>
      <c r="AM77" s="84"/>
    </row>
    <row r="78" spans="1:39" s="10" customFormat="1" ht="15.75" customHeight="1">
      <c r="A78" s="56"/>
      <c r="B78" s="21" t="s">
        <v>758</v>
      </c>
      <c r="C78" s="22">
        <v>1</v>
      </c>
      <c r="D78" s="23" t="s">
        <v>599</v>
      </c>
      <c r="E78" s="26">
        <v>1</v>
      </c>
      <c r="F78" s="24">
        <v>4.0999999999999996</v>
      </c>
      <c r="G78" s="24"/>
      <c r="H78" s="24">
        <v>0.75</v>
      </c>
      <c r="I78" s="25">
        <f>ROUND(PRODUCT(C78:H78),2)</f>
        <v>3.08</v>
      </c>
      <c r="J78" s="21"/>
      <c r="N78" s="84"/>
      <c r="O78" s="84"/>
      <c r="P78" s="84"/>
      <c r="Q78" s="84"/>
      <c r="R78" s="84"/>
      <c r="S78" s="84"/>
      <c r="T78" s="84"/>
      <c r="U78" s="84"/>
      <c r="V78" s="84"/>
      <c r="W78" s="84"/>
      <c r="X78" s="84"/>
      <c r="Y78" s="84"/>
      <c r="Z78" s="84"/>
      <c r="AA78" s="84"/>
      <c r="AB78" s="84"/>
      <c r="AC78" s="84"/>
      <c r="AD78" s="84"/>
      <c r="AE78" s="84"/>
      <c r="AF78" s="84"/>
      <c r="AG78" s="84"/>
      <c r="AH78" s="84"/>
      <c r="AI78" s="84"/>
      <c r="AJ78" s="84"/>
      <c r="AK78" s="84"/>
      <c r="AL78" s="84"/>
      <c r="AM78" s="84"/>
    </row>
    <row r="79" spans="1:39" s="10" customFormat="1" ht="15.75" customHeight="1">
      <c r="A79" s="56"/>
      <c r="B79" s="21" t="s">
        <v>814</v>
      </c>
      <c r="C79" s="22">
        <v>1</v>
      </c>
      <c r="D79" s="23" t="s">
        <v>599</v>
      </c>
      <c r="E79" s="26">
        <v>1</v>
      </c>
      <c r="F79" s="24">
        <v>3.14</v>
      </c>
      <c r="G79" s="24"/>
      <c r="H79" s="24">
        <v>0.2</v>
      </c>
      <c r="I79" s="25">
        <f>ROUND(PRODUCT(C79:H79),2)</f>
        <v>0.63</v>
      </c>
      <c r="J79" s="21"/>
      <c r="N79" s="84"/>
      <c r="O79" s="84"/>
      <c r="P79" s="84"/>
      <c r="Q79" s="84"/>
      <c r="R79" s="84"/>
      <c r="S79" s="84"/>
      <c r="T79" s="84"/>
      <c r="U79" s="84"/>
      <c r="V79" s="84"/>
      <c r="W79" s="84"/>
      <c r="X79" s="84"/>
      <c r="Y79" s="84"/>
      <c r="Z79" s="84"/>
      <c r="AA79" s="84"/>
      <c r="AB79" s="84"/>
      <c r="AC79" s="84"/>
      <c r="AD79" s="84"/>
      <c r="AE79" s="84"/>
      <c r="AF79" s="84"/>
      <c r="AG79" s="84"/>
      <c r="AH79" s="84"/>
      <c r="AI79" s="84"/>
      <c r="AJ79" s="84"/>
      <c r="AK79" s="84"/>
      <c r="AL79" s="84"/>
      <c r="AM79" s="84"/>
    </row>
    <row r="80" spans="1:39" s="10" customFormat="1" ht="16.5" customHeight="1">
      <c r="A80" s="56"/>
      <c r="B80" s="21"/>
      <c r="C80" s="40"/>
      <c r="D80" s="58"/>
      <c r="E80" s="41"/>
      <c r="F80" s="262"/>
      <c r="G80" s="262"/>
      <c r="H80" s="262" t="s">
        <v>337</v>
      </c>
      <c r="I80" s="28">
        <f>SUM(I72:I79)</f>
        <v>50.44</v>
      </c>
      <c r="J80" s="42" t="s">
        <v>351</v>
      </c>
      <c r="N80" s="84"/>
      <c r="O80" s="84"/>
      <c r="P80" s="84"/>
      <c r="Q80" s="84"/>
      <c r="R80" s="84"/>
      <c r="S80" s="84"/>
      <c r="T80" s="84"/>
      <c r="U80" s="84"/>
      <c r="V80" s="84"/>
      <c r="W80" s="84"/>
      <c r="X80" s="84"/>
      <c r="Y80" s="84"/>
      <c r="Z80" s="84"/>
      <c r="AA80" s="84"/>
      <c r="AB80" s="84"/>
      <c r="AC80" s="84"/>
      <c r="AD80" s="84"/>
      <c r="AE80" s="84"/>
      <c r="AF80" s="84"/>
      <c r="AG80" s="84"/>
      <c r="AH80" s="84"/>
      <c r="AI80" s="84"/>
      <c r="AJ80" s="84"/>
      <c r="AK80" s="84"/>
      <c r="AL80" s="84"/>
      <c r="AM80" s="84"/>
    </row>
    <row r="81" spans="1:39" s="10" customFormat="1" ht="16.5" customHeight="1">
      <c r="A81" s="262"/>
      <c r="B81" s="21"/>
      <c r="C81" s="40"/>
      <c r="D81" s="23"/>
      <c r="E81" s="41"/>
      <c r="F81" s="262"/>
      <c r="G81" s="262"/>
      <c r="H81" s="262" t="s">
        <v>439</v>
      </c>
      <c r="I81" s="28">
        <f>ROUNDUP(I80,1)</f>
        <v>50.5</v>
      </c>
      <c r="J81" s="42" t="s">
        <v>351</v>
      </c>
      <c r="N81" s="84"/>
      <c r="O81" s="84"/>
      <c r="P81" s="84"/>
      <c r="Q81" s="84"/>
      <c r="R81" s="84"/>
      <c r="S81" s="84"/>
      <c r="T81" s="84"/>
      <c r="U81" s="84"/>
      <c r="V81" s="84"/>
      <c r="W81" s="84"/>
      <c r="X81" s="84"/>
      <c r="Y81" s="84"/>
      <c r="Z81" s="84"/>
      <c r="AA81" s="84"/>
      <c r="AB81" s="84"/>
      <c r="AC81" s="84"/>
      <c r="AD81" s="84"/>
      <c r="AE81" s="84"/>
      <c r="AF81" s="84"/>
      <c r="AG81" s="84"/>
      <c r="AH81" s="84"/>
      <c r="AI81" s="84"/>
      <c r="AJ81" s="84"/>
      <c r="AK81" s="84"/>
      <c r="AL81" s="84"/>
      <c r="AM81" s="84"/>
    </row>
    <row r="82" spans="1:39" s="45" customFormat="1" ht="29.25" customHeight="1">
      <c r="A82" s="43">
        <v>7</v>
      </c>
      <c r="B82" s="313" t="s">
        <v>623</v>
      </c>
      <c r="C82" s="314"/>
      <c r="D82" s="314"/>
      <c r="E82" s="314"/>
      <c r="F82" s="314"/>
      <c r="G82" s="314"/>
      <c r="H82" s="314"/>
      <c r="I82" s="314"/>
      <c r="J82" s="315"/>
    </row>
    <row r="83" spans="1:39" s="45" customFormat="1" ht="16.5" customHeight="1">
      <c r="A83" s="43"/>
      <c r="B83" s="44" t="s">
        <v>624</v>
      </c>
      <c r="C83" s="49">
        <v>1</v>
      </c>
      <c r="D83" s="50" t="s">
        <v>599</v>
      </c>
      <c r="E83" s="51">
        <v>1</v>
      </c>
      <c r="F83" s="65">
        <f>1.8-0.46</f>
        <v>1.34</v>
      </c>
      <c r="G83" s="65">
        <f>1.2-0.23</f>
        <v>0.97</v>
      </c>
      <c r="H83" s="52">
        <v>0.5</v>
      </c>
      <c r="I83" s="55">
        <f>ROUND(PRODUCT(C83:H83),2)</f>
        <v>0.65</v>
      </c>
      <c r="J83" s="44"/>
    </row>
    <row r="84" spans="1:39" s="45" customFormat="1" ht="16.5" customHeight="1">
      <c r="A84" s="43"/>
      <c r="B84" s="44"/>
      <c r="C84" s="49"/>
      <c r="D84" s="50"/>
      <c r="E84" s="51"/>
      <c r="F84" s="52"/>
      <c r="G84" s="52"/>
      <c r="H84" s="46" t="s">
        <v>337</v>
      </c>
      <c r="I84" s="53">
        <f>SUM(I83:I83)</f>
        <v>0.65</v>
      </c>
      <c r="J84" s="44" t="s">
        <v>315</v>
      </c>
    </row>
    <row r="85" spans="1:39" s="67" customFormat="1" ht="90" customHeight="1">
      <c r="A85" s="66">
        <v>8</v>
      </c>
      <c r="B85" s="348" t="s">
        <v>551</v>
      </c>
      <c r="C85" s="349"/>
      <c r="D85" s="349"/>
      <c r="E85" s="349"/>
      <c r="F85" s="349"/>
      <c r="G85" s="349"/>
      <c r="H85" s="349"/>
      <c r="I85" s="349"/>
      <c r="J85" s="350"/>
      <c r="N85" s="265"/>
      <c r="O85" s="265"/>
      <c r="P85" s="265"/>
      <c r="Q85" s="265"/>
      <c r="R85" s="265"/>
      <c r="S85" s="265"/>
      <c r="T85" s="265"/>
      <c r="U85" s="265"/>
      <c r="V85" s="265"/>
      <c r="W85" s="265"/>
      <c r="X85" s="265"/>
      <c r="Y85" s="265"/>
      <c r="Z85" s="265"/>
      <c r="AA85" s="265"/>
      <c r="AB85" s="265"/>
      <c r="AC85" s="265"/>
      <c r="AD85" s="265"/>
      <c r="AE85" s="265"/>
      <c r="AF85" s="265"/>
      <c r="AG85" s="265"/>
      <c r="AH85" s="265"/>
      <c r="AI85" s="265"/>
      <c r="AJ85" s="265"/>
      <c r="AK85" s="265"/>
      <c r="AL85" s="265"/>
      <c r="AM85" s="265"/>
    </row>
    <row r="86" spans="1:39" s="73" customFormat="1" ht="16.5" customHeight="1">
      <c r="A86" s="68"/>
      <c r="B86" s="69" t="s">
        <v>625</v>
      </c>
      <c r="C86" s="70">
        <v>1</v>
      </c>
      <c r="D86" s="71" t="s">
        <v>599</v>
      </c>
      <c r="E86" s="80">
        <v>1</v>
      </c>
      <c r="F86" s="65">
        <f>8.25-0.46</f>
        <v>7.79</v>
      </c>
      <c r="G86" s="65">
        <f>G24</f>
        <v>4.33</v>
      </c>
      <c r="H86" s="65">
        <v>0.1</v>
      </c>
      <c r="I86" s="72">
        <f>ROUND(PRODUCT(C86:H86),2)</f>
        <v>3.37</v>
      </c>
      <c r="J86" s="69"/>
      <c r="N86" s="98"/>
      <c r="O86" s="98"/>
      <c r="P86" s="98"/>
      <c r="Q86" s="98"/>
      <c r="R86" s="98"/>
      <c r="S86" s="98"/>
      <c r="T86" s="98"/>
      <c r="U86" s="98"/>
      <c r="V86" s="98"/>
      <c r="W86" s="98"/>
      <c r="X86" s="98"/>
      <c r="Y86" s="98"/>
      <c r="Z86" s="98"/>
      <c r="AA86" s="98"/>
      <c r="AB86" s="98"/>
      <c r="AC86" s="98"/>
      <c r="AD86" s="98"/>
      <c r="AE86" s="98"/>
      <c r="AF86" s="98"/>
      <c r="AG86" s="98"/>
      <c r="AH86" s="98"/>
      <c r="AI86" s="98"/>
      <c r="AJ86" s="98"/>
      <c r="AK86" s="98"/>
      <c r="AL86" s="98"/>
      <c r="AM86" s="98"/>
    </row>
    <row r="87" spans="1:39" s="73" customFormat="1" ht="16.5" customHeight="1">
      <c r="A87" s="68"/>
      <c r="B87" s="69" t="s">
        <v>624</v>
      </c>
      <c r="C87" s="70">
        <v>1</v>
      </c>
      <c r="D87" s="71" t="s">
        <v>599</v>
      </c>
      <c r="E87" s="80">
        <v>1</v>
      </c>
      <c r="F87" s="65">
        <f>1.8-0.46</f>
        <v>1.34</v>
      </c>
      <c r="G87" s="65">
        <f>G83</f>
        <v>0.97</v>
      </c>
      <c r="H87" s="65">
        <v>0.1</v>
      </c>
      <c r="I87" s="72">
        <f>ROUND(PRODUCT(C87:H87),2)</f>
        <v>0.13</v>
      </c>
      <c r="J87" s="69"/>
      <c r="N87" s="98"/>
      <c r="O87" s="98"/>
      <c r="P87" s="98"/>
      <c r="Q87" s="98"/>
      <c r="R87" s="98"/>
      <c r="S87" s="98"/>
      <c r="T87" s="98"/>
      <c r="U87" s="98"/>
      <c r="V87" s="98"/>
      <c r="W87" s="98"/>
      <c r="X87" s="98"/>
      <c r="Y87" s="98"/>
      <c r="Z87" s="98"/>
      <c r="AA87" s="98"/>
      <c r="AB87" s="98"/>
      <c r="AC87" s="98"/>
      <c r="AD87" s="98"/>
      <c r="AE87" s="98"/>
      <c r="AF87" s="98"/>
      <c r="AG87" s="98"/>
      <c r="AH87" s="98"/>
      <c r="AI87" s="98"/>
      <c r="AJ87" s="98"/>
      <c r="AK87" s="98"/>
      <c r="AL87" s="98"/>
      <c r="AM87" s="98"/>
    </row>
    <row r="88" spans="1:39" s="73" customFormat="1" ht="16.5" customHeight="1">
      <c r="A88" s="68"/>
      <c r="B88" s="69" t="s">
        <v>756</v>
      </c>
      <c r="C88" s="70">
        <v>1</v>
      </c>
      <c r="D88" s="71" t="s">
        <v>599</v>
      </c>
      <c r="E88" s="80">
        <v>1</v>
      </c>
      <c r="F88" s="65">
        <v>2.6</v>
      </c>
      <c r="G88" s="65">
        <v>0.97</v>
      </c>
      <c r="H88" s="65">
        <v>0.1</v>
      </c>
      <c r="I88" s="72">
        <f>ROUND(PRODUCT(C88:H88),2)</f>
        <v>0.25</v>
      </c>
      <c r="J88" s="69"/>
      <c r="N88" s="98"/>
      <c r="O88" s="98"/>
      <c r="P88" s="98"/>
      <c r="Q88" s="98"/>
      <c r="R88" s="98"/>
      <c r="S88" s="98"/>
      <c r="T88" s="98"/>
      <c r="U88" s="98"/>
      <c r="V88" s="98"/>
      <c r="W88" s="98"/>
      <c r="X88" s="98"/>
      <c r="Y88" s="98"/>
      <c r="Z88" s="98"/>
      <c r="AA88" s="98"/>
      <c r="AB88" s="98"/>
      <c r="AC88" s="98"/>
      <c r="AD88" s="98"/>
      <c r="AE88" s="98"/>
      <c r="AF88" s="98"/>
      <c r="AG88" s="98"/>
      <c r="AH88" s="98"/>
      <c r="AI88" s="98"/>
      <c r="AJ88" s="98"/>
      <c r="AK88" s="98"/>
      <c r="AL88" s="98"/>
      <c r="AM88" s="98"/>
    </row>
    <row r="89" spans="1:39" s="67" customFormat="1" ht="16.5" customHeight="1">
      <c r="A89" s="68"/>
      <c r="B89" s="69"/>
      <c r="C89" s="74"/>
      <c r="D89" s="75"/>
      <c r="E89" s="76"/>
      <c r="F89" s="77"/>
      <c r="G89" s="77"/>
      <c r="H89" s="78" t="s">
        <v>337</v>
      </c>
      <c r="I89" s="79">
        <f>SUM(I86:I88)</f>
        <v>3.75</v>
      </c>
      <c r="J89" s="69" t="s">
        <v>315</v>
      </c>
      <c r="N89" s="265"/>
      <c r="O89" s="265"/>
      <c r="P89" s="265"/>
      <c r="Q89" s="265"/>
      <c r="R89" s="265"/>
      <c r="S89" s="265"/>
      <c r="T89" s="265"/>
      <c r="U89" s="265"/>
      <c r="V89" s="265"/>
      <c r="W89" s="265"/>
      <c r="X89" s="265"/>
      <c r="Y89" s="265"/>
      <c r="Z89" s="265"/>
      <c r="AA89" s="265"/>
      <c r="AB89" s="265"/>
      <c r="AC89" s="265"/>
      <c r="AD89" s="265"/>
      <c r="AE89" s="265"/>
      <c r="AF89" s="265"/>
      <c r="AG89" s="265"/>
      <c r="AH89" s="265"/>
      <c r="AI89" s="265"/>
      <c r="AJ89" s="265"/>
      <c r="AK89" s="265"/>
      <c r="AL89" s="265"/>
      <c r="AM89" s="265"/>
    </row>
    <row r="90" spans="1:39" s="10" customFormat="1" ht="16.5" customHeight="1">
      <c r="A90" s="262"/>
      <c r="B90" s="21"/>
      <c r="C90" s="40"/>
      <c r="D90" s="23"/>
      <c r="E90" s="41"/>
      <c r="F90" s="262"/>
      <c r="G90" s="262"/>
      <c r="H90" s="262" t="s">
        <v>439</v>
      </c>
      <c r="I90" s="28">
        <f>ROUNDUP(I89,1)</f>
        <v>3.8</v>
      </c>
      <c r="J90" s="42" t="s">
        <v>315</v>
      </c>
      <c r="N90" s="84"/>
      <c r="O90" s="84"/>
      <c r="P90" s="84"/>
      <c r="Q90" s="84"/>
      <c r="R90" s="84"/>
      <c r="S90" s="84"/>
      <c r="T90" s="84"/>
      <c r="U90" s="84"/>
      <c r="V90" s="84"/>
      <c r="W90" s="84"/>
      <c r="X90" s="84"/>
      <c r="Y90" s="84"/>
      <c r="Z90" s="84"/>
      <c r="AA90" s="84"/>
      <c r="AB90" s="84"/>
      <c r="AC90" s="84"/>
      <c r="AD90" s="84"/>
      <c r="AE90" s="84"/>
      <c r="AF90" s="84"/>
      <c r="AG90" s="84"/>
      <c r="AH90" s="84"/>
      <c r="AI90" s="84"/>
      <c r="AJ90" s="84"/>
      <c r="AK90" s="84"/>
      <c r="AL90" s="84"/>
      <c r="AM90" s="84"/>
    </row>
    <row r="91" spans="1:39" s="67" customFormat="1" ht="63.75" customHeight="1">
      <c r="A91" s="77">
        <v>9</v>
      </c>
      <c r="B91" s="345" t="s">
        <v>626</v>
      </c>
      <c r="C91" s="346"/>
      <c r="D91" s="346"/>
      <c r="E91" s="346"/>
      <c r="F91" s="346"/>
      <c r="G91" s="346"/>
      <c r="H91" s="346"/>
      <c r="I91" s="346"/>
      <c r="J91" s="347"/>
      <c r="N91" s="265"/>
      <c r="O91" s="265"/>
      <c r="P91" s="265"/>
      <c r="Q91" s="265"/>
      <c r="R91" s="265"/>
      <c r="S91" s="265"/>
      <c r="T91" s="265"/>
      <c r="U91" s="265"/>
      <c r="V91" s="265"/>
      <c r="W91" s="265"/>
      <c r="X91" s="265"/>
      <c r="Y91" s="265"/>
      <c r="Z91" s="265"/>
      <c r="AA91" s="265"/>
      <c r="AB91" s="265"/>
      <c r="AC91" s="265"/>
      <c r="AD91" s="265"/>
      <c r="AE91" s="265"/>
      <c r="AF91" s="265"/>
      <c r="AG91" s="265"/>
      <c r="AH91" s="265"/>
      <c r="AI91" s="265"/>
      <c r="AJ91" s="265"/>
      <c r="AK91" s="265"/>
      <c r="AL91" s="265"/>
      <c r="AM91" s="265"/>
    </row>
    <row r="92" spans="1:39" s="73" customFormat="1">
      <c r="A92" s="77"/>
      <c r="B92" s="69" t="s">
        <v>627</v>
      </c>
      <c r="C92" s="70">
        <v>1</v>
      </c>
      <c r="D92" s="71" t="s">
        <v>599</v>
      </c>
      <c r="E92" s="80">
        <v>4</v>
      </c>
      <c r="F92" s="65">
        <v>1.8</v>
      </c>
      <c r="G92" s="65">
        <v>0.3</v>
      </c>
      <c r="H92" s="65"/>
      <c r="I92" s="72">
        <f t="shared" ref="I92:I100" si="4">ROUND(PRODUCT(C92:H92),2)</f>
        <v>2.16</v>
      </c>
      <c r="J92" s="69"/>
      <c r="N92" s="98"/>
      <c r="O92" s="98"/>
      <c r="P92" s="98"/>
      <c r="Q92" s="98"/>
      <c r="R92" s="98"/>
      <c r="S92" s="98"/>
      <c r="T92" s="98"/>
      <c r="U92" s="98"/>
      <c r="V92" s="98"/>
      <c r="W92" s="98"/>
      <c r="X92" s="98"/>
      <c r="Y92" s="98"/>
      <c r="Z92" s="98"/>
      <c r="AA92" s="98"/>
      <c r="AB92" s="98"/>
      <c r="AC92" s="98"/>
      <c r="AD92" s="98"/>
      <c r="AE92" s="98"/>
      <c r="AF92" s="98"/>
      <c r="AG92" s="98"/>
      <c r="AH92" s="98"/>
      <c r="AI92" s="98"/>
      <c r="AJ92" s="98"/>
      <c r="AK92" s="98"/>
      <c r="AL92" s="98"/>
      <c r="AM92" s="98"/>
    </row>
    <row r="93" spans="1:39" s="73" customFormat="1">
      <c r="A93" s="77"/>
      <c r="B93" s="69" t="s">
        <v>628</v>
      </c>
      <c r="C93" s="70">
        <v>1</v>
      </c>
      <c r="D93" s="71" t="s">
        <v>599</v>
      </c>
      <c r="E93" s="80">
        <v>5</v>
      </c>
      <c r="F93" s="65">
        <v>1.8</v>
      </c>
      <c r="G93" s="65"/>
      <c r="H93" s="65">
        <v>0.15</v>
      </c>
      <c r="I93" s="72">
        <f t="shared" si="4"/>
        <v>1.35</v>
      </c>
      <c r="J93" s="69"/>
      <c r="N93" s="98"/>
      <c r="O93" s="98"/>
      <c r="P93" s="98"/>
      <c r="Q93" s="98"/>
      <c r="R93" s="98"/>
      <c r="S93" s="98"/>
      <c r="T93" s="98"/>
      <c r="U93" s="98"/>
      <c r="V93" s="98"/>
      <c r="W93" s="98"/>
      <c r="X93" s="98"/>
      <c r="Y93" s="98"/>
      <c r="Z93" s="98"/>
      <c r="AA93" s="98"/>
      <c r="AB93" s="98"/>
      <c r="AC93" s="98"/>
      <c r="AD93" s="98"/>
      <c r="AE93" s="98"/>
      <c r="AF93" s="98"/>
      <c r="AG93" s="98"/>
      <c r="AH93" s="98"/>
      <c r="AI93" s="98"/>
      <c r="AJ93" s="98"/>
      <c r="AK93" s="98"/>
      <c r="AL93" s="98"/>
      <c r="AM93" s="98"/>
    </row>
    <row r="94" spans="1:39" s="73" customFormat="1">
      <c r="A94" s="77"/>
      <c r="B94" s="69" t="s">
        <v>629</v>
      </c>
      <c r="C94" s="70">
        <v>1</v>
      </c>
      <c r="D94" s="71" t="s">
        <v>599</v>
      </c>
      <c r="E94" s="80">
        <v>1</v>
      </c>
      <c r="F94" s="65">
        <f>0.5*4</f>
        <v>2</v>
      </c>
      <c r="G94" s="65">
        <v>1.73</v>
      </c>
      <c r="H94" s="65"/>
      <c r="I94" s="72">
        <f t="shared" si="4"/>
        <v>3.46</v>
      </c>
      <c r="J94" s="69"/>
      <c r="N94" s="98"/>
      <c r="O94" s="98"/>
      <c r="P94" s="98"/>
      <c r="Q94" s="98"/>
      <c r="R94" s="98"/>
      <c r="S94" s="98"/>
      <c r="T94" s="98"/>
      <c r="U94" s="98"/>
      <c r="V94" s="98"/>
      <c r="W94" s="98"/>
      <c r="X94" s="98"/>
      <c r="Y94" s="98"/>
      <c r="Z94" s="98"/>
      <c r="AA94" s="98"/>
      <c r="AB94" s="98"/>
      <c r="AC94" s="98"/>
      <c r="AD94" s="98"/>
      <c r="AE94" s="98"/>
      <c r="AF94" s="98"/>
      <c r="AG94" s="98"/>
      <c r="AH94" s="98"/>
      <c r="AI94" s="98"/>
      <c r="AJ94" s="98"/>
      <c r="AK94" s="98"/>
      <c r="AL94" s="98"/>
      <c r="AM94" s="98"/>
    </row>
    <row r="95" spans="1:39" s="73" customFormat="1">
      <c r="A95" s="77"/>
      <c r="B95" s="69" t="s">
        <v>630</v>
      </c>
      <c r="C95" s="70">
        <v>1</v>
      </c>
      <c r="D95" s="71" t="s">
        <v>599</v>
      </c>
      <c r="E95" s="80">
        <v>1</v>
      </c>
      <c r="F95" s="65">
        <v>0.5</v>
      </c>
      <c r="G95" s="65">
        <v>0.5</v>
      </c>
      <c r="H95" s="65"/>
      <c r="I95" s="72">
        <f t="shared" si="4"/>
        <v>0.25</v>
      </c>
      <c r="J95" s="69"/>
      <c r="N95" s="98"/>
      <c r="O95" s="98"/>
      <c r="P95" s="98"/>
      <c r="Q95" s="98"/>
      <c r="R95" s="98"/>
      <c r="S95" s="98"/>
      <c r="T95" s="98"/>
      <c r="U95" s="98"/>
      <c r="V95" s="98"/>
      <c r="W95" s="98"/>
      <c r="X95" s="98"/>
      <c r="Y95" s="98"/>
      <c r="Z95" s="98"/>
      <c r="AA95" s="98"/>
      <c r="AB95" s="98"/>
      <c r="AC95" s="98"/>
      <c r="AD95" s="98"/>
      <c r="AE95" s="98"/>
      <c r="AF95" s="98"/>
      <c r="AG95" s="98"/>
      <c r="AH95" s="98"/>
      <c r="AI95" s="98"/>
      <c r="AJ95" s="98"/>
      <c r="AK95" s="98"/>
      <c r="AL95" s="98"/>
      <c r="AM95" s="98"/>
    </row>
    <row r="96" spans="1:39" s="73" customFormat="1">
      <c r="A96" s="77"/>
      <c r="B96" s="69" t="s">
        <v>631</v>
      </c>
      <c r="C96" s="70">
        <v>1</v>
      </c>
      <c r="D96" s="71" t="s">
        <v>599</v>
      </c>
      <c r="E96" s="80">
        <v>1</v>
      </c>
      <c r="F96" s="65">
        <v>1.35</v>
      </c>
      <c r="G96" s="65">
        <v>0.75</v>
      </c>
      <c r="H96" s="65"/>
      <c r="I96" s="72">
        <f t="shared" si="4"/>
        <v>1.01</v>
      </c>
      <c r="J96" s="69"/>
      <c r="N96" s="98"/>
      <c r="O96" s="98"/>
      <c r="P96" s="98"/>
      <c r="Q96" s="98"/>
      <c r="R96" s="98"/>
      <c r="S96" s="98"/>
      <c r="T96" s="98"/>
      <c r="U96" s="98"/>
      <c r="V96" s="98"/>
      <c r="W96" s="98"/>
      <c r="X96" s="98"/>
      <c r="Y96" s="98"/>
      <c r="Z96" s="98"/>
      <c r="AA96" s="98"/>
      <c r="AB96" s="98"/>
      <c r="AC96" s="98"/>
      <c r="AD96" s="98"/>
      <c r="AE96" s="98"/>
      <c r="AF96" s="98"/>
      <c r="AG96" s="98"/>
      <c r="AH96" s="98"/>
      <c r="AI96" s="98"/>
      <c r="AJ96" s="98"/>
      <c r="AK96" s="98"/>
      <c r="AL96" s="98"/>
      <c r="AM96" s="98"/>
    </row>
    <row r="97" spans="1:39" s="73" customFormat="1">
      <c r="A97" s="77"/>
      <c r="B97" s="69" t="s">
        <v>780</v>
      </c>
      <c r="C97" s="70">
        <v>1</v>
      </c>
      <c r="D97" s="71" t="s">
        <v>599</v>
      </c>
      <c r="E97" s="80">
        <v>1</v>
      </c>
      <c r="F97" s="65">
        <f>(0.75+0.115+1.35)*2</f>
        <v>4.43</v>
      </c>
      <c r="G97" s="65"/>
      <c r="H97" s="65">
        <v>0.75</v>
      </c>
      <c r="I97" s="72">
        <f t="shared" si="4"/>
        <v>3.32</v>
      </c>
      <c r="J97" s="69"/>
      <c r="N97" s="98"/>
      <c r="O97" s="98"/>
      <c r="P97" s="98"/>
      <c r="Q97" s="98"/>
      <c r="R97" s="98"/>
      <c r="S97" s="98"/>
      <c r="T97" s="98"/>
      <c r="U97" s="98"/>
      <c r="V97" s="98"/>
      <c r="W97" s="98"/>
      <c r="X97" s="98"/>
      <c r="Y97" s="98"/>
      <c r="Z97" s="98"/>
      <c r="AA97" s="98"/>
      <c r="AB97" s="98"/>
      <c r="AC97" s="98"/>
      <c r="AD97" s="98"/>
      <c r="AE97" s="98"/>
      <c r="AF97" s="98"/>
      <c r="AG97" s="98"/>
      <c r="AH97" s="98"/>
      <c r="AI97" s="98"/>
      <c r="AJ97" s="98"/>
      <c r="AK97" s="98"/>
      <c r="AL97" s="98"/>
      <c r="AM97" s="98"/>
    </row>
    <row r="98" spans="1:39" s="73" customFormat="1">
      <c r="A98" s="77"/>
      <c r="B98" s="21" t="s">
        <v>615</v>
      </c>
      <c r="C98" s="70">
        <v>1</v>
      </c>
      <c r="D98" s="71" t="s">
        <v>599</v>
      </c>
      <c r="E98" s="80">
        <v>13</v>
      </c>
      <c r="F98" s="52">
        <v>0.6</v>
      </c>
      <c r="G98" s="52">
        <v>0.6</v>
      </c>
      <c r="H98" s="65"/>
      <c r="I98" s="72">
        <f t="shared" si="4"/>
        <v>4.68</v>
      </c>
      <c r="J98" s="69"/>
      <c r="N98" s="98"/>
      <c r="O98" s="98"/>
      <c r="P98" s="98"/>
      <c r="Q98" s="98"/>
      <c r="R98" s="98"/>
      <c r="S98" s="98"/>
      <c r="T98" s="98"/>
      <c r="U98" s="98"/>
      <c r="V98" s="98"/>
      <c r="W98" s="98"/>
      <c r="X98" s="98"/>
      <c r="Y98" s="98"/>
      <c r="Z98" s="98"/>
      <c r="AA98" s="98"/>
      <c r="AB98" s="98"/>
      <c r="AC98" s="98"/>
      <c r="AD98" s="98"/>
      <c r="AE98" s="98"/>
      <c r="AF98" s="98"/>
      <c r="AG98" s="98"/>
      <c r="AH98" s="98"/>
      <c r="AI98" s="98"/>
      <c r="AJ98" s="98"/>
      <c r="AK98" s="98"/>
      <c r="AL98" s="98"/>
      <c r="AM98" s="98"/>
    </row>
    <row r="99" spans="1:39" s="73" customFormat="1">
      <c r="A99" s="77"/>
      <c r="B99" s="21" t="s">
        <v>756</v>
      </c>
      <c r="C99" s="70">
        <v>1</v>
      </c>
      <c r="D99" s="71" t="s">
        <v>599</v>
      </c>
      <c r="E99" s="80">
        <v>1</v>
      </c>
      <c r="F99" s="52">
        <v>2.5</v>
      </c>
      <c r="G99" s="52">
        <v>1.2</v>
      </c>
      <c r="H99" s="65"/>
      <c r="I99" s="72">
        <f t="shared" si="4"/>
        <v>3</v>
      </c>
      <c r="J99" s="69"/>
      <c r="N99" s="98"/>
      <c r="O99" s="98"/>
      <c r="P99" s="98"/>
      <c r="Q99" s="98"/>
      <c r="R99" s="98"/>
      <c r="S99" s="98"/>
      <c r="T99" s="98"/>
      <c r="U99" s="98"/>
      <c r="V99" s="98"/>
      <c r="W99" s="98"/>
      <c r="X99" s="98"/>
      <c r="Y99" s="98"/>
      <c r="Z99" s="98"/>
      <c r="AA99" s="98"/>
      <c r="AB99" s="98"/>
      <c r="AC99" s="98"/>
      <c r="AD99" s="98"/>
      <c r="AE99" s="98"/>
      <c r="AF99" s="98"/>
      <c r="AG99" s="98"/>
      <c r="AH99" s="98"/>
      <c r="AI99" s="98"/>
      <c r="AJ99" s="98"/>
      <c r="AK99" s="98"/>
      <c r="AL99" s="98"/>
      <c r="AM99" s="98"/>
    </row>
    <row r="100" spans="1:39" s="73" customFormat="1">
      <c r="A100" s="77"/>
      <c r="B100" s="21" t="s">
        <v>624</v>
      </c>
      <c r="C100" s="70">
        <v>1</v>
      </c>
      <c r="D100" s="71" t="s">
        <v>599</v>
      </c>
      <c r="E100" s="80">
        <v>1</v>
      </c>
      <c r="F100" s="52">
        <v>1.8</v>
      </c>
      <c r="G100" s="52">
        <v>1.2</v>
      </c>
      <c r="H100" s="65"/>
      <c r="I100" s="72">
        <f t="shared" si="4"/>
        <v>2.16</v>
      </c>
      <c r="J100" s="69"/>
      <c r="N100" s="98"/>
      <c r="O100" s="98"/>
      <c r="P100" s="98"/>
      <c r="Q100" s="98"/>
      <c r="R100" s="98"/>
      <c r="S100" s="98"/>
      <c r="T100" s="98"/>
      <c r="U100" s="98"/>
      <c r="V100" s="98"/>
      <c r="W100" s="98"/>
      <c r="X100" s="98"/>
      <c r="Y100" s="98"/>
      <c r="Z100" s="98"/>
      <c r="AA100" s="98"/>
      <c r="AB100" s="98"/>
      <c r="AC100" s="98"/>
      <c r="AD100" s="98"/>
      <c r="AE100" s="98"/>
      <c r="AF100" s="98"/>
      <c r="AG100" s="98"/>
      <c r="AH100" s="98"/>
      <c r="AI100" s="98"/>
      <c r="AJ100" s="98"/>
      <c r="AK100" s="98"/>
      <c r="AL100" s="98"/>
      <c r="AM100" s="98"/>
    </row>
    <row r="101" spans="1:39" s="67" customFormat="1">
      <c r="A101" s="77"/>
      <c r="B101" s="69"/>
      <c r="C101" s="74"/>
      <c r="D101" s="75"/>
      <c r="E101" s="76"/>
      <c r="F101" s="77"/>
      <c r="G101" s="77"/>
      <c r="H101" s="78" t="s">
        <v>337</v>
      </c>
      <c r="I101" s="79">
        <f>SUM(I92:I100)</f>
        <v>21.39</v>
      </c>
      <c r="J101" s="69" t="s">
        <v>351</v>
      </c>
      <c r="N101" s="265"/>
      <c r="O101" s="265"/>
      <c r="P101" s="265"/>
      <c r="Q101" s="265"/>
      <c r="R101" s="265"/>
      <c r="S101" s="265"/>
      <c r="T101" s="265"/>
      <c r="U101" s="265"/>
      <c r="V101" s="265"/>
      <c r="W101" s="265"/>
      <c r="X101" s="265"/>
      <c r="Y101" s="265"/>
      <c r="Z101" s="265"/>
      <c r="AA101" s="265"/>
      <c r="AB101" s="265"/>
      <c r="AC101" s="265"/>
      <c r="AD101" s="265"/>
      <c r="AE101" s="265"/>
      <c r="AF101" s="265"/>
      <c r="AG101" s="265"/>
      <c r="AH101" s="265"/>
      <c r="AI101" s="265"/>
      <c r="AJ101" s="265"/>
      <c r="AK101" s="265"/>
      <c r="AL101" s="265"/>
      <c r="AM101" s="265"/>
    </row>
    <row r="102" spans="1:39" s="10" customFormat="1">
      <c r="A102" s="262"/>
      <c r="B102" s="21"/>
      <c r="C102" s="40"/>
      <c r="D102" s="23"/>
      <c r="E102" s="41"/>
      <c r="F102" s="262"/>
      <c r="G102" s="262"/>
      <c r="H102" s="262" t="s">
        <v>439</v>
      </c>
      <c r="I102" s="28">
        <f>ROUNDUP(I101,1)</f>
        <v>21.4</v>
      </c>
      <c r="J102" s="42" t="s">
        <v>351</v>
      </c>
      <c r="N102" s="84"/>
      <c r="O102" s="84"/>
      <c r="P102" s="84"/>
      <c r="Q102" s="84"/>
      <c r="R102" s="84"/>
      <c r="S102" s="84"/>
      <c r="T102" s="84"/>
      <c r="U102" s="84"/>
      <c r="V102" s="84"/>
      <c r="W102" s="84"/>
      <c r="X102" s="84"/>
      <c r="Y102" s="84"/>
      <c r="Z102" s="84"/>
      <c r="AA102" s="84"/>
      <c r="AB102" s="84"/>
      <c r="AC102" s="84"/>
      <c r="AD102" s="84"/>
      <c r="AE102" s="84"/>
      <c r="AF102" s="84"/>
      <c r="AG102" s="84"/>
      <c r="AH102" s="84"/>
      <c r="AI102" s="84"/>
      <c r="AJ102" s="84"/>
      <c r="AK102" s="84"/>
      <c r="AL102" s="84"/>
      <c r="AM102" s="84"/>
    </row>
    <row r="103" spans="1:39" s="10" customFormat="1" ht="75.75" customHeight="1">
      <c r="A103" s="30">
        <v>10</v>
      </c>
      <c r="B103" s="317" t="s">
        <v>632</v>
      </c>
      <c r="C103" s="318"/>
      <c r="D103" s="318"/>
      <c r="E103" s="318"/>
      <c r="F103" s="318"/>
      <c r="G103" s="318"/>
      <c r="H103" s="318"/>
      <c r="I103" s="318"/>
      <c r="J103" s="319"/>
      <c r="N103" s="84"/>
      <c r="O103" s="84"/>
      <c r="P103" s="84"/>
      <c r="Q103" s="84"/>
      <c r="R103" s="84"/>
      <c r="S103" s="84"/>
      <c r="T103" s="84"/>
      <c r="U103" s="84"/>
      <c r="V103" s="84"/>
      <c r="W103" s="84"/>
      <c r="X103" s="84"/>
      <c r="Y103" s="84"/>
      <c r="Z103" s="84"/>
      <c r="AA103" s="84"/>
      <c r="AB103" s="84"/>
      <c r="AC103" s="84"/>
      <c r="AD103" s="84"/>
      <c r="AE103" s="84"/>
      <c r="AF103" s="84"/>
      <c r="AG103" s="84"/>
      <c r="AH103" s="84"/>
      <c r="AI103" s="84"/>
      <c r="AJ103" s="84"/>
      <c r="AK103" s="84"/>
      <c r="AL103" s="84"/>
      <c r="AM103" s="84"/>
    </row>
    <row r="104" spans="1:39" s="10" customFormat="1">
      <c r="A104" s="30"/>
      <c r="B104" s="29" t="s">
        <v>633</v>
      </c>
      <c r="C104" s="22"/>
      <c r="D104" s="23"/>
      <c r="E104" s="26"/>
      <c r="F104" s="24"/>
      <c r="G104" s="24"/>
      <c r="H104" s="24"/>
      <c r="I104" s="25"/>
      <c r="J104" s="21"/>
      <c r="N104" s="84"/>
      <c r="O104" s="84"/>
      <c r="P104" s="84"/>
      <c r="Q104" s="84"/>
      <c r="R104" s="84"/>
      <c r="S104" s="84"/>
      <c r="T104" s="84"/>
      <c r="U104" s="84"/>
      <c r="V104" s="84"/>
      <c r="W104" s="84"/>
      <c r="X104" s="84"/>
      <c r="Y104" s="84"/>
      <c r="Z104" s="84"/>
      <c r="AA104" s="84"/>
      <c r="AB104" s="84"/>
      <c r="AC104" s="84"/>
      <c r="AD104" s="84"/>
      <c r="AE104" s="84"/>
      <c r="AF104" s="84"/>
      <c r="AG104" s="84"/>
      <c r="AH104" s="84"/>
      <c r="AI104" s="84"/>
      <c r="AJ104" s="84"/>
      <c r="AK104" s="84"/>
      <c r="AL104" s="84"/>
      <c r="AM104" s="84"/>
    </row>
    <row r="105" spans="1:39" s="10" customFormat="1">
      <c r="A105" s="30"/>
      <c r="B105" s="21" t="s">
        <v>611</v>
      </c>
      <c r="C105" s="22">
        <v>1</v>
      </c>
      <c r="D105" s="23" t="s">
        <v>599</v>
      </c>
      <c r="E105" s="26">
        <v>1</v>
      </c>
      <c r="F105" s="24">
        <v>26.08</v>
      </c>
      <c r="G105" s="24"/>
      <c r="H105" s="24">
        <v>3.4</v>
      </c>
      <c r="I105" s="25">
        <f t="shared" ref="I105:I117" si="5">ROUND(PRODUCT(C105:H105),2)</f>
        <v>88.67</v>
      </c>
      <c r="J105" s="21"/>
      <c r="N105" s="84"/>
      <c r="O105" s="84"/>
      <c r="P105" s="84"/>
      <c r="Q105" s="84"/>
      <c r="R105" s="84"/>
      <c r="S105" s="84"/>
      <c r="T105" s="84"/>
      <c r="U105" s="84"/>
      <c r="V105" s="84"/>
      <c r="W105" s="84"/>
      <c r="X105" s="84"/>
      <c r="Y105" s="84"/>
      <c r="Z105" s="84"/>
      <c r="AA105" s="84"/>
      <c r="AB105" s="84"/>
      <c r="AC105" s="84"/>
      <c r="AD105" s="84"/>
      <c r="AE105" s="84"/>
      <c r="AF105" s="84"/>
      <c r="AG105" s="84"/>
      <c r="AH105" s="84"/>
      <c r="AI105" s="84"/>
      <c r="AJ105" s="84"/>
      <c r="AK105" s="84"/>
      <c r="AL105" s="84"/>
      <c r="AM105" s="84"/>
    </row>
    <row r="106" spans="1:39" s="10" customFormat="1">
      <c r="A106" s="30"/>
      <c r="B106" s="21" t="s">
        <v>617</v>
      </c>
      <c r="C106" s="22">
        <v>-1</v>
      </c>
      <c r="D106" s="23" t="s">
        <v>599</v>
      </c>
      <c r="E106" s="26">
        <v>1</v>
      </c>
      <c r="F106" s="24">
        <v>1</v>
      </c>
      <c r="G106" s="24"/>
      <c r="H106" s="24">
        <v>2.1</v>
      </c>
      <c r="I106" s="25">
        <f t="shared" si="5"/>
        <v>-2.1</v>
      </c>
      <c r="J106" s="21"/>
      <c r="N106" s="84"/>
      <c r="O106" s="84"/>
      <c r="P106" s="84"/>
      <c r="Q106" s="84"/>
      <c r="R106" s="84"/>
      <c r="S106" s="84"/>
      <c r="T106" s="84"/>
      <c r="U106" s="84"/>
      <c r="V106" s="84"/>
      <c r="W106" s="84"/>
      <c r="X106" s="84"/>
      <c r="Y106" s="84"/>
      <c r="Z106" s="84"/>
      <c r="AA106" s="84"/>
      <c r="AB106" s="84"/>
      <c r="AC106" s="84"/>
      <c r="AD106" s="84"/>
      <c r="AE106" s="84"/>
      <c r="AF106" s="84"/>
      <c r="AG106" s="84"/>
      <c r="AH106" s="84"/>
      <c r="AI106" s="84"/>
      <c r="AJ106" s="84"/>
      <c r="AK106" s="84"/>
      <c r="AL106" s="84"/>
      <c r="AM106" s="84"/>
    </row>
    <row r="107" spans="1:39" s="10" customFormat="1">
      <c r="A107" s="30"/>
      <c r="B107" s="21" t="s">
        <v>634</v>
      </c>
      <c r="C107" s="22">
        <v>1</v>
      </c>
      <c r="D107" s="23" t="s">
        <v>599</v>
      </c>
      <c r="E107" s="26">
        <v>1</v>
      </c>
      <c r="F107" s="24">
        <f>(4.2+1)</f>
        <v>5.2</v>
      </c>
      <c r="G107" s="24">
        <v>0.15</v>
      </c>
      <c r="H107" s="24"/>
      <c r="I107" s="25">
        <f t="shared" si="5"/>
        <v>0.78</v>
      </c>
      <c r="J107" s="21"/>
      <c r="N107" s="84"/>
      <c r="O107" s="84"/>
      <c r="P107" s="84"/>
      <c r="Q107" s="84"/>
      <c r="R107" s="84"/>
      <c r="S107" s="84"/>
      <c r="T107" s="84"/>
      <c r="U107" s="84"/>
      <c r="V107" s="84"/>
      <c r="W107" s="84"/>
      <c r="X107" s="84"/>
      <c r="Y107" s="84"/>
      <c r="Z107" s="84"/>
      <c r="AA107" s="84"/>
      <c r="AB107" s="84"/>
      <c r="AC107" s="84"/>
      <c r="AD107" s="84"/>
      <c r="AE107" s="84"/>
      <c r="AF107" s="84"/>
      <c r="AG107" s="84"/>
      <c r="AH107" s="84"/>
      <c r="AI107" s="84"/>
      <c r="AJ107" s="84"/>
      <c r="AK107" s="84"/>
      <c r="AL107" s="84"/>
      <c r="AM107" s="84"/>
    </row>
    <row r="108" spans="1:39" s="10" customFormat="1">
      <c r="A108" s="30"/>
      <c r="B108" s="21" t="s">
        <v>618</v>
      </c>
      <c r="C108" s="22">
        <v>-1</v>
      </c>
      <c r="D108" s="23" t="s">
        <v>599</v>
      </c>
      <c r="E108" s="26">
        <v>12</v>
      </c>
      <c r="F108" s="24">
        <v>0.6</v>
      </c>
      <c r="G108" s="24"/>
      <c r="H108" s="24">
        <v>0.6</v>
      </c>
      <c r="I108" s="25">
        <f t="shared" si="5"/>
        <v>-4.32</v>
      </c>
      <c r="J108" s="21"/>
      <c r="N108" s="84"/>
      <c r="O108" s="84"/>
      <c r="P108" s="84"/>
      <c r="Q108" s="84"/>
      <c r="R108" s="84"/>
      <c r="S108" s="84"/>
      <c r="T108" s="84"/>
      <c r="U108" s="84"/>
      <c r="V108" s="84"/>
      <c r="W108" s="84"/>
      <c r="X108" s="84"/>
      <c r="Y108" s="84"/>
      <c r="Z108" s="84"/>
      <c r="AA108" s="84"/>
      <c r="AB108" s="84"/>
      <c r="AC108" s="84"/>
      <c r="AD108" s="84"/>
      <c r="AE108" s="84"/>
      <c r="AF108" s="84"/>
      <c r="AG108" s="84"/>
      <c r="AH108" s="84"/>
      <c r="AI108" s="84"/>
      <c r="AJ108" s="84"/>
      <c r="AK108" s="84"/>
      <c r="AL108" s="84"/>
      <c r="AM108" s="84"/>
    </row>
    <row r="109" spans="1:39" s="10" customFormat="1">
      <c r="A109" s="30"/>
      <c r="B109" s="21" t="s">
        <v>634</v>
      </c>
      <c r="C109" s="22">
        <v>-1</v>
      </c>
      <c r="D109" s="23" t="s">
        <v>599</v>
      </c>
      <c r="E109" s="26">
        <v>12</v>
      </c>
      <c r="F109" s="24">
        <f>(F108+H108)*2</f>
        <v>2.4</v>
      </c>
      <c r="G109" s="24">
        <v>0.1</v>
      </c>
      <c r="H109" s="24"/>
      <c r="I109" s="25">
        <f t="shared" si="5"/>
        <v>-2.88</v>
      </c>
      <c r="J109" s="21"/>
      <c r="N109" s="84"/>
      <c r="O109" s="84"/>
      <c r="P109" s="84"/>
      <c r="Q109" s="84"/>
      <c r="R109" s="84"/>
      <c r="S109" s="84"/>
      <c r="T109" s="84"/>
      <c r="U109" s="84"/>
      <c r="V109" s="84"/>
      <c r="W109" s="84"/>
      <c r="X109" s="84"/>
      <c r="Y109" s="84"/>
      <c r="Z109" s="84"/>
      <c r="AA109" s="84"/>
      <c r="AB109" s="84"/>
      <c r="AC109" s="84"/>
      <c r="AD109" s="84"/>
      <c r="AE109" s="84"/>
      <c r="AF109" s="84"/>
      <c r="AG109" s="84"/>
      <c r="AH109" s="84"/>
      <c r="AI109" s="84"/>
      <c r="AJ109" s="84"/>
      <c r="AK109" s="84"/>
      <c r="AL109" s="84"/>
      <c r="AM109" s="84"/>
    </row>
    <row r="110" spans="1:39" s="84" customFormat="1">
      <c r="A110" s="81"/>
      <c r="B110" s="82" t="s">
        <v>635</v>
      </c>
      <c r="C110" s="49">
        <v>1</v>
      </c>
      <c r="D110" s="50" t="s">
        <v>599</v>
      </c>
      <c r="E110" s="51">
        <v>1</v>
      </c>
      <c r="F110" s="52">
        <v>1.96</v>
      </c>
      <c r="G110" s="52"/>
      <c r="H110" s="52">
        <v>1.73</v>
      </c>
      <c r="I110" s="83">
        <f t="shared" si="5"/>
        <v>3.39</v>
      </c>
      <c r="J110" s="82"/>
    </row>
    <row r="111" spans="1:39" s="84" customFormat="1">
      <c r="A111" s="54"/>
      <c r="B111" s="82" t="s">
        <v>636</v>
      </c>
      <c r="C111" s="49">
        <v>2</v>
      </c>
      <c r="D111" s="50" t="s">
        <v>599</v>
      </c>
      <c r="E111" s="51">
        <v>4</v>
      </c>
      <c r="F111" s="52">
        <v>0.3</v>
      </c>
      <c r="G111" s="85"/>
      <c r="H111" s="52">
        <v>0.15</v>
      </c>
      <c r="I111" s="83">
        <f t="shared" si="5"/>
        <v>0.36</v>
      </c>
      <c r="J111" s="82"/>
    </row>
    <row r="112" spans="1:39" s="84" customFormat="1">
      <c r="A112" s="54"/>
      <c r="B112" s="82" t="s">
        <v>759</v>
      </c>
      <c r="C112" s="49">
        <v>1</v>
      </c>
      <c r="D112" s="50" t="s">
        <v>599</v>
      </c>
      <c r="E112" s="51">
        <v>1</v>
      </c>
      <c r="F112" s="52">
        <v>2.5</v>
      </c>
      <c r="G112" s="85"/>
      <c r="H112" s="52">
        <v>0.55000000000000004</v>
      </c>
      <c r="I112" s="83">
        <f t="shared" si="5"/>
        <v>1.38</v>
      </c>
      <c r="J112" s="82"/>
    </row>
    <row r="113" spans="1:39" s="10" customFormat="1">
      <c r="A113" s="30"/>
      <c r="B113" s="21" t="s">
        <v>637</v>
      </c>
      <c r="C113" s="22">
        <v>1</v>
      </c>
      <c r="D113" s="23" t="s">
        <v>599</v>
      </c>
      <c r="E113" s="26">
        <v>13</v>
      </c>
      <c r="F113" s="24">
        <v>4.24</v>
      </c>
      <c r="G113" s="24"/>
      <c r="H113" s="24">
        <v>0.7</v>
      </c>
      <c r="I113" s="25">
        <f t="shared" si="5"/>
        <v>38.58</v>
      </c>
      <c r="J113" s="21"/>
      <c r="N113" s="84"/>
      <c r="O113" s="84"/>
      <c r="P113" s="84"/>
      <c r="Q113" s="84"/>
      <c r="R113" s="84"/>
      <c r="S113" s="84"/>
      <c r="T113" s="84"/>
      <c r="U113" s="84"/>
      <c r="V113" s="84"/>
      <c r="W113" s="84"/>
      <c r="X113" s="84"/>
      <c r="Y113" s="84"/>
      <c r="Z113" s="84"/>
      <c r="AA113" s="84"/>
      <c r="AB113" s="84"/>
      <c r="AC113" s="84"/>
      <c r="AD113" s="84"/>
      <c r="AE113" s="84"/>
      <c r="AF113" s="84"/>
      <c r="AG113" s="84"/>
      <c r="AH113" s="84"/>
      <c r="AI113" s="84"/>
      <c r="AJ113" s="84"/>
      <c r="AK113" s="84"/>
      <c r="AL113" s="84"/>
      <c r="AM113" s="84"/>
    </row>
    <row r="114" spans="1:39" s="10" customFormat="1">
      <c r="A114" s="30"/>
      <c r="B114" s="21" t="s">
        <v>638</v>
      </c>
      <c r="C114" s="22">
        <v>1</v>
      </c>
      <c r="D114" s="23" t="s">
        <v>599</v>
      </c>
      <c r="E114" s="26">
        <v>13</v>
      </c>
      <c r="F114" s="24">
        <v>3.32</v>
      </c>
      <c r="G114" s="24">
        <v>0.23</v>
      </c>
      <c r="H114" s="24"/>
      <c r="I114" s="25">
        <f t="shared" si="5"/>
        <v>9.93</v>
      </c>
      <c r="J114" s="21"/>
      <c r="N114" s="84"/>
      <c r="O114" s="84"/>
      <c r="P114" s="84"/>
      <c r="Q114" s="84"/>
      <c r="R114" s="84"/>
      <c r="S114" s="84"/>
      <c r="T114" s="84"/>
      <c r="U114" s="84"/>
      <c r="V114" s="84"/>
      <c r="W114" s="84"/>
      <c r="X114" s="84"/>
      <c r="Y114" s="84"/>
      <c r="Z114" s="84"/>
      <c r="AA114" s="84"/>
      <c r="AB114" s="84"/>
      <c r="AC114" s="84"/>
      <c r="AD114" s="84"/>
      <c r="AE114" s="84"/>
      <c r="AF114" s="84"/>
      <c r="AG114" s="84"/>
      <c r="AH114" s="84"/>
      <c r="AI114" s="84"/>
      <c r="AJ114" s="84"/>
      <c r="AK114" s="84"/>
      <c r="AL114" s="84"/>
      <c r="AM114" s="84"/>
    </row>
    <row r="115" spans="1:39" s="84" customFormat="1">
      <c r="A115" s="81"/>
      <c r="B115" s="21" t="s">
        <v>760</v>
      </c>
      <c r="C115" s="49">
        <v>1</v>
      </c>
      <c r="D115" s="23" t="s">
        <v>599</v>
      </c>
      <c r="E115" s="51">
        <v>1</v>
      </c>
      <c r="F115" s="52">
        <v>1.35</v>
      </c>
      <c r="G115" s="52"/>
      <c r="H115" s="52">
        <v>0.75</v>
      </c>
      <c r="I115" s="83">
        <f t="shared" si="5"/>
        <v>1.01</v>
      </c>
      <c r="J115" s="82"/>
    </row>
    <row r="116" spans="1:39" s="84" customFormat="1">
      <c r="A116" s="81"/>
      <c r="B116" s="21" t="s">
        <v>778</v>
      </c>
      <c r="C116" s="49">
        <v>1</v>
      </c>
      <c r="D116" s="23" t="s">
        <v>599</v>
      </c>
      <c r="E116" s="51">
        <v>1</v>
      </c>
      <c r="F116" s="52">
        <v>4.9000000000000004</v>
      </c>
      <c r="G116" s="52"/>
      <c r="H116" s="52">
        <v>0.12</v>
      </c>
      <c r="I116" s="83">
        <f t="shared" si="5"/>
        <v>0.59</v>
      </c>
      <c r="J116" s="82"/>
    </row>
    <row r="117" spans="1:39" s="84" customFormat="1">
      <c r="A117" s="81"/>
      <c r="B117" s="82" t="s">
        <v>620</v>
      </c>
      <c r="C117" s="49">
        <v>1</v>
      </c>
      <c r="D117" s="23" t="s">
        <v>599</v>
      </c>
      <c r="E117" s="51">
        <v>1</v>
      </c>
      <c r="F117" s="52">
        <v>1.96</v>
      </c>
      <c r="G117" s="52"/>
      <c r="H117" s="52">
        <v>1.73</v>
      </c>
      <c r="I117" s="83">
        <f t="shared" si="5"/>
        <v>3.39</v>
      </c>
      <c r="J117" s="82"/>
    </row>
    <row r="118" spans="1:39" s="10" customFormat="1">
      <c r="A118" s="30"/>
      <c r="B118" s="21"/>
      <c r="C118" s="22"/>
      <c r="D118" s="23"/>
      <c r="E118" s="26"/>
      <c r="F118" s="24"/>
      <c r="G118" s="24"/>
      <c r="H118" s="24"/>
      <c r="I118" s="28">
        <f>SUM(I105:I117)</f>
        <v>138.78</v>
      </c>
      <c r="J118" s="21"/>
      <c r="N118" s="84"/>
      <c r="O118" s="84"/>
      <c r="P118" s="84"/>
      <c r="Q118" s="84"/>
      <c r="R118" s="84"/>
      <c r="S118" s="84"/>
      <c r="T118" s="84"/>
      <c r="U118" s="84"/>
      <c r="V118" s="84"/>
      <c r="W118" s="84"/>
      <c r="X118" s="84"/>
      <c r="Y118" s="84"/>
      <c r="Z118" s="84"/>
      <c r="AA118" s="84"/>
      <c r="AB118" s="84"/>
      <c r="AC118" s="84"/>
      <c r="AD118" s="84"/>
      <c r="AE118" s="84"/>
      <c r="AF118" s="84"/>
      <c r="AG118" s="84"/>
      <c r="AH118" s="84"/>
      <c r="AI118" s="84"/>
      <c r="AJ118" s="84"/>
      <c r="AK118" s="84"/>
      <c r="AL118" s="84"/>
      <c r="AM118" s="84"/>
    </row>
    <row r="119" spans="1:39" s="10" customFormat="1">
      <c r="A119" s="30"/>
      <c r="B119" s="29" t="s">
        <v>639</v>
      </c>
      <c r="C119" s="22"/>
      <c r="D119" s="23"/>
      <c r="E119" s="26"/>
      <c r="F119" s="24"/>
      <c r="G119" s="24"/>
      <c r="H119" s="24"/>
      <c r="I119" s="25"/>
      <c r="J119" s="21"/>
      <c r="N119" s="84"/>
      <c r="O119" s="84"/>
      <c r="P119" s="84"/>
      <c r="Q119" s="84"/>
      <c r="R119" s="84"/>
      <c r="S119" s="84"/>
      <c r="T119" s="84"/>
      <c r="U119" s="84"/>
      <c r="V119" s="84"/>
      <c r="W119" s="84"/>
      <c r="X119" s="84"/>
      <c r="Y119" s="84"/>
      <c r="Z119" s="84"/>
      <c r="AA119" s="84"/>
      <c r="AB119" s="84"/>
      <c r="AC119" s="84"/>
      <c r="AD119" s="84"/>
      <c r="AE119" s="84"/>
      <c r="AF119" s="84"/>
      <c r="AG119" s="84"/>
      <c r="AH119" s="84"/>
      <c r="AI119" s="84"/>
      <c r="AJ119" s="84"/>
      <c r="AK119" s="84"/>
      <c r="AL119" s="84"/>
      <c r="AM119" s="84"/>
    </row>
    <row r="120" spans="1:39" s="10" customFormat="1">
      <c r="A120" s="30"/>
      <c r="B120" s="21" t="s">
        <v>640</v>
      </c>
      <c r="C120" s="22">
        <v>1</v>
      </c>
      <c r="D120" s="23" t="s">
        <v>599</v>
      </c>
      <c r="E120" s="26">
        <v>5</v>
      </c>
      <c r="F120" s="24">
        <v>4.9000000000000004</v>
      </c>
      <c r="G120" s="24"/>
      <c r="H120" s="24">
        <f>(2.7+2.4)/2</f>
        <v>2.5499999999999998</v>
      </c>
      <c r="I120" s="25">
        <f>ROUND(PRODUCT(C120:H120),2)</f>
        <v>62.48</v>
      </c>
      <c r="J120" s="21"/>
      <c r="N120" s="84"/>
      <c r="O120" s="84"/>
      <c r="P120" s="84"/>
      <c r="Q120" s="84"/>
      <c r="R120" s="84"/>
      <c r="S120" s="84"/>
      <c r="T120" s="84"/>
      <c r="U120" s="84"/>
      <c r="V120" s="84"/>
      <c r="W120" s="84"/>
      <c r="X120" s="84"/>
      <c r="Y120" s="84"/>
      <c r="Z120" s="84"/>
      <c r="AA120" s="84"/>
      <c r="AB120" s="84"/>
      <c r="AC120" s="84"/>
      <c r="AD120" s="84"/>
      <c r="AE120" s="84"/>
      <c r="AF120" s="84"/>
      <c r="AG120" s="84"/>
      <c r="AH120" s="84"/>
      <c r="AI120" s="84"/>
      <c r="AJ120" s="84"/>
      <c r="AK120" s="84"/>
      <c r="AL120" s="84"/>
      <c r="AM120" s="84"/>
    </row>
    <row r="121" spans="1:39" s="10" customFormat="1">
      <c r="A121" s="30"/>
      <c r="B121" s="21" t="s">
        <v>640</v>
      </c>
      <c r="C121" s="22">
        <v>1</v>
      </c>
      <c r="D121" s="23" t="s">
        <v>599</v>
      </c>
      <c r="E121" s="26">
        <v>5</v>
      </c>
      <c r="F121" s="24">
        <v>4.9000000000000004</v>
      </c>
      <c r="G121" s="24"/>
      <c r="H121" s="24">
        <v>2.5499999999999998</v>
      </c>
      <c r="I121" s="25">
        <f>ROUND(PRODUCT(C121:H121),2)</f>
        <v>62.48</v>
      </c>
      <c r="J121" s="21"/>
      <c r="N121" s="84"/>
      <c r="O121" s="84"/>
      <c r="P121" s="84"/>
      <c r="Q121" s="84"/>
      <c r="R121" s="84"/>
      <c r="S121" s="84"/>
      <c r="T121" s="84"/>
      <c r="U121" s="84"/>
      <c r="V121" s="84"/>
      <c r="W121" s="84"/>
      <c r="X121" s="84"/>
      <c r="Y121" s="84"/>
      <c r="Z121" s="84"/>
      <c r="AA121" s="84"/>
      <c r="AB121" s="84"/>
      <c r="AC121" s="84"/>
      <c r="AD121" s="84"/>
      <c r="AE121" s="84"/>
      <c r="AF121" s="84"/>
      <c r="AG121" s="84"/>
      <c r="AH121" s="84"/>
      <c r="AI121" s="84"/>
      <c r="AJ121" s="84"/>
      <c r="AK121" s="84"/>
      <c r="AL121" s="84"/>
      <c r="AM121" s="84"/>
    </row>
    <row r="122" spans="1:39" s="10" customFormat="1">
      <c r="A122" s="30"/>
      <c r="B122" s="21" t="s">
        <v>641</v>
      </c>
      <c r="C122" s="22">
        <v>-1</v>
      </c>
      <c r="D122" s="23" t="s">
        <v>599</v>
      </c>
      <c r="E122" s="26">
        <v>1</v>
      </c>
      <c r="F122" s="24">
        <v>1</v>
      </c>
      <c r="G122" s="24"/>
      <c r="H122" s="24">
        <v>2.1</v>
      </c>
      <c r="I122" s="25">
        <f>ROUND(PRODUCT(C122:H122),2)</f>
        <v>-2.1</v>
      </c>
      <c r="J122" s="21"/>
      <c r="N122" s="84"/>
      <c r="O122" s="84"/>
      <c r="P122" s="84"/>
      <c r="Q122" s="84"/>
      <c r="R122" s="84"/>
      <c r="S122" s="84"/>
      <c r="T122" s="84"/>
      <c r="U122" s="84"/>
      <c r="V122" s="84"/>
      <c r="W122" s="84"/>
      <c r="X122" s="84"/>
      <c r="Y122" s="84"/>
      <c r="Z122" s="84"/>
      <c r="AA122" s="84"/>
      <c r="AB122" s="84"/>
      <c r="AC122" s="84"/>
      <c r="AD122" s="84"/>
      <c r="AE122" s="84"/>
      <c r="AF122" s="84"/>
      <c r="AG122" s="84"/>
      <c r="AH122" s="84"/>
      <c r="AI122" s="84"/>
      <c r="AJ122" s="84"/>
      <c r="AK122" s="84"/>
      <c r="AL122" s="84"/>
      <c r="AM122" s="84"/>
    </row>
    <row r="123" spans="1:39" s="10" customFormat="1">
      <c r="A123" s="30"/>
      <c r="B123" s="21" t="s">
        <v>634</v>
      </c>
      <c r="C123" s="22">
        <v>1</v>
      </c>
      <c r="D123" s="23" t="s">
        <v>599</v>
      </c>
      <c r="E123" s="26">
        <v>9</v>
      </c>
      <c r="F123" s="24">
        <f>F122+H122*2</f>
        <v>5.2</v>
      </c>
      <c r="G123" s="24">
        <v>0.1</v>
      </c>
      <c r="H123" s="24"/>
      <c r="I123" s="25">
        <f>ROUND(PRODUCT(C123:H123),2)</f>
        <v>4.68</v>
      </c>
      <c r="J123" s="21"/>
      <c r="N123" s="84"/>
      <c r="O123" s="84"/>
      <c r="P123" s="84"/>
      <c r="Q123" s="84"/>
      <c r="R123" s="84"/>
      <c r="S123" s="84"/>
      <c r="T123" s="84"/>
      <c r="U123" s="84"/>
      <c r="V123" s="84"/>
      <c r="W123" s="84"/>
      <c r="X123" s="84"/>
      <c r="Y123" s="84"/>
      <c r="Z123" s="84"/>
      <c r="AA123" s="84"/>
      <c r="AB123" s="84"/>
      <c r="AC123" s="84"/>
      <c r="AD123" s="84"/>
      <c r="AE123" s="84"/>
      <c r="AF123" s="84"/>
      <c r="AG123" s="84"/>
      <c r="AH123" s="84"/>
      <c r="AI123" s="84"/>
      <c r="AJ123" s="84"/>
      <c r="AK123" s="84"/>
      <c r="AL123" s="84"/>
      <c r="AM123" s="84"/>
    </row>
    <row r="124" spans="1:39" s="10" customFormat="1">
      <c r="A124" s="30"/>
      <c r="B124" s="21" t="s">
        <v>641</v>
      </c>
      <c r="C124" s="22">
        <v>-1</v>
      </c>
      <c r="D124" s="23" t="s">
        <v>599</v>
      </c>
      <c r="E124" s="26">
        <v>9</v>
      </c>
      <c r="F124" s="24">
        <v>0.75</v>
      </c>
      <c r="G124" s="24"/>
      <c r="H124" s="24">
        <v>2.1</v>
      </c>
      <c r="I124" s="25">
        <f>ROUND(PRODUCT(C124:H124),2)</f>
        <v>-14.18</v>
      </c>
      <c r="J124" s="21"/>
      <c r="N124" s="84"/>
      <c r="O124" s="84"/>
      <c r="P124" s="84"/>
      <c r="Q124" s="84"/>
      <c r="R124" s="84"/>
      <c r="S124" s="84"/>
      <c r="T124" s="84"/>
      <c r="U124" s="84"/>
      <c r="V124" s="84"/>
      <c r="W124" s="84"/>
      <c r="X124" s="84"/>
      <c r="Y124" s="84"/>
      <c r="Z124" s="84"/>
      <c r="AA124" s="84"/>
      <c r="AB124" s="84"/>
      <c r="AC124" s="84"/>
      <c r="AD124" s="84"/>
      <c r="AE124" s="84"/>
      <c r="AF124" s="84"/>
      <c r="AG124" s="84"/>
      <c r="AH124" s="84"/>
      <c r="AI124" s="84"/>
      <c r="AJ124" s="84"/>
      <c r="AK124" s="84"/>
      <c r="AL124" s="84"/>
      <c r="AM124" s="84"/>
    </row>
    <row r="125" spans="1:39" s="10" customFormat="1">
      <c r="A125" s="30"/>
      <c r="B125" s="21" t="s">
        <v>634</v>
      </c>
      <c r="C125" s="22">
        <v>1</v>
      </c>
      <c r="D125" s="23" t="s">
        <v>599</v>
      </c>
      <c r="E125" s="26">
        <v>9</v>
      </c>
      <c r="F125" s="24">
        <f>F124+H124*2</f>
        <v>4.95</v>
      </c>
      <c r="G125" s="24">
        <v>0.1</v>
      </c>
      <c r="H125" s="24"/>
      <c r="I125" s="25">
        <f t="shared" ref="I125:I133" si="6">ROUND(PRODUCT(C125:H125),2)</f>
        <v>4.46</v>
      </c>
      <c r="J125" s="21"/>
      <c r="N125" s="84"/>
      <c r="O125" s="84"/>
      <c r="P125" s="84"/>
      <c r="Q125" s="84"/>
      <c r="R125" s="84"/>
      <c r="S125" s="84"/>
      <c r="T125" s="84"/>
      <c r="U125" s="84"/>
      <c r="V125" s="84"/>
      <c r="W125" s="84"/>
      <c r="X125" s="84"/>
      <c r="Y125" s="84"/>
      <c r="Z125" s="84"/>
      <c r="AA125" s="84"/>
      <c r="AB125" s="84"/>
      <c r="AC125" s="84"/>
      <c r="AD125" s="84"/>
      <c r="AE125" s="84"/>
      <c r="AF125" s="84"/>
      <c r="AG125" s="84"/>
      <c r="AH125" s="84"/>
      <c r="AI125" s="84"/>
      <c r="AJ125" s="84"/>
      <c r="AK125" s="84"/>
      <c r="AL125" s="84"/>
      <c r="AM125" s="84"/>
    </row>
    <row r="126" spans="1:39" s="10" customFormat="1">
      <c r="A126" s="30"/>
      <c r="B126" s="21" t="s">
        <v>618</v>
      </c>
      <c r="C126" s="22">
        <v>-1</v>
      </c>
      <c r="D126" s="23" t="s">
        <v>599</v>
      </c>
      <c r="E126" s="26">
        <v>10</v>
      </c>
      <c r="F126" s="24">
        <v>0.6</v>
      </c>
      <c r="G126" s="24"/>
      <c r="H126" s="24">
        <v>0.6</v>
      </c>
      <c r="I126" s="25">
        <f t="shared" si="6"/>
        <v>-3.6</v>
      </c>
      <c r="J126" s="21"/>
      <c r="N126" s="84"/>
      <c r="O126" s="84"/>
      <c r="P126" s="84"/>
      <c r="Q126" s="84"/>
      <c r="R126" s="84"/>
      <c r="S126" s="84"/>
      <c r="T126" s="84"/>
      <c r="U126" s="84"/>
      <c r="V126" s="84"/>
      <c r="W126" s="84"/>
      <c r="X126" s="84"/>
      <c r="Y126" s="84"/>
      <c r="Z126" s="84"/>
      <c r="AA126" s="84"/>
      <c r="AB126" s="84"/>
      <c r="AC126" s="84"/>
      <c r="AD126" s="84"/>
      <c r="AE126" s="84"/>
      <c r="AF126" s="84"/>
      <c r="AG126" s="84"/>
      <c r="AH126" s="84"/>
      <c r="AI126" s="84"/>
      <c r="AJ126" s="84"/>
      <c r="AK126" s="84"/>
      <c r="AL126" s="84"/>
      <c r="AM126" s="84"/>
    </row>
    <row r="127" spans="1:39" s="10" customFormat="1">
      <c r="A127" s="30"/>
      <c r="B127" s="21" t="s">
        <v>634</v>
      </c>
      <c r="C127" s="22">
        <v>1</v>
      </c>
      <c r="D127" s="23" t="s">
        <v>599</v>
      </c>
      <c r="E127" s="26">
        <v>10</v>
      </c>
      <c r="F127" s="24">
        <v>2.4</v>
      </c>
      <c r="G127" s="24">
        <v>0.08</v>
      </c>
      <c r="H127" s="24"/>
      <c r="I127" s="25">
        <f t="shared" si="6"/>
        <v>1.92</v>
      </c>
      <c r="J127" s="21"/>
      <c r="N127" s="84"/>
      <c r="O127" s="84"/>
      <c r="P127" s="84"/>
      <c r="Q127" s="84"/>
      <c r="R127" s="84"/>
      <c r="S127" s="84"/>
      <c r="T127" s="84"/>
      <c r="U127" s="84"/>
      <c r="V127" s="84"/>
      <c r="W127" s="84"/>
      <c r="X127" s="84"/>
      <c r="Y127" s="84"/>
      <c r="Z127" s="84"/>
      <c r="AA127" s="84"/>
      <c r="AB127" s="84"/>
      <c r="AC127" s="84"/>
      <c r="AD127" s="84"/>
      <c r="AE127" s="84"/>
      <c r="AF127" s="84"/>
      <c r="AG127" s="84"/>
      <c r="AH127" s="84"/>
      <c r="AI127" s="84"/>
      <c r="AJ127" s="84"/>
      <c r="AK127" s="84"/>
      <c r="AL127" s="84"/>
      <c r="AM127" s="84"/>
    </row>
    <row r="128" spans="1:39" s="10" customFormat="1">
      <c r="A128" s="30"/>
      <c r="B128" s="21" t="s">
        <v>642</v>
      </c>
      <c r="C128" s="22">
        <v>1</v>
      </c>
      <c r="D128" s="23" t="s">
        <v>599</v>
      </c>
      <c r="E128" s="26">
        <v>1</v>
      </c>
      <c r="F128" s="52">
        <v>22.32</v>
      </c>
      <c r="G128" s="24"/>
      <c r="H128" s="24">
        <v>2.5499999999999998</v>
      </c>
      <c r="I128" s="25">
        <f t="shared" si="6"/>
        <v>56.92</v>
      </c>
      <c r="J128" s="21"/>
      <c r="N128" s="84"/>
      <c r="O128" s="84"/>
      <c r="P128" s="84"/>
      <c r="Q128" s="84"/>
      <c r="R128" s="84"/>
      <c r="S128" s="84"/>
      <c r="T128" s="84"/>
      <c r="U128" s="84"/>
      <c r="V128" s="84"/>
      <c r="W128" s="84"/>
      <c r="X128" s="84"/>
      <c r="Y128" s="84"/>
      <c r="Z128" s="84"/>
      <c r="AA128" s="84"/>
      <c r="AB128" s="84"/>
      <c r="AC128" s="84"/>
      <c r="AD128" s="84"/>
      <c r="AE128" s="84"/>
      <c r="AF128" s="84"/>
      <c r="AG128" s="84"/>
      <c r="AH128" s="84"/>
      <c r="AI128" s="84"/>
      <c r="AJ128" s="84"/>
      <c r="AK128" s="84"/>
      <c r="AL128" s="84"/>
      <c r="AM128" s="84"/>
    </row>
    <row r="129" spans="1:231" s="10" customFormat="1">
      <c r="A129" s="30"/>
      <c r="B129" s="21" t="s">
        <v>617</v>
      </c>
      <c r="C129" s="22">
        <v>-1</v>
      </c>
      <c r="D129" s="23" t="s">
        <v>599</v>
      </c>
      <c r="E129" s="26">
        <v>1</v>
      </c>
      <c r="F129" s="24">
        <v>1</v>
      </c>
      <c r="G129" s="24"/>
      <c r="H129" s="24">
        <v>2.1</v>
      </c>
      <c r="I129" s="25">
        <f t="shared" si="6"/>
        <v>-2.1</v>
      </c>
      <c r="J129" s="21"/>
      <c r="N129" s="84"/>
      <c r="O129" s="84"/>
      <c r="P129" s="84"/>
      <c r="Q129" s="84"/>
      <c r="R129" s="84"/>
      <c r="S129" s="84"/>
      <c r="T129" s="84"/>
      <c r="U129" s="84"/>
      <c r="V129" s="84"/>
      <c r="W129" s="84"/>
      <c r="X129" s="84"/>
      <c r="Y129" s="84"/>
      <c r="Z129" s="84"/>
      <c r="AA129" s="84"/>
      <c r="AB129" s="84"/>
      <c r="AC129" s="84"/>
      <c r="AD129" s="84"/>
      <c r="AE129" s="84"/>
      <c r="AF129" s="84"/>
      <c r="AG129" s="84"/>
      <c r="AH129" s="84"/>
      <c r="AI129" s="84"/>
      <c r="AJ129" s="84"/>
      <c r="AK129" s="84"/>
      <c r="AL129" s="84"/>
      <c r="AM129" s="84"/>
    </row>
    <row r="130" spans="1:231" s="84" customFormat="1">
      <c r="A130" s="81"/>
      <c r="B130" s="21" t="s">
        <v>641</v>
      </c>
      <c r="C130" s="49">
        <v>-1</v>
      </c>
      <c r="D130" s="23" t="s">
        <v>599</v>
      </c>
      <c r="E130" s="51">
        <v>10</v>
      </c>
      <c r="F130" s="52">
        <v>0.75</v>
      </c>
      <c r="G130" s="52"/>
      <c r="H130" s="52">
        <v>2.1</v>
      </c>
      <c r="I130" s="83">
        <f t="shared" si="6"/>
        <v>-15.75</v>
      </c>
      <c r="J130" s="82"/>
    </row>
    <row r="131" spans="1:231" s="84" customFormat="1">
      <c r="A131" s="81"/>
      <c r="B131" s="21" t="s">
        <v>618</v>
      </c>
      <c r="C131" s="49">
        <v>-1</v>
      </c>
      <c r="D131" s="23" t="s">
        <v>599</v>
      </c>
      <c r="E131" s="51">
        <v>2</v>
      </c>
      <c r="F131" s="52">
        <v>0.6</v>
      </c>
      <c r="G131" s="52"/>
      <c r="H131" s="52">
        <v>0.6</v>
      </c>
      <c r="I131" s="83">
        <f t="shared" si="6"/>
        <v>-0.72</v>
      </c>
      <c r="J131" s="82"/>
    </row>
    <row r="132" spans="1:231" s="10" customFormat="1">
      <c r="A132" s="30"/>
      <c r="B132" s="21" t="s">
        <v>634</v>
      </c>
      <c r="C132" s="22">
        <v>1</v>
      </c>
      <c r="D132" s="23" t="s">
        <v>599</v>
      </c>
      <c r="E132" s="26">
        <v>2</v>
      </c>
      <c r="F132" s="24">
        <v>2.4</v>
      </c>
      <c r="G132" s="24">
        <v>0.08</v>
      </c>
      <c r="H132" s="24"/>
      <c r="I132" s="25">
        <f>ROUND(PRODUCT(C132:H132),2)</f>
        <v>0.38</v>
      </c>
      <c r="J132" s="21"/>
      <c r="N132" s="84"/>
      <c r="O132" s="84"/>
      <c r="P132" s="84"/>
      <c r="Q132" s="84"/>
      <c r="R132" s="84"/>
      <c r="S132" s="84"/>
      <c r="T132" s="84"/>
      <c r="U132" s="84"/>
      <c r="V132" s="84"/>
      <c r="W132" s="84"/>
      <c r="X132" s="84"/>
      <c r="Y132" s="84"/>
      <c r="Z132" s="84"/>
      <c r="AA132" s="84"/>
      <c r="AB132" s="84"/>
      <c r="AC132" s="84"/>
      <c r="AD132" s="84"/>
      <c r="AE132" s="84"/>
      <c r="AF132" s="84"/>
      <c r="AG132" s="84"/>
      <c r="AH132" s="84"/>
      <c r="AI132" s="84"/>
      <c r="AJ132" s="84"/>
      <c r="AK132" s="84"/>
      <c r="AL132" s="84"/>
      <c r="AM132" s="84"/>
    </row>
    <row r="133" spans="1:231" s="84" customFormat="1">
      <c r="A133" s="81"/>
      <c r="B133" s="21" t="s">
        <v>616</v>
      </c>
      <c r="C133" s="49">
        <v>-1</v>
      </c>
      <c r="D133" s="23" t="s">
        <v>599</v>
      </c>
      <c r="E133" s="51">
        <v>2</v>
      </c>
      <c r="F133" s="52">
        <v>1.35</v>
      </c>
      <c r="G133" s="52"/>
      <c r="H133" s="52">
        <v>2.5499999999999998</v>
      </c>
      <c r="I133" s="83">
        <f t="shared" si="6"/>
        <v>-6.89</v>
      </c>
      <c r="J133" s="82"/>
    </row>
    <row r="134" spans="1:231" s="1" customFormat="1">
      <c r="A134" s="32"/>
      <c r="B134" s="86"/>
      <c r="C134" s="87"/>
      <c r="D134" s="88"/>
      <c r="E134" s="89"/>
      <c r="F134" s="37"/>
      <c r="G134" s="37"/>
      <c r="H134" s="37"/>
      <c r="I134" s="59">
        <f>SUM(I119:I133)</f>
        <v>147.97999999999999</v>
      </c>
      <c r="J134" s="86"/>
      <c r="K134" s="90"/>
      <c r="L134" s="90"/>
      <c r="M134" s="91"/>
      <c r="N134" s="90"/>
      <c r="O134" s="90"/>
      <c r="P134" s="90"/>
      <c r="Q134" s="90"/>
      <c r="R134" s="90"/>
      <c r="S134" s="90"/>
      <c r="T134" s="90"/>
      <c r="U134" s="90"/>
      <c r="V134" s="90"/>
      <c r="W134" s="90"/>
      <c r="X134" s="90"/>
      <c r="Y134" s="90"/>
      <c r="Z134" s="90"/>
      <c r="AA134" s="90"/>
      <c r="AB134" s="90"/>
      <c r="AC134" s="90"/>
      <c r="AD134" s="90"/>
      <c r="AE134" s="90"/>
      <c r="AF134" s="90"/>
      <c r="AG134" s="90"/>
      <c r="AH134" s="90"/>
      <c r="AI134" s="90"/>
      <c r="AJ134" s="90"/>
      <c r="AK134" s="90"/>
      <c r="AL134" s="90"/>
      <c r="AM134" s="90"/>
      <c r="AN134" s="90"/>
      <c r="AO134" s="90"/>
      <c r="AP134" s="90"/>
      <c r="AQ134" s="90"/>
      <c r="AR134" s="90"/>
      <c r="AS134" s="90"/>
      <c r="AT134" s="90"/>
      <c r="AU134" s="90"/>
      <c r="AV134" s="90"/>
      <c r="AW134" s="90"/>
      <c r="AX134" s="90"/>
      <c r="AY134" s="90"/>
      <c r="AZ134" s="90"/>
      <c r="BA134" s="90"/>
      <c r="BB134" s="90"/>
      <c r="BC134" s="90"/>
      <c r="BD134" s="90"/>
      <c r="BE134" s="90"/>
      <c r="BF134" s="90"/>
      <c r="BG134" s="90"/>
      <c r="BH134" s="90"/>
      <c r="BI134" s="90"/>
      <c r="BJ134" s="90"/>
      <c r="BK134" s="90"/>
      <c r="BL134" s="90"/>
      <c r="BM134" s="90"/>
      <c r="BN134" s="90"/>
      <c r="BO134" s="90"/>
      <c r="BP134" s="90"/>
      <c r="BQ134" s="90"/>
      <c r="BR134" s="90"/>
      <c r="BS134" s="90"/>
      <c r="BT134" s="90"/>
      <c r="BU134" s="90"/>
      <c r="BV134" s="90"/>
      <c r="BW134" s="90"/>
      <c r="BX134" s="90"/>
      <c r="BY134" s="90"/>
      <c r="BZ134" s="90"/>
      <c r="CA134" s="90"/>
      <c r="CB134" s="90"/>
      <c r="CC134" s="90"/>
      <c r="CD134" s="90"/>
      <c r="CE134" s="90"/>
      <c r="CF134" s="90"/>
      <c r="CG134" s="90"/>
      <c r="CH134" s="90"/>
      <c r="CI134" s="90"/>
      <c r="CJ134" s="90"/>
      <c r="CK134" s="90"/>
      <c r="CL134" s="90"/>
      <c r="CM134" s="90"/>
      <c r="CN134" s="90"/>
      <c r="CO134" s="90"/>
      <c r="CP134" s="90"/>
      <c r="CQ134" s="90"/>
      <c r="CR134" s="90"/>
      <c r="CS134" s="90"/>
      <c r="CT134" s="90"/>
      <c r="CU134" s="90"/>
      <c r="CV134" s="90"/>
      <c r="CW134" s="90"/>
      <c r="CX134" s="90"/>
      <c r="CY134" s="90"/>
      <c r="CZ134" s="90"/>
      <c r="DA134" s="90"/>
      <c r="DB134" s="90"/>
      <c r="DC134" s="90"/>
      <c r="DD134" s="90"/>
      <c r="DE134" s="90"/>
      <c r="DF134" s="90"/>
      <c r="DG134" s="90"/>
      <c r="DH134" s="90"/>
      <c r="DI134" s="90"/>
      <c r="DJ134" s="90"/>
      <c r="DK134" s="90"/>
      <c r="DL134" s="90"/>
      <c r="DM134" s="90"/>
      <c r="DN134" s="90"/>
      <c r="DO134" s="90"/>
      <c r="DP134" s="90"/>
      <c r="DQ134" s="90"/>
      <c r="DR134" s="90"/>
      <c r="DS134" s="90"/>
      <c r="DT134" s="90"/>
      <c r="DU134" s="90"/>
      <c r="DV134" s="90"/>
      <c r="DW134" s="90"/>
      <c r="DX134" s="90"/>
      <c r="DY134" s="90"/>
      <c r="DZ134" s="90"/>
      <c r="EA134" s="90"/>
      <c r="EB134" s="90"/>
      <c r="EC134" s="90"/>
      <c r="ED134" s="90"/>
      <c r="EE134" s="90"/>
      <c r="EF134" s="90"/>
      <c r="EG134" s="90"/>
      <c r="EH134" s="90"/>
      <c r="EI134" s="90"/>
      <c r="EJ134" s="90"/>
      <c r="EK134" s="90"/>
      <c r="EL134" s="90"/>
      <c r="EM134" s="90"/>
      <c r="EN134" s="90"/>
      <c r="EO134" s="90"/>
      <c r="EP134" s="90"/>
      <c r="EQ134" s="90"/>
      <c r="ER134" s="90"/>
      <c r="ES134" s="90"/>
      <c r="ET134" s="90"/>
      <c r="EU134" s="90"/>
      <c r="EV134" s="90"/>
      <c r="EW134" s="90"/>
      <c r="EX134" s="90"/>
      <c r="EY134" s="90"/>
      <c r="EZ134" s="90"/>
      <c r="FA134" s="90"/>
      <c r="FB134" s="90"/>
      <c r="FC134" s="90"/>
      <c r="FD134" s="90"/>
      <c r="FE134" s="90"/>
      <c r="FF134" s="90"/>
      <c r="FG134" s="90"/>
      <c r="FH134" s="90"/>
      <c r="FI134" s="90"/>
      <c r="FJ134" s="90"/>
      <c r="FK134" s="90"/>
      <c r="FL134" s="90"/>
      <c r="FM134" s="90"/>
      <c r="FN134" s="90"/>
      <c r="FO134" s="90"/>
      <c r="FP134" s="90"/>
      <c r="FQ134" s="90"/>
      <c r="FR134" s="90"/>
      <c r="FS134" s="90"/>
      <c r="FT134" s="90"/>
      <c r="FU134" s="90"/>
      <c r="FV134" s="90"/>
      <c r="FW134" s="90"/>
      <c r="FX134" s="90"/>
      <c r="FY134" s="90"/>
      <c r="FZ134" s="90"/>
      <c r="GA134" s="90"/>
      <c r="GB134" s="90"/>
      <c r="GC134" s="90"/>
      <c r="GD134" s="90"/>
      <c r="GE134" s="90"/>
      <c r="GF134" s="90"/>
      <c r="GG134" s="90"/>
      <c r="GH134" s="90"/>
      <c r="GI134" s="90"/>
      <c r="GJ134" s="90"/>
      <c r="GK134" s="90"/>
      <c r="GL134" s="90"/>
      <c r="GM134" s="90"/>
      <c r="GN134" s="90"/>
      <c r="GO134" s="90"/>
      <c r="GP134" s="90"/>
      <c r="GQ134" s="90"/>
      <c r="GR134" s="90"/>
      <c r="GS134" s="90"/>
      <c r="GT134" s="90"/>
      <c r="GU134" s="90"/>
      <c r="GV134" s="90"/>
      <c r="GW134" s="90"/>
      <c r="GX134" s="90"/>
      <c r="GY134" s="90"/>
      <c r="GZ134" s="90"/>
      <c r="HA134" s="90"/>
      <c r="HB134" s="90"/>
      <c r="HC134" s="90"/>
      <c r="HD134" s="90"/>
      <c r="HE134" s="90"/>
      <c r="HF134" s="90"/>
      <c r="HG134" s="90"/>
      <c r="HH134" s="90"/>
      <c r="HI134" s="90"/>
      <c r="HJ134" s="90"/>
      <c r="HK134" s="90"/>
      <c r="HL134" s="90"/>
      <c r="HM134" s="90"/>
      <c r="HN134" s="90"/>
      <c r="HO134" s="90"/>
      <c r="HP134" s="90"/>
      <c r="HQ134" s="90"/>
      <c r="HR134" s="90"/>
      <c r="HS134" s="90"/>
      <c r="HT134" s="90"/>
      <c r="HU134" s="90"/>
      <c r="HV134" s="90"/>
      <c r="HW134" s="90"/>
    </row>
    <row r="135" spans="1:231" s="1" customFormat="1">
      <c r="A135" s="32"/>
      <c r="B135" s="86" t="s">
        <v>643</v>
      </c>
      <c r="C135" s="87">
        <v>1</v>
      </c>
      <c r="D135" s="88" t="s">
        <v>599</v>
      </c>
      <c r="E135" s="89">
        <v>1</v>
      </c>
      <c r="F135" s="37">
        <f>I118</f>
        <v>138.78</v>
      </c>
      <c r="G135" s="37"/>
      <c r="H135" s="37"/>
      <c r="I135" s="38">
        <f>PRODUCT(C135:H135)</f>
        <v>138.78</v>
      </c>
      <c r="J135" s="86"/>
      <c r="K135" s="90"/>
      <c r="L135" s="90"/>
      <c r="M135" s="91"/>
      <c r="N135" s="90"/>
      <c r="O135" s="90"/>
      <c r="P135" s="90"/>
      <c r="Q135" s="90"/>
      <c r="R135" s="90"/>
      <c r="S135" s="90"/>
      <c r="T135" s="90"/>
      <c r="U135" s="90"/>
      <c r="V135" s="90"/>
      <c r="W135" s="90"/>
      <c r="X135" s="90"/>
      <c r="Y135" s="90"/>
      <c r="Z135" s="90"/>
      <c r="AA135" s="90"/>
      <c r="AB135" s="90"/>
      <c r="AC135" s="90"/>
      <c r="AD135" s="90"/>
      <c r="AE135" s="90"/>
      <c r="AF135" s="90"/>
      <c r="AG135" s="90"/>
      <c r="AH135" s="90"/>
      <c r="AI135" s="90"/>
      <c r="AJ135" s="90"/>
      <c r="AK135" s="90"/>
      <c r="AL135" s="90"/>
      <c r="AM135" s="90"/>
      <c r="AN135" s="90"/>
      <c r="AO135" s="90"/>
      <c r="AP135" s="90"/>
      <c r="AQ135" s="90"/>
      <c r="AR135" s="90"/>
      <c r="AS135" s="90"/>
      <c r="AT135" s="90"/>
      <c r="AU135" s="90"/>
      <c r="AV135" s="90"/>
      <c r="AW135" s="90"/>
      <c r="AX135" s="90"/>
      <c r="AY135" s="90"/>
      <c r="AZ135" s="90"/>
      <c r="BA135" s="90"/>
      <c r="BB135" s="90"/>
      <c r="BC135" s="90"/>
      <c r="BD135" s="90"/>
      <c r="BE135" s="90"/>
      <c r="BF135" s="90"/>
      <c r="BG135" s="90"/>
      <c r="BH135" s="90"/>
      <c r="BI135" s="90"/>
      <c r="BJ135" s="90"/>
      <c r="BK135" s="90"/>
      <c r="BL135" s="90"/>
      <c r="BM135" s="90"/>
      <c r="BN135" s="90"/>
      <c r="BO135" s="90"/>
      <c r="BP135" s="90"/>
      <c r="BQ135" s="90"/>
      <c r="BR135" s="90"/>
      <c r="BS135" s="90"/>
      <c r="BT135" s="90"/>
      <c r="BU135" s="90"/>
      <c r="BV135" s="90"/>
      <c r="BW135" s="90"/>
      <c r="BX135" s="90"/>
      <c r="BY135" s="90"/>
      <c r="BZ135" s="90"/>
      <c r="CA135" s="90"/>
      <c r="CB135" s="90"/>
      <c r="CC135" s="90"/>
      <c r="CD135" s="90"/>
      <c r="CE135" s="90"/>
      <c r="CF135" s="90"/>
      <c r="CG135" s="90"/>
      <c r="CH135" s="90"/>
      <c r="CI135" s="90"/>
      <c r="CJ135" s="90"/>
      <c r="CK135" s="90"/>
      <c r="CL135" s="90"/>
      <c r="CM135" s="90"/>
      <c r="CN135" s="90"/>
      <c r="CO135" s="90"/>
      <c r="CP135" s="90"/>
      <c r="CQ135" s="90"/>
      <c r="CR135" s="90"/>
      <c r="CS135" s="90"/>
      <c r="CT135" s="90"/>
      <c r="CU135" s="90"/>
      <c r="CV135" s="90"/>
      <c r="CW135" s="90"/>
      <c r="CX135" s="90"/>
      <c r="CY135" s="90"/>
      <c r="CZ135" s="90"/>
      <c r="DA135" s="90"/>
      <c r="DB135" s="90"/>
      <c r="DC135" s="90"/>
      <c r="DD135" s="90"/>
      <c r="DE135" s="90"/>
      <c r="DF135" s="90"/>
      <c r="DG135" s="90"/>
      <c r="DH135" s="90"/>
      <c r="DI135" s="90"/>
      <c r="DJ135" s="90"/>
      <c r="DK135" s="90"/>
      <c r="DL135" s="90"/>
      <c r="DM135" s="90"/>
      <c r="DN135" s="90"/>
      <c r="DO135" s="90"/>
      <c r="DP135" s="90"/>
      <c r="DQ135" s="90"/>
      <c r="DR135" s="90"/>
      <c r="DS135" s="90"/>
      <c r="DT135" s="90"/>
      <c r="DU135" s="90"/>
      <c r="DV135" s="90"/>
      <c r="DW135" s="90"/>
      <c r="DX135" s="90"/>
      <c r="DY135" s="90"/>
      <c r="DZ135" s="90"/>
      <c r="EA135" s="90"/>
      <c r="EB135" s="90"/>
      <c r="EC135" s="90"/>
      <c r="ED135" s="90"/>
      <c r="EE135" s="90"/>
      <c r="EF135" s="90"/>
      <c r="EG135" s="90"/>
      <c r="EH135" s="90"/>
      <c r="EI135" s="90"/>
      <c r="EJ135" s="90"/>
      <c r="EK135" s="90"/>
      <c r="EL135" s="90"/>
      <c r="EM135" s="90"/>
      <c r="EN135" s="90"/>
      <c r="EO135" s="90"/>
      <c r="EP135" s="90"/>
      <c r="EQ135" s="90"/>
      <c r="ER135" s="90"/>
      <c r="ES135" s="90"/>
      <c r="ET135" s="90"/>
      <c r="EU135" s="90"/>
      <c r="EV135" s="90"/>
      <c r="EW135" s="90"/>
      <c r="EX135" s="90"/>
      <c r="EY135" s="90"/>
      <c r="EZ135" s="90"/>
      <c r="FA135" s="90"/>
      <c r="FB135" s="90"/>
      <c r="FC135" s="90"/>
      <c r="FD135" s="90"/>
      <c r="FE135" s="90"/>
      <c r="FF135" s="90"/>
      <c r="FG135" s="90"/>
      <c r="FH135" s="90"/>
      <c r="FI135" s="90"/>
      <c r="FJ135" s="90"/>
      <c r="FK135" s="90"/>
      <c r="FL135" s="90"/>
      <c r="FM135" s="90"/>
      <c r="FN135" s="90"/>
      <c r="FO135" s="90"/>
      <c r="FP135" s="90"/>
      <c r="FQ135" s="90"/>
      <c r="FR135" s="90"/>
      <c r="FS135" s="90"/>
      <c r="FT135" s="90"/>
      <c r="FU135" s="90"/>
      <c r="FV135" s="90"/>
      <c r="FW135" s="90"/>
      <c r="FX135" s="90"/>
      <c r="FY135" s="90"/>
      <c r="FZ135" s="90"/>
      <c r="GA135" s="90"/>
      <c r="GB135" s="90"/>
      <c r="GC135" s="90"/>
      <c r="GD135" s="90"/>
      <c r="GE135" s="90"/>
      <c r="GF135" s="90"/>
      <c r="GG135" s="90"/>
      <c r="GH135" s="90"/>
      <c r="GI135" s="90"/>
      <c r="GJ135" s="90"/>
      <c r="GK135" s="90"/>
      <c r="GL135" s="90"/>
      <c r="GM135" s="90"/>
      <c r="GN135" s="90"/>
      <c r="GO135" s="90"/>
      <c r="GP135" s="90"/>
      <c r="GQ135" s="90"/>
      <c r="GR135" s="90"/>
      <c r="GS135" s="90"/>
      <c r="GT135" s="90"/>
      <c r="GU135" s="90"/>
      <c r="GV135" s="90"/>
      <c r="GW135" s="90"/>
      <c r="GX135" s="90"/>
      <c r="GY135" s="90"/>
      <c r="GZ135" s="90"/>
      <c r="HA135" s="90"/>
      <c r="HB135" s="90"/>
      <c r="HC135" s="90"/>
      <c r="HD135" s="90"/>
      <c r="HE135" s="90"/>
      <c r="HF135" s="90"/>
      <c r="HG135" s="90"/>
      <c r="HH135" s="90"/>
      <c r="HI135" s="90"/>
      <c r="HJ135" s="90"/>
      <c r="HK135" s="90"/>
      <c r="HL135" s="90"/>
      <c r="HM135" s="90"/>
      <c r="HN135" s="90"/>
      <c r="HO135" s="90"/>
      <c r="HP135" s="90"/>
      <c r="HQ135" s="90"/>
      <c r="HR135" s="90"/>
      <c r="HS135" s="90"/>
      <c r="HT135" s="90"/>
      <c r="HU135" s="90"/>
      <c r="HV135" s="90"/>
      <c r="HW135" s="90"/>
    </row>
    <row r="136" spans="1:231" s="1" customFormat="1">
      <c r="A136" s="32"/>
      <c r="B136" s="86" t="s">
        <v>644</v>
      </c>
      <c r="C136" s="87">
        <v>1</v>
      </c>
      <c r="D136" s="88" t="s">
        <v>599</v>
      </c>
      <c r="E136" s="89">
        <v>1</v>
      </c>
      <c r="F136" s="37">
        <f>I134</f>
        <v>147.97999999999999</v>
      </c>
      <c r="G136" s="37"/>
      <c r="H136" s="37"/>
      <c r="I136" s="38">
        <f>PRODUCT(C136:H136)</f>
        <v>147.97999999999999</v>
      </c>
      <c r="J136" s="86"/>
      <c r="K136" s="90"/>
      <c r="L136" s="90"/>
      <c r="M136" s="91"/>
      <c r="N136" s="90"/>
      <c r="O136" s="90"/>
      <c r="P136" s="90"/>
      <c r="Q136" s="90"/>
      <c r="R136" s="90"/>
      <c r="S136" s="90"/>
      <c r="T136" s="90"/>
      <c r="U136" s="90"/>
      <c r="V136" s="90"/>
      <c r="W136" s="90"/>
      <c r="X136" s="90"/>
      <c r="Y136" s="90"/>
      <c r="Z136" s="90"/>
      <c r="AA136" s="90"/>
      <c r="AB136" s="90"/>
      <c r="AC136" s="90"/>
      <c r="AD136" s="90"/>
      <c r="AE136" s="90"/>
      <c r="AF136" s="90"/>
      <c r="AG136" s="90"/>
      <c r="AH136" s="90"/>
      <c r="AI136" s="90"/>
      <c r="AJ136" s="90"/>
      <c r="AK136" s="90"/>
      <c r="AL136" s="90"/>
      <c r="AM136" s="90"/>
      <c r="AN136" s="90"/>
      <c r="AO136" s="90"/>
      <c r="AP136" s="90"/>
      <c r="AQ136" s="90"/>
      <c r="AR136" s="90"/>
      <c r="AS136" s="90"/>
      <c r="AT136" s="90"/>
      <c r="AU136" s="90"/>
      <c r="AV136" s="90"/>
      <c r="AW136" s="90"/>
      <c r="AX136" s="90"/>
      <c r="AY136" s="90"/>
      <c r="AZ136" s="90"/>
      <c r="BA136" s="90"/>
      <c r="BB136" s="90"/>
      <c r="BC136" s="90"/>
      <c r="BD136" s="90"/>
      <c r="BE136" s="90"/>
      <c r="BF136" s="90"/>
      <c r="BG136" s="90"/>
      <c r="BH136" s="90"/>
      <c r="BI136" s="90"/>
      <c r="BJ136" s="90"/>
      <c r="BK136" s="90"/>
      <c r="BL136" s="90"/>
      <c r="BM136" s="90"/>
      <c r="BN136" s="90"/>
      <c r="BO136" s="90"/>
      <c r="BP136" s="90"/>
      <c r="BQ136" s="90"/>
      <c r="BR136" s="90"/>
      <c r="BS136" s="90"/>
      <c r="BT136" s="90"/>
      <c r="BU136" s="90"/>
      <c r="BV136" s="90"/>
      <c r="BW136" s="90"/>
      <c r="BX136" s="90"/>
      <c r="BY136" s="90"/>
      <c r="BZ136" s="90"/>
      <c r="CA136" s="90"/>
      <c r="CB136" s="90"/>
      <c r="CC136" s="90"/>
      <c r="CD136" s="90"/>
      <c r="CE136" s="90"/>
      <c r="CF136" s="90"/>
      <c r="CG136" s="90"/>
      <c r="CH136" s="90"/>
      <c r="CI136" s="90"/>
      <c r="CJ136" s="90"/>
      <c r="CK136" s="90"/>
      <c r="CL136" s="90"/>
      <c r="CM136" s="90"/>
      <c r="CN136" s="90"/>
      <c r="CO136" s="90"/>
      <c r="CP136" s="90"/>
      <c r="CQ136" s="90"/>
      <c r="CR136" s="90"/>
      <c r="CS136" s="90"/>
      <c r="CT136" s="90"/>
      <c r="CU136" s="90"/>
      <c r="CV136" s="90"/>
      <c r="CW136" s="90"/>
      <c r="CX136" s="90"/>
      <c r="CY136" s="90"/>
      <c r="CZ136" s="90"/>
      <c r="DA136" s="90"/>
      <c r="DB136" s="90"/>
      <c r="DC136" s="90"/>
      <c r="DD136" s="90"/>
      <c r="DE136" s="90"/>
      <c r="DF136" s="90"/>
      <c r="DG136" s="90"/>
      <c r="DH136" s="90"/>
      <c r="DI136" s="90"/>
      <c r="DJ136" s="90"/>
      <c r="DK136" s="90"/>
      <c r="DL136" s="90"/>
      <c r="DM136" s="90"/>
      <c r="DN136" s="90"/>
      <c r="DO136" s="90"/>
      <c r="DP136" s="90"/>
      <c r="DQ136" s="90"/>
      <c r="DR136" s="90"/>
      <c r="DS136" s="90"/>
      <c r="DT136" s="90"/>
      <c r="DU136" s="90"/>
      <c r="DV136" s="90"/>
      <c r="DW136" s="90"/>
      <c r="DX136" s="90"/>
      <c r="DY136" s="90"/>
      <c r="DZ136" s="90"/>
      <c r="EA136" s="90"/>
      <c r="EB136" s="90"/>
      <c r="EC136" s="90"/>
      <c r="ED136" s="90"/>
      <c r="EE136" s="90"/>
      <c r="EF136" s="90"/>
      <c r="EG136" s="90"/>
      <c r="EH136" s="90"/>
      <c r="EI136" s="90"/>
      <c r="EJ136" s="90"/>
      <c r="EK136" s="90"/>
      <c r="EL136" s="90"/>
      <c r="EM136" s="90"/>
      <c r="EN136" s="90"/>
      <c r="EO136" s="90"/>
      <c r="EP136" s="90"/>
      <c r="EQ136" s="90"/>
      <c r="ER136" s="90"/>
      <c r="ES136" s="90"/>
      <c r="ET136" s="90"/>
      <c r="EU136" s="90"/>
      <c r="EV136" s="90"/>
      <c r="EW136" s="90"/>
      <c r="EX136" s="90"/>
      <c r="EY136" s="90"/>
      <c r="EZ136" s="90"/>
      <c r="FA136" s="90"/>
      <c r="FB136" s="90"/>
      <c r="FC136" s="90"/>
      <c r="FD136" s="90"/>
      <c r="FE136" s="90"/>
      <c r="FF136" s="90"/>
      <c r="FG136" s="90"/>
      <c r="FH136" s="90"/>
      <c r="FI136" s="90"/>
      <c r="FJ136" s="90"/>
      <c r="FK136" s="90"/>
      <c r="FL136" s="90"/>
      <c r="FM136" s="90"/>
      <c r="FN136" s="90"/>
      <c r="FO136" s="90"/>
      <c r="FP136" s="90"/>
      <c r="FQ136" s="90"/>
      <c r="FR136" s="90"/>
      <c r="FS136" s="90"/>
      <c r="FT136" s="90"/>
      <c r="FU136" s="90"/>
      <c r="FV136" s="90"/>
      <c r="FW136" s="90"/>
      <c r="FX136" s="90"/>
      <c r="FY136" s="90"/>
      <c r="FZ136" s="90"/>
      <c r="GA136" s="90"/>
      <c r="GB136" s="90"/>
      <c r="GC136" s="90"/>
      <c r="GD136" s="90"/>
      <c r="GE136" s="90"/>
      <c r="GF136" s="90"/>
      <c r="GG136" s="90"/>
      <c r="GH136" s="90"/>
      <c r="GI136" s="90"/>
      <c r="GJ136" s="90"/>
      <c r="GK136" s="90"/>
      <c r="GL136" s="90"/>
      <c r="GM136" s="90"/>
      <c r="GN136" s="90"/>
      <c r="GO136" s="90"/>
      <c r="GP136" s="90"/>
      <c r="GQ136" s="90"/>
      <c r="GR136" s="90"/>
      <c r="GS136" s="90"/>
      <c r="GT136" s="90"/>
      <c r="GU136" s="90"/>
      <c r="GV136" s="90"/>
      <c r="GW136" s="90"/>
      <c r="GX136" s="90"/>
      <c r="GY136" s="90"/>
      <c r="GZ136" s="90"/>
      <c r="HA136" s="90"/>
      <c r="HB136" s="90"/>
      <c r="HC136" s="90"/>
      <c r="HD136" s="90"/>
      <c r="HE136" s="90"/>
      <c r="HF136" s="90"/>
      <c r="HG136" s="90"/>
      <c r="HH136" s="90"/>
      <c r="HI136" s="90"/>
      <c r="HJ136" s="90"/>
      <c r="HK136" s="90"/>
      <c r="HL136" s="90"/>
      <c r="HM136" s="90"/>
      <c r="HN136" s="90"/>
      <c r="HO136" s="90"/>
      <c r="HP136" s="90"/>
      <c r="HQ136" s="90"/>
      <c r="HR136" s="90"/>
      <c r="HS136" s="90"/>
      <c r="HT136" s="90"/>
      <c r="HU136" s="90"/>
      <c r="HV136" s="90"/>
      <c r="HW136" s="90"/>
    </row>
    <row r="137" spans="1:231" s="10" customFormat="1">
      <c r="A137" s="56"/>
      <c r="B137" s="21"/>
      <c r="C137" s="40"/>
      <c r="D137" s="58"/>
      <c r="E137" s="41"/>
      <c r="F137" s="262"/>
      <c r="G137" s="262"/>
      <c r="H137" s="262" t="s">
        <v>337</v>
      </c>
      <c r="I137" s="28">
        <f>SUM(I135:I136)</f>
        <v>286.76</v>
      </c>
      <c r="J137" s="42" t="s">
        <v>351</v>
      </c>
      <c r="N137" s="84"/>
      <c r="O137" s="84"/>
      <c r="P137" s="84"/>
      <c r="Q137" s="84"/>
      <c r="R137" s="84"/>
      <c r="S137" s="84"/>
      <c r="T137" s="84"/>
      <c r="U137" s="84"/>
      <c r="V137" s="84"/>
      <c r="W137" s="84"/>
      <c r="X137" s="84"/>
      <c r="Y137" s="84"/>
      <c r="Z137" s="84"/>
      <c r="AA137" s="84"/>
      <c r="AB137" s="84"/>
      <c r="AC137" s="84"/>
      <c r="AD137" s="84"/>
      <c r="AE137" s="84"/>
      <c r="AF137" s="84"/>
      <c r="AG137" s="84"/>
      <c r="AH137" s="84"/>
      <c r="AI137" s="84"/>
      <c r="AJ137" s="84"/>
      <c r="AK137" s="84"/>
      <c r="AL137" s="84"/>
      <c r="AM137" s="84"/>
    </row>
    <row r="138" spans="1:231" s="10" customFormat="1">
      <c r="A138" s="262"/>
      <c r="B138" s="21"/>
      <c r="C138" s="40"/>
      <c r="D138" s="23"/>
      <c r="E138" s="41"/>
      <c r="F138" s="262"/>
      <c r="G138" s="262"/>
      <c r="H138" s="262" t="s">
        <v>439</v>
      </c>
      <c r="I138" s="28">
        <f>ROUNDUP(I137,1)</f>
        <v>286.8</v>
      </c>
      <c r="J138" s="42" t="s">
        <v>351</v>
      </c>
      <c r="N138" s="84"/>
      <c r="O138" s="84"/>
      <c r="P138" s="84"/>
      <c r="Q138" s="84"/>
      <c r="R138" s="84"/>
      <c r="S138" s="84"/>
      <c r="T138" s="84"/>
      <c r="U138" s="84"/>
      <c r="V138" s="84"/>
      <c r="W138" s="84"/>
      <c r="X138" s="84"/>
      <c r="Y138" s="84"/>
      <c r="Z138" s="84"/>
      <c r="AA138" s="84"/>
      <c r="AB138" s="84"/>
      <c r="AC138" s="84"/>
      <c r="AD138" s="84"/>
      <c r="AE138" s="84"/>
      <c r="AF138" s="84"/>
      <c r="AG138" s="84"/>
      <c r="AH138" s="84"/>
      <c r="AI138" s="84"/>
      <c r="AJ138" s="84"/>
      <c r="AK138" s="84"/>
      <c r="AL138" s="84"/>
      <c r="AM138" s="84"/>
    </row>
    <row r="139" spans="1:231" s="10" customFormat="1" ht="60" customHeight="1">
      <c r="A139" s="30">
        <v>11</v>
      </c>
      <c r="B139" s="317" t="s">
        <v>645</v>
      </c>
      <c r="C139" s="318"/>
      <c r="D139" s="318"/>
      <c r="E139" s="318"/>
      <c r="F139" s="318"/>
      <c r="G139" s="318"/>
      <c r="H139" s="318"/>
      <c r="I139" s="318"/>
      <c r="J139" s="319"/>
      <c r="N139" s="84"/>
      <c r="O139" s="84"/>
      <c r="P139" s="84"/>
      <c r="Q139" s="84"/>
      <c r="R139" s="84"/>
      <c r="S139" s="84"/>
      <c r="T139" s="84"/>
      <c r="U139" s="84"/>
      <c r="V139" s="84"/>
      <c r="W139" s="84"/>
      <c r="X139" s="84"/>
      <c r="Y139" s="84"/>
      <c r="Z139" s="84"/>
      <c r="AA139" s="84"/>
      <c r="AB139" s="84"/>
      <c r="AC139" s="84"/>
      <c r="AD139" s="84"/>
      <c r="AE139" s="84"/>
      <c r="AF139" s="84"/>
      <c r="AG139" s="84"/>
      <c r="AH139" s="84"/>
      <c r="AI139" s="84"/>
      <c r="AJ139" s="84"/>
      <c r="AK139" s="84"/>
      <c r="AL139" s="84"/>
      <c r="AM139" s="84"/>
    </row>
    <row r="140" spans="1:231" s="98" customFormat="1">
      <c r="A140" s="54"/>
      <c r="B140" s="92" t="s">
        <v>646</v>
      </c>
      <c r="C140" s="93">
        <v>1</v>
      </c>
      <c r="D140" s="94" t="s">
        <v>599</v>
      </c>
      <c r="E140" s="95">
        <v>15</v>
      </c>
      <c r="F140" s="96">
        <v>2.4</v>
      </c>
      <c r="G140" s="96"/>
      <c r="H140" s="96">
        <v>0.7</v>
      </c>
      <c r="I140" s="97">
        <f>ROUND(PRODUCT(C140:H140),2)</f>
        <v>25.2</v>
      </c>
      <c r="J140" s="92"/>
    </row>
    <row r="141" spans="1:231" s="1" customFormat="1">
      <c r="A141" s="32"/>
      <c r="B141" s="86"/>
      <c r="C141" s="87"/>
      <c r="D141" s="88"/>
      <c r="E141" s="89"/>
      <c r="F141" s="37"/>
      <c r="G141" s="37"/>
      <c r="H141" s="46" t="s">
        <v>337</v>
      </c>
      <c r="I141" s="59">
        <f>SUM(I140:I140)</f>
        <v>25.2</v>
      </c>
      <c r="J141" s="92" t="s">
        <v>351</v>
      </c>
      <c r="K141" s="90"/>
      <c r="L141" s="90"/>
      <c r="M141" s="90"/>
      <c r="N141" s="90"/>
      <c r="O141" s="90"/>
      <c r="P141" s="90"/>
      <c r="Q141" s="90"/>
      <c r="R141" s="90"/>
      <c r="S141" s="90"/>
      <c r="T141" s="90"/>
      <c r="U141" s="90"/>
      <c r="V141" s="90"/>
      <c r="W141" s="90"/>
      <c r="X141" s="90"/>
      <c r="Y141" s="90"/>
      <c r="Z141" s="90"/>
      <c r="AA141" s="90"/>
      <c r="AB141" s="90"/>
      <c r="AC141" s="90"/>
      <c r="AD141" s="90"/>
      <c r="AE141" s="90"/>
      <c r="AF141" s="90"/>
      <c r="AG141" s="90"/>
      <c r="AH141" s="90"/>
      <c r="AI141" s="90"/>
      <c r="AJ141" s="90"/>
      <c r="AK141" s="90"/>
      <c r="AL141" s="90"/>
      <c r="AM141" s="90"/>
      <c r="AN141" s="90"/>
      <c r="AO141" s="90"/>
      <c r="AP141" s="90"/>
      <c r="AQ141" s="90"/>
      <c r="AR141" s="90"/>
      <c r="AS141" s="90"/>
      <c r="AT141" s="90"/>
      <c r="AU141" s="90"/>
      <c r="AV141" s="90"/>
      <c r="AW141" s="90"/>
      <c r="AX141" s="90"/>
      <c r="AY141" s="90"/>
      <c r="AZ141" s="90"/>
      <c r="BA141" s="90"/>
      <c r="BB141" s="90"/>
      <c r="BC141" s="90"/>
      <c r="BD141" s="90"/>
      <c r="BE141" s="90"/>
      <c r="BF141" s="90"/>
      <c r="BG141" s="90"/>
      <c r="BH141" s="90"/>
      <c r="BI141" s="90"/>
      <c r="BJ141" s="90"/>
      <c r="BK141" s="90"/>
      <c r="BL141" s="90"/>
      <c r="BM141" s="90"/>
      <c r="BN141" s="90"/>
      <c r="BO141" s="90"/>
      <c r="BP141" s="90"/>
      <c r="BQ141" s="90"/>
      <c r="BR141" s="90"/>
      <c r="BS141" s="90"/>
      <c r="BT141" s="90"/>
      <c r="BU141" s="90"/>
      <c r="BV141" s="90"/>
      <c r="BW141" s="90"/>
      <c r="BX141" s="90"/>
      <c r="BY141" s="90"/>
      <c r="BZ141" s="90"/>
      <c r="CA141" s="90"/>
      <c r="CB141" s="90"/>
      <c r="CC141" s="90"/>
      <c r="CD141" s="90"/>
      <c r="CE141" s="90"/>
      <c r="CF141" s="90"/>
      <c r="CG141" s="90"/>
      <c r="CH141" s="90"/>
      <c r="CI141" s="90"/>
      <c r="CJ141" s="90"/>
      <c r="CK141" s="90"/>
      <c r="CL141" s="90"/>
      <c r="CM141" s="90"/>
      <c r="CN141" s="90"/>
      <c r="CO141" s="90"/>
      <c r="CP141" s="90"/>
      <c r="CQ141" s="90"/>
      <c r="CR141" s="90"/>
      <c r="CS141" s="90"/>
      <c r="CT141" s="90"/>
      <c r="CU141" s="90"/>
      <c r="CV141" s="90"/>
      <c r="CW141" s="90"/>
      <c r="CX141" s="90"/>
      <c r="CY141" s="90"/>
      <c r="CZ141" s="90"/>
      <c r="DA141" s="90"/>
      <c r="DB141" s="90"/>
      <c r="DC141" s="90"/>
      <c r="DD141" s="90"/>
      <c r="DE141" s="90"/>
      <c r="DF141" s="90"/>
      <c r="DG141" s="90"/>
      <c r="DH141" s="90"/>
      <c r="DI141" s="90"/>
      <c r="DJ141" s="90"/>
      <c r="DK141" s="90"/>
      <c r="DL141" s="90"/>
      <c r="DM141" s="90"/>
      <c r="DN141" s="90"/>
      <c r="DO141" s="90"/>
      <c r="DP141" s="90"/>
      <c r="DQ141" s="90"/>
      <c r="DR141" s="90"/>
      <c r="DS141" s="90"/>
      <c r="DT141" s="90"/>
      <c r="DU141" s="90"/>
      <c r="DV141" s="90"/>
      <c r="DW141" s="90"/>
      <c r="DX141" s="90"/>
      <c r="DY141" s="90"/>
      <c r="DZ141" s="90"/>
      <c r="EA141" s="90"/>
      <c r="EB141" s="90"/>
      <c r="EC141" s="90"/>
      <c r="ED141" s="90"/>
      <c r="EE141" s="90"/>
      <c r="EF141" s="90"/>
      <c r="EG141" s="90"/>
      <c r="EH141" s="90"/>
      <c r="EI141" s="90"/>
      <c r="EJ141" s="90"/>
      <c r="EK141" s="90"/>
      <c r="EL141" s="90"/>
      <c r="EM141" s="90"/>
      <c r="EN141" s="90"/>
      <c r="EO141" s="90"/>
      <c r="EP141" s="90"/>
      <c r="EQ141" s="90"/>
      <c r="ER141" s="90"/>
      <c r="ES141" s="90"/>
      <c r="ET141" s="90"/>
      <c r="EU141" s="90"/>
      <c r="EV141" s="90"/>
      <c r="EW141" s="90"/>
      <c r="EX141" s="90"/>
      <c r="EY141" s="90"/>
      <c r="EZ141" s="90"/>
      <c r="FA141" s="90"/>
      <c r="FB141" s="90"/>
      <c r="FC141" s="90"/>
      <c r="FD141" s="90"/>
      <c r="FE141" s="90"/>
      <c r="FF141" s="90"/>
      <c r="FG141" s="90"/>
      <c r="FH141" s="90"/>
      <c r="FI141" s="90"/>
      <c r="FJ141" s="90"/>
      <c r="FK141" s="90"/>
      <c r="FL141" s="90"/>
      <c r="FM141" s="90"/>
      <c r="FN141" s="90"/>
      <c r="FO141" s="90"/>
      <c r="FP141" s="90"/>
      <c r="FQ141" s="90"/>
      <c r="FR141" s="90"/>
      <c r="FS141" s="90"/>
      <c r="FT141" s="90"/>
      <c r="FU141" s="90"/>
      <c r="FV141" s="90"/>
      <c r="FW141" s="90"/>
      <c r="FX141" s="90"/>
      <c r="FY141" s="90"/>
      <c r="FZ141" s="90"/>
      <c r="GA141" s="90"/>
      <c r="GB141" s="90"/>
      <c r="GC141" s="90"/>
      <c r="GD141" s="90"/>
      <c r="GE141" s="90"/>
      <c r="GF141" s="90"/>
      <c r="GG141" s="90"/>
      <c r="GH141" s="90"/>
      <c r="GI141" s="90"/>
      <c r="GJ141" s="90"/>
      <c r="GK141" s="90"/>
      <c r="GL141" s="90"/>
      <c r="GM141" s="90"/>
      <c r="GN141" s="90"/>
      <c r="GO141" s="90"/>
      <c r="GP141" s="90"/>
      <c r="GQ141" s="90"/>
      <c r="GR141" s="90"/>
      <c r="GS141" s="90"/>
      <c r="GT141" s="90"/>
      <c r="GU141" s="90"/>
      <c r="GV141" s="90"/>
      <c r="GW141" s="90"/>
      <c r="GX141" s="90"/>
      <c r="GY141" s="90"/>
      <c r="GZ141" s="90"/>
      <c r="HA141" s="90"/>
      <c r="HB141" s="90"/>
      <c r="HC141" s="90"/>
      <c r="HD141" s="90"/>
      <c r="HE141" s="90"/>
      <c r="HF141" s="90"/>
      <c r="HG141" s="90"/>
      <c r="HH141" s="90"/>
      <c r="HI141" s="90"/>
      <c r="HJ141" s="90"/>
      <c r="HK141" s="90"/>
      <c r="HL141" s="90"/>
      <c r="HM141" s="90"/>
      <c r="HN141" s="90"/>
      <c r="HO141" s="90"/>
      <c r="HP141" s="90"/>
      <c r="HQ141" s="90"/>
      <c r="HR141" s="90"/>
      <c r="HS141" s="90"/>
      <c r="HT141" s="90"/>
      <c r="HU141" s="90"/>
      <c r="HV141" s="90"/>
      <c r="HW141" s="90"/>
    </row>
    <row r="142" spans="1:231" s="10" customFormat="1">
      <c r="A142" s="262"/>
      <c r="B142" s="21"/>
      <c r="C142" s="40"/>
      <c r="D142" s="23"/>
      <c r="E142" s="41"/>
      <c r="F142" s="262"/>
      <c r="G142" s="262"/>
      <c r="H142" s="262" t="s">
        <v>439</v>
      </c>
      <c r="I142" s="28">
        <f>ROUNDUP(I141,1)</f>
        <v>25.2</v>
      </c>
      <c r="J142" s="42" t="s">
        <v>351</v>
      </c>
      <c r="N142" s="84"/>
      <c r="O142" s="84"/>
      <c r="P142" s="84"/>
      <c r="Q142" s="84"/>
      <c r="R142" s="84"/>
      <c r="S142" s="84"/>
      <c r="T142" s="84"/>
      <c r="U142" s="84"/>
      <c r="V142" s="84"/>
      <c r="W142" s="84"/>
      <c r="X142" s="84"/>
      <c r="Y142" s="84"/>
      <c r="Z142" s="84"/>
      <c r="AA142" s="84"/>
      <c r="AB142" s="84"/>
      <c r="AC142" s="84"/>
      <c r="AD142" s="84"/>
      <c r="AE142" s="84"/>
      <c r="AF142" s="84"/>
      <c r="AG142" s="84"/>
      <c r="AH142" s="84"/>
      <c r="AI142" s="84"/>
      <c r="AJ142" s="84"/>
      <c r="AK142" s="84"/>
      <c r="AL142" s="84"/>
      <c r="AM142" s="84"/>
    </row>
    <row r="143" spans="1:231" ht="69" customHeight="1">
      <c r="A143" s="99">
        <v>12</v>
      </c>
      <c r="B143" s="345" t="s">
        <v>647</v>
      </c>
      <c r="C143" s="346"/>
      <c r="D143" s="346"/>
      <c r="E143" s="346"/>
      <c r="F143" s="346"/>
      <c r="G143" s="346"/>
      <c r="H143" s="346"/>
      <c r="I143" s="346"/>
      <c r="J143" s="347"/>
    </row>
    <row r="144" spans="1:231">
      <c r="A144" s="101"/>
      <c r="B144" s="102" t="s">
        <v>648</v>
      </c>
      <c r="C144" s="103">
        <v>1</v>
      </c>
      <c r="D144" s="104" t="s">
        <v>599</v>
      </c>
      <c r="E144" s="105">
        <v>1</v>
      </c>
      <c r="F144" s="106">
        <v>7.79</v>
      </c>
      <c r="G144" s="106">
        <f>G86</f>
        <v>4.33</v>
      </c>
      <c r="H144" s="106"/>
      <c r="I144" s="107">
        <f>PRODUCT(C144:H144)</f>
        <v>33.729999999999997</v>
      </c>
      <c r="J144" s="108"/>
    </row>
    <row r="145" spans="1:39">
      <c r="A145" s="101"/>
      <c r="B145" s="102" t="s">
        <v>649</v>
      </c>
      <c r="C145" s="103">
        <v>1</v>
      </c>
      <c r="D145" s="104" t="s">
        <v>599</v>
      </c>
      <c r="E145" s="105">
        <v>1</v>
      </c>
      <c r="F145" s="106">
        <v>28.48</v>
      </c>
      <c r="G145" s="106"/>
      <c r="H145" s="106">
        <v>0.3</v>
      </c>
      <c r="I145" s="107">
        <f>PRODUCT(C145:H145)</f>
        <v>8.5399999999999991</v>
      </c>
      <c r="J145" s="108"/>
      <c r="K145" s="100">
        <f>8.25+0.6</f>
        <v>8.85</v>
      </c>
      <c r="L145" s="100">
        <f>G144</f>
        <v>4.33</v>
      </c>
    </row>
    <row r="146" spans="1:39">
      <c r="A146" s="101"/>
      <c r="B146" s="102"/>
      <c r="C146" s="103"/>
      <c r="D146" s="104"/>
      <c r="E146" s="105"/>
      <c r="F146" s="106"/>
      <c r="G146" s="106"/>
      <c r="H146" s="262" t="s">
        <v>337</v>
      </c>
      <c r="I146" s="109">
        <f>SUM(I144:I145)</f>
        <v>42.27</v>
      </c>
      <c r="J146" s="108" t="s">
        <v>351</v>
      </c>
    </row>
    <row r="147" spans="1:39" s="10" customFormat="1">
      <c r="A147" s="262"/>
      <c r="B147" s="21"/>
      <c r="C147" s="40"/>
      <c r="D147" s="23"/>
      <c r="E147" s="41"/>
      <c r="F147" s="262"/>
      <c r="G147" s="262"/>
      <c r="H147" s="262" t="s">
        <v>439</v>
      </c>
      <c r="I147" s="28">
        <f>ROUNDUP(I146,1)</f>
        <v>42.3</v>
      </c>
      <c r="J147" s="42" t="s">
        <v>351</v>
      </c>
      <c r="N147" s="84"/>
      <c r="O147" s="84"/>
      <c r="P147" s="84"/>
      <c r="Q147" s="84"/>
      <c r="R147" s="84"/>
      <c r="S147" s="84"/>
      <c r="T147" s="84"/>
      <c r="U147" s="84"/>
      <c r="V147" s="84"/>
      <c r="W147" s="84"/>
      <c r="X147" s="84"/>
      <c r="Y147" s="84"/>
      <c r="Z147" s="84"/>
      <c r="AA147" s="84"/>
      <c r="AB147" s="84"/>
      <c r="AC147" s="84"/>
      <c r="AD147" s="84"/>
      <c r="AE147" s="84"/>
      <c r="AF147" s="84"/>
      <c r="AG147" s="84"/>
      <c r="AH147" s="84"/>
      <c r="AI147" s="84"/>
      <c r="AJ147" s="84"/>
      <c r="AK147" s="84"/>
      <c r="AL147" s="84"/>
      <c r="AM147" s="84"/>
    </row>
    <row r="148" spans="1:39" s="10" customFormat="1" ht="44.25" customHeight="1">
      <c r="A148" s="12">
        <v>13</v>
      </c>
      <c r="B148" s="317" t="s">
        <v>650</v>
      </c>
      <c r="C148" s="318"/>
      <c r="D148" s="318"/>
      <c r="E148" s="318"/>
      <c r="F148" s="318"/>
      <c r="G148" s="318"/>
      <c r="H148" s="318"/>
      <c r="I148" s="318"/>
      <c r="J148" s="319"/>
      <c r="N148" s="84"/>
      <c r="O148" s="84"/>
      <c r="P148" s="84"/>
      <c r="Q148" s="84"/>
      <c r="R148" s="84"/>
      <c r="S148" s="84"/>
      <c r="T148" s="84"/>
      <c r="U148" s="84"/>
      <c r="V148" s="84"/>
      <c r="W148" s="84"/>
      <c r="X148" s="84"/>
      <c r="Y148" s="84"/>
      <c r="Z148" s="84"/>
      <c r="AA148" s="84"/>
      <c r="AB148" s="84"/>
      <c r="AC148" s="84"/>
      <c r="AD148" s="84"/>
      <c r="AE148" s="84"/>
      <c r="AF148" s="84"/>
      <c r="AG148" s="84"/>
      <c r="AH148" s="84"/>
      <c r="AI148" s="84"/>
      <c r="AJ148" s="84"/>
      <c r="AK148" s="84"/>
      <c r="AL148" s="84"/>
      <c r="AM148" s="84"/>
    </row>
    <row r="149" spans="1:39" s="10" customFormat="1">
      <c r="A149" s="12"/>
      <c r="B149" s="29" t="s">
        <v>651</v>
      </c>
      <c r="C149" s="22"/>
      <c r="D149" s="23"/>
      <c r="E149" s="26"/>
      <c r="F149" s="24"/>
      <c r="G149" s="24"/>
      <c r="H149" s="24"/>
      <c r="I149" s="25"/>
      <c r="J149" s="21"/>
      <c r="N149" s="84"/>
      <c r="O149" s="84"/>
      <c r="P149" s="84"/>
      <c r="Q149" s="84"/>
      <c r="R149" s="84"/>
      <c r="S149" s="84"/>
      <c r="T149" s="84"/>
      <c r="U149" s="84"/>
      <c r="V149" s="84"/>
      <c r="W149" s="84"/>
      <c r="X149" s="84"/>
      <c r="Y149" s="84"/>
      <c r="Z149" s="84"/>
      <c r="AA149" s="84"/>
      <c r="AB149" s="84"/>
      <c r="AC149" s="84"/>
      <c r="AD149" s="84"/>
      <c r="AE149" s="84"/>
      <c r="AF149" s="84"/>
      <c r="AG149" s="84"/>
      <c r="AH149" s="84"/>
      <c r="AI149" s="84"/>
      <c r="AJ149" s="84"/>
      <c r="AK149" s="84"/>
      <c r="AL149" s="84"/>
      <c r="AM149" s="84"/>
    </row>
    <row r="150" spans="1:39" s="10" customFormat="1">
      <c r="A150" s="12"/>
      <c r="B150" s="21" t="s">
        <v>732</v>
      </c>
      <c r="C150" s="22">
        <v>1</v>
      </c>
      <c r="D150" s="23" t="s">
        <v>599</v>
      </c>
      <c r="E150" s="26">
        <v>1</v>
      </c>
      <c r="F150" s="24">
        <f>F145</f>
        <v>28.48</v>
      </c>
      <c r="G150" s="24"/>
      <c r="H150" s="24"/>
      <c r="I150" s="25">
        <f>ROUND(PRODUCT(C150:H150),2)</f>
        <v>28.48</v>
      </c>
      <c r="J150" s="21"/>
      <c r="N150" s="84"/>
      <c r="O150" s="84"/>
      <c r="P150" s="84"/>
      <c r="Q150" s="84"/>
      <c r="R150" s="84"/>
      <c r="S150" s="84"/>
      <c r="T150" s="84"/>
      <c r="U150" s="84"/>
      <c r="V150" s="84"/>
      <c r="W150" s="84"/>
      <c r="X150" s="84"/>
      <c r="Y150" s="84"/>
      <c r="Z150" s="84"/>
      <c r="AA150" s="84"/>
      <c r="AB150" s="84"/>
      <c r="AC150" s="84"/>
      <c r="AD150" s="84"/>
      <c r="AE150" s="84"/>
      <c r="AF150" s="84"/>
      <c r="AG150" s="84"/>
      <c r="AH150" s="84"/>
      <c r="AI150" s="84"/>
      <c r="AJ150" s="84"/>
      <c r="AK150" s="84"/>
      <c r="AL150" s="84"/>
      <c r="AM150" s="84"/>
    </row>
    <row r="151" spans="1:39" s="10" customFormat="1">
      <c r="A151" s="12"/>
      <c r="B151" s="15" t="s">
        <v>652</v>
      </c>
      <c r="C151" s="22">
        <v>1</v>
      </c>
      <c r="D151" s="23" t="s">
        <v>599</v>
      </c>
      <c r="E151" s="26">
        <v>12</v>
      </c>
      <c r="F151" s="24">
        <f>0.6*4</f>
        <v>2.4</v>
      </c>
      <c r="G151" s="24"/>
      <c r="H151" s="24"/>
      <c r="I151" s="25">
        <f>ROUND(PRODUCT(C151:H151),2)</f>
        <v>28.8</v>
      </c>
      <c r="J151" s="21"/>
      <c r="N151" s="84"/>
      <c r="O151" s="84"/>
      <c r="P151" s="84"/>
      <c r="Q151" s="84"/>
      <c r="R151" s="84"/>
      <c r="S151" s="84"/>
      <c r="T151" s="84"/>
      <c r="U151" s="84"/>
      <c r="V151" s="84"/>
      <c r="W151" s="84"/>
      <c r="X151" s="84"/>
      <c r="Y151" s="84"/>
      <c r="Z151" s="84"/>
      <c r="AA151" s="84"/>
      <c r="AB151" s="84"/>
      <c r="AC151" s="84"/>
      <c r="AD151" s="84"/>
      <c r="AE151" s="84"/>
      <c r="AF151" s="84"/>
      <c r="AG151" s="84"/>
      <c r="AH151" s="84"/>
      <c r="AI151" s="84"/>
      <c r="AJ151" s="84"/>
      <c r="AK151" s="84"/>
      <c r="AL151" s="84"/>
      <c r="AM151" s="84"/>
    </row>
    <row r="152" spans="1:39" s="10" customFormat="1">
      <c r="A152" s="12"/>
      <c r="B152" s="21"/>
      <c r="C152" s="40"/>
      <c r="D152" s="58"/>
      <c r="E152" s="41"/>
      <c r="F152" s="262"/>
      <c r="G152" s="262"/>
      <c r="H152" s="262" t="s">
        <v>337</v>
      </c>
      <c r="I152" s="28">
        <f>SUM(I150:I151)</f>
        <v>57.28</v>
      </c>
      <c r="J152" s="42" t="s">
        <v>133</v>
      </c>
      <c r="N152" s="84"/>
      <c r="O152" s="84"/>
      <c r="P152" s="84"/>
      <c r="Q152" s="84"/>
      <c r="R152" s="84"/>
      <c r="S152" s="84"/>
      <c r="T152" s="84"/>
      <c r="U152" s="84"/>
      <c r="V152" s="84"/>
      <c r="W152" s="84"/>
      <c r="X152" s="84"/>
      <c r="Y152" s="84"/>
      <c r="Z152" s="84"/>
      <c r="AA152" s="84"/>
      <c r="AB152" s="84"/>
      <c r="AC152" s="84"/>
      <c r="AD152" s="84"/>
      <c r="AE152" s="84"/>
      <c r="AF152" s="84"/>
      <c r="AG152" s="84"/>
      <c r="AH152" s="84"/>
      <c r="AI152" s="84"/>
      <c r="AJ152" s="84"/>
      <c r="AK152" s="84"/>
      <c r="AL152" s="84"/>
      <c r="AM152" s="84"/>
    </row>
    <row r="153" spans="1:39" s="10" customFormat="1">
      <c r="A153" s="262"/>
      <c r="B153" s="21"/>
      <c r="C153" s="40"/>
      <c r="D153" s="23"/>
      <c r="E153" s="41"/>
      <c r="F153" s="262"/>
      <c r="G153" s="262"/>
      <c r="H153" s="262" t="s">
        <v>439</v>
      </c>
      <c r="I153" s="28">
        <f>ROUNDUP(I152,1)</f>
        <v>57.3</v>
      </c>
      <c r="J153" s="42" t="s">
        <v>133</v>
      </c>
      <c r="N153" s="84"/>
      <c r="O153" s="84"/>
      <c r="P153" s="84"/>
      <c r="Q153" s="84"/>
      <c r="R153" s="84"/>
      <c r="S153" s="84"/>
      <c r="T153" s="84"/>
      <c r="U153" s="84"/>
      <c r="V153" s="84"/>
      <c r="W153" s="84"/>
      <c r="X153" s="84"/>
      <c r="Y153" s="84"/>
      <c r="Z153" s="84"/>
      <c r="AA153" s="84"/>
      <c r="AB153" s="84"/>
      <c r="AC153" s="84"/>
      <c r="AD153" s="84"/>
      <c r="AE153" s="84"/>
      <c r="AF153" s="84"/>
      <c r="AG153" s="84"/>
      <c r="AH153" s="84"/>
      <c r="AI153" s="84"/>
      <c r="AJ153" s="84"/>
      <c r="AK153" s="84"/>
      <c r="AL153" s="84"/>
      <c r="AM153" s="84"/>
    </row>
    <row r="154" spans="1:39" s="10" customFormat="1" ht="39" customHeight="1">
      <c r="A154" s="56">
        <v>14</v>
      </c>
      <c r="B154" s="336" t="s">
        <v>552</v>
      </c>
      <c r="C154" s="337"/>
      <c r="D154" s="337"/>
      <c r="E154" s="337"/>
      <c r="F154" s="337"/>
      <c r="G154" s="337"/>
      <c r="H154" s="337"/>
      <c r="I154" s="337"/>
      <c r="J154" s="338"/>
      <c r="N154" s="84"/>
      <c r="O154" s="84"/>
      <c r="P154" s="84"/>
      <c r="Q154" s="84"/>
      <c r="R154" s="84"/>
      <c r="S154" s="84"/>
      <c r="T154" s="84"/>
      <c r="U154" s="84"/>
      <c r="V154" s="84"/>
      <c r="W154" s="84"/>
      <c r="X154" s="84"/>
      <c r="Y154" s="84"/>
      <c r="Z154" s="84"/>
      <c r="AA154" s="84"/>
      <c r="AB154" s="84"/>
      <c r="AC154" s="84"/>
      <c r="AD154" s="84"/>
      <c r="AE154" s="84"/>
      <c r="AF154" s="84"/>
      <c r="AG154" s="84"/>
      <c r="AH154" s="84"/>
      <c r="AI154" s="84"/>
      <c r="AJ154" s="84"/>
      <c r="AK154" s="84"/>
      <c r="AL154" s="84"/>
      <c r="AM154" s="84"/>
    </row>
    <row r="155" spans="1:39" s="10" customFormat="1">
      <c r="A155" s="56"/>
      <c r="B155" s="21" t="s">
        <v>653</v>
      </c>
      <c r="C155" s="22">
        <v>1</v>
      </c>
      <c r="D155" s="23" t="s">
        <v>599</v>
      </c>
      <c r="E155" s="26">
        <v>1</v>
      </c>
      <c r="F155" s="24">
        <f>I147</f>
        <v>42.3</v>
      </c>
      <c r="G155" s="24"/>
      <c r="H155" s="24"/>
      <c r="I155" s="28">
        <f>ROUND(PRODUCT(C155:H155),2)</f>
        <v>42.3</v>
      </c>
      <c r="J155" s="42" t="s">
        <v>351</v>
      </c>
      <c r="N155" s="84"/>
      <c r="O155" s="84"/>
      <c r="P155" s="84"/>
      <c r="Q155" s="84"/>
      <c r="R155" s="84"/>
      <c r="S155" s="84"/>
      <c r="T155" s="84"/>
      <c r="U155" s="84"/>
      <c r="V155" s="84"/>
      <c r="W155" s="84"/>
      <c r="X155" s="84"/>
      <c r="Y155" s="84"/>
      <c r="Z155" s="84"/>
      <c r="AA155" s="84"/>
      <c r="AB155" s="84"/>
      <c r="AC155" s="84"/>
      <c r="AD155" s="84"/>
      <c r="AE155" s="84"/>
      <c r="AF155" s="84"/>
      <c r="AG155" s="84"/>
      <c r="AH155" s="84"/>
      <c r="AI155" s="84"/>
      <c r="AJ155" s="84"/>
      <c r="AK155" s="84"/>
      <c r="AL155" s="84"/>
      <c r="AM155" s="84"/>
    </row>
    <row r="156" spans="1:39" s="10" customFormat="1">
      <c r="A156" s="262"/>
      <c r="B156" s="21"/>
      <c r="C156" s="40"/>
      <c r="D156" s="23"/>
      <c r="E156" s="41"/>
      <c r="F156" s="262"/>
      <c r="G156" s="262"/>
      <c r="H156" s="262" t="s">
        <v>439</v>
      </c>
      <c r="I156" s="28">
        <f>ROUNDUP(I155,1)</f>
        <v>42.3</v>
      </c>
      <c r="J156" s="42" t="s">
        <v>351</v>
      </c>
      <c r="N156" s="84"/>
      <c r="O156" s="84"/>
      <c r="P156" s="84"/>
      <c r="Q156" s="84"/>
      <c r="R156" s="84"/>
      <c r="S156" s="84"/>
      <c r="T156" s="84"/>
      <c r="U156" s="84"/>
      <c r="V156" s="84"/>
      <c r="W156" s="84"/>
      <c r="X156" s="84"/>
      <c r="Y156" s="84"/>
      <c r="Z156" s="84"/>
      <c r="AA156" s="84"/>
      <c r="AB156" s="84"/>
      <c r="AC156" s="84"/>
      <c r="AD156" s="84"/>
      <c r="AE156" s="84"/>
      <c r="AF156" s="84"/>
      <c r="AG156" s="84"/>
      <c r="AH156" s="84"/>
      <c r="AI156" s="84"/>
      <c r="AJ156" s="84"/>
      <c r="AK156" s="84"/>
      <c r="AL156" s="84"/>
      <c r="AM156" s="84"/>
    </row>
    <row r="157" spans="1:39" s="10" customFormat="1" ht="147" customHeight="1">
      <c r="A157" s="12">
        <v>15</v>
      </c>
      <c r="B157" s="336" t="s">
        <v>654</v>
      </c>
      <c r="C157" s="337"/>
      <c r="D157" s="337"/>
      <c r="E157" s="337"/>
      <c r="F157" s="337"/>
      <c r="G157" s="337"/>
      <c r="H157" s="337"/>
      <c r="I157" s="337"/>
      <c r="J157" s="338"/>
      <c r="N157" s="84"/>
      <c r="O157" s="84"/>
      <c r="P157" s="84"/>
      <c r="Q157" s="84"/>
      <c r="R157" s="84"/>
      <c r="S157" s="84"/>
      <c r="T157" s="84"/>
      <c r="U157" s="84"/>
      <c r="V157" s="84"/>
      <c r="W157" s="84"/>
      <c r="X157" s="84"/>
      <c r="Y157" s="84"/>
      <c r="Z157" s="84"/>
      <c r="AA157" s="84"/>
      <c r="AB157" s="84"/>
      <c r="AC157" s="84"/>
      <c r="AD157" s="84"/>
      <c r="AE157" s="84"/>
      <c r="AF157" s="84"/>
      <c r="AG157" s="84"/>
      <c r="AH157" s="84"/>
      <c r="AI157" s="84"/>
      <c r="AJ157" s="84"/>
      <c r="AK157" s="84"/>
      <c r="AL157" s="84"/>
      <c r="AM157" s="84"/>
    </row>
    <row r="158" spans="1:39" s="10" customFormat="1">
      <c r="A158" s="12"/>
      <c r="B158" s="216" t="s">
        <v>655</v>
      </c>
      <c r="C158" s="22">
        <v>1</v>
      </c>
      <c r="D158" s="23" t="s">
        <v>599</v>
      </c>
      <c r="E158" s="26">
        <v>1</v>
      </c>
      <c r="F158" s="24">
        <v>20</v>
      </c>
      <c r="G158" s="24"/>
      <c r="H158" s="24"/>
      <c r="I158" s="28">
        <f>ROUND(PRODUCT(C158:H158),2)</f>
        <v>20</v>
      </c>
      <c r="J158" s="42" t="s">
        <v>263</v>
      </c>
      <c r="N158" s="84"/>
      <c r="O158" s="84"/>
      <c r="P158" s="84"/>
      <c r="Q158" s="84"/>
      <c r="R158" s="84"/>
      <c r="S158" s="84"/>
      <c r="T158" s="84"/>
      <c r="U158" s="84"/>
      <c r="V158" s="84"/>
      <c r="W158" s="84"/>
      <c r="X158" s="84"/>
      <c r="Y158" s="84"/>
      <c r="Z158" s="84"/>
      <c r="AA158" s="84"/>
      <c r="AB158" s="84"/>
      <c r="AC158" s="84"/>
      <c r="AD158" s="84"/>
      <c r="AE158" s="84"/>
      <c r="AF158" s="84"/>
      <c r="AG158" s="84"/>
      <c r="AH158" s="84"/>
      <c r="AI158" s="84"/>
      <c r="AJ158" s="84"/>
      <c r="AK158" s="84"/>
      <c r="AL158" s="84"/>
      <c r="AM158" s="84"/>
    </row>
    <row r="159" spans="1:39" s="10" customFormat="1">
      <c r="A159" s="12"/>
      <c r="B159" s="216" t="s">
        <v>656</v>
      </c>
      <c r="C159" s="22">
        <v>1</v>
      </c>
      <c r="D159" s="23" t="s">
        <v>599</v>
      </c>
      <c r="E159" s="26">
        <v>1</v>
      </c>
      <c r="F159" s="24">
        <v>22</v>
      </c>
      <c r="G159" s="24"/>
      <c r="H159" s="24"/>
      <c r="I159" s="28">
        <f>ROUND(PRODUCT(C159:H159),2)</f>
        <v>22</v>
      </c>
      <c r="J159" s="42" t="s">
        <v>263</v>
      </c>
      <c r="N159" s="84"/>
      <c r="O159" s="84"/>
      <c r="P159" s="84"/>
      <c r="Q159" s="84"/>
      <c r="R159" s="84"/>
      <c r="S159" s="84"/>
      <c r="T159" s="84"/>
      <c r="U159" s="84"/>
      <c r="V159" s="84"/>
      <c r="W159" s="84"/>
      <c r="X159" s="84"/>
      <c r="Y159" s="84"/>
      <c r="Z159" s="84"/>
      <c r="AA159" s="84"/>
      <c r="AB159" s="84"/>
      <c r="AC159" s="84"/>
      <c r="AD159" s="84"/>
      <c r="AE159" s="84"/>
      <c r="AF159" s="84"/>
      <c r="AG159" s="84"/>
      <c r="AH159" s="84"/>
      <c r="AI159" s="84"/>
      <c r="AJ159" s="84"/>
      <c r="AK159" s="84"/>
      <c r="AL159" s="84"/>
      <c r="AM159" s="84"/>
    </row>
    <row r="160" spans="1:39" s="111" customFormat="1" ht="50.25" customHeight="1">
      <c r="A160" s="110">
        <v>16</v>
      </c>
      <c r="B160" s="327" t="s">
        <v>657</v>
      </c>
      <c r="C160" s="328"/>
      <c r="D160" s="328"/>
      <c r="E160" s="328"/>
      <c r="F160" s="328"/>
      <c r="G160" s="328"/>
      <c r="H160" s="328"/>
      <c r="I160" s="328"/>
      <c r="J160" s="329"/>
      <c r="N160" s="121"/>
      <c r="O160" s="121"/>
      <c r="P160" s="121"/>
      <c r="Q160" s="121"/>
      <c r="R160" s="121"/>
      <c r="S160" s="121"/>
      <c r="T160" s="121"/>
      <c r="U160" s="121"/>
      <c r="V160" s="121"/>
      <c r="W160" s="121"/>
      <c r="X160" s="121"/>
      <c r="Y160" s="121"/>
      <c r="Z160" s="121"/>
      <c r="AA160" s="121"/>
      <c r="AB160" s="121"/>
      <c r="AC160" s="121"/>
      <c r="AD160" s="121"/>
      <c r="AE160" s="121"/>
      <c r="AF160" s="121"/>
      <c r="AG160" s="121"/>
      <c r="AH160" s="121"/>
      <c r="AI160" s="121"/>
      <c r="AJ160" s="121"/>
      <c r="AK160" s="121"/>
      <c r="AL160" s="121"/>
      <c r="AM160" s="121"/>
    </row>
    <row r="161" spans="1:39" s="121" customFormat="1">
      <c r="A161" s="112"/>
      <c r="B161" s="113" t="s">
        <v>658</v>
      </c>
      <c r="C161" s="114">
        <v>1</v>
      </c>
      <c r="D161" s="115" t="s">
        <v>599</v>
      </c>
      <c r="E161" s="116">
        <v>5</v>
      </c>
      <c r="F161" s="117"/>
      <c r="G161" s="117"/>
      <c r="H161" s="118"/>
      <c r="I161" s="119">
        <f>PRODUCT(C161:H161)</f>
        <v>5</v>
      </c>
      <c r="J161" s="120" t="s">
        <v>222</v>
      </c>
    </row>
    <row r="162" spans="1:39" s="10" customFormat="1" ht="63" customHeight="1">
      <c r="A162" s="30">
        <v>17</v>
      </c>
      <c r="B162" s="317" t="s">
        <v>659</v>
      </c>
      <c r="C162" s="318"/>
      <c r="D162" s="318"/>
      <c r="E162" s="318"/>
      <c r="F162" s="318"/>
      <c r="G162" s="318"/>
      <c r="H162" s="318"/>
      <c r="I162" s="318"/>
      <c r="J162" s="319"/>
      <c r="N162" s="84"/>
      <c r="O162" s="84"/>
      <c r="P162" s="84"/>
      <c r="Q162" s="84"/>
      <c r="R162" s="84"/>
      <c r="S162" s="84"/>
      <c r="T162" s="84"/>
      <c r="U162" s="84"/>
      <c r="V162" s="84"/>
      <c r="W162" s="84"/>
      <c r="X162" s="84"/>
      <c r="Y162" s="84"/>
      <c r="Z162" s="84"/>
      <c r="AA162" s="84"/>
      <c r="AB162" s="84"/>
      <c r="AC162" s="84"/>
      <c r="AD162" s="84"/>
      <c r="AE162" s="84"/>
      <c r="AF162" s="84"/>
      <c r="AG162" s="84"/>
      <c r="AH162" s="84"/>
      <c r="AI162" s="84"/>
      <c r="AJ162" s="84"/>
      <c r="AK162" s="84"/>
      <c r="AL162" s="84"/>
      <c r="AM162" s="84"/>
    </row>
    <row r="163" spans="1:39" s="10" customFormat="1">
      <c r="A163" s="30"/>
      <c r="B163" s="69" t="s">
        <v>660</v>
      </c>
      <c r="C163" s="70">
        <v>1</v>
      </c>
      <c r="D163" s="71" t="s">
        <v>599</v>
      </c>
      <c r="E163" s="80">
        <v>1</v>
      </c>
      <c r="F163" s="65">
        <f>8.25-0.46</f>
        <v>7.79</v>
      </c>
      <c r="G163" s="65">
        <f>G144</f>
        <v>4.33</v>
      </c>
      <c r="H163" s="65">
        <v>0.55000000000000004</v>
      </c>
      <c r="I163" s="25">
        <f>ROUND(PRODUCT(C163:H163),2)</f>
        <v>18.55</v>
      </c>
      <c r="J163" s="21"/>
      <c r="N163" s="84"/>
      <c r="O163" s="84"/>
      <c r="P163" s="84"/>
      <c r="Q163" s="84"/>
      <c r="R163" s="84"/>
      <c r="S163" s="84"/>
      <c r="T163" s="84"/>
      <c r="U163" s="84"/>
      <c r="V163" s="84"/>
      <c r="W163" s="84"/>
      <c r="X163" s="84"/>
      <c r="Y163" s="84"/>
      <c r="Z163" s="84"/>
      <c r="AA163" s="84"/>
      <c r="AB163" s="84"/>
      <c r="AC163" s="84"/>
      <c r="AD163" s="84"/>
      <c r="AE163" s="84"/>
      <c r="AF163" s="84"/>
      <c r="AG163" s="84"/>
      <c r="AH163" s="84"/>
      <c r="AI163" s="84"/>
      <c r="AJ163" s="84"/>
      <c r="AK163" s="84"/>
      <c r="AL163" s="84"/>
      <c r="AM163" s="84"/>
    </row>
    <row r="164" spans="1:39" s="10" customFormat="1">
      <c r="A164" s="30"/>
      <c r="B164" s="69" t="s">
        <v>661</v>
      </c>
      <c r="C164" s="70">
        <v>-1</v>
      </c>
      <c r="D164" s="71" t="s">
        <v>599</v>
      </c>
      <c r="E164" s="80">
        <v>1</v>
      </c>
      <c r="F164" s="65">
        <f>G163</f>
        <v>4.33</v>
      </c>
      <c r="G164" s="65">
        <v>0.23</v>
      </c>
      <c r="H164" s="65">
        <f>H163</f>
        <v>0.55000000000000004</v>
      </c>
      <c r="I164" s="25">
        <f>ROUND(PRODUCT(C164:H164),2)</f>
        <v>-0.55000000000000004</v>
      </c>
      <c r="J164" s="21"/>
      <c r="N164" s="84"/>
      <c r="O164" s="84"/>
      <c r="P164" s="84"/>
      <c r="Q164" s="84"/>
      <c r="R164" s="84"/>
      <c r="S164" s="84"/>
      <c r="T164" s="84"/>
      <c r="U164" s="84"/>
      <c r="V164" s="84"/>
      <c r="W164" s="84"/>
      <c r="X164" s="84"/>
      <c r="Y164" s="84"/>
      <c r="Z164" s="84"/>
      <c r="AA164" s="84"/>
      <c r="AB164" s="84"/>
      <c r="AC164" s="84"/>
      <c r="AD164" s="84"/>
      <c r="AE164" s="84"/>
      <c r="AF164" s="84"/>
      <c r="AG164" s="84"/>
      <c r="AH164" s="84"/>
      <c r="AI164" s="84"/>
      <c r="AJ164" s="84"/>
      <c r="AK164" s="84"/>
      <c r="AL164" s="84"/>
      <c r="AM164" s="84"/>
    </row>
    <row r="165" spans="1:39" s="10" customFormat="1">
      <c r="A165" s="30"/>
      <c r="B165" s="69" t="s">
        <v>756</v>
      </c>
      <c r="C165" s="70">
        <v>1</v>
      </c>
      <c r="D165" s="71" t="s">
        <v>599</v>
      </c>
      <c r="E165" s="80">
        <v>1</v>
      </c>
      <c r="F165" s="65">
        <f>2.5-0.46</f>
        <v>2.04</v>
      </c>
      <c r="G165" s="65">
        <f>1.2-0.23</f>
        <v>0.97</v>
      </c>
      <c r="H165" s="65">
        <v>0.45</v>
      </c>
      <c r="I165" s="25">
        <f>ROUND(PRODUCT(C165:H165),2)</f>
        <v>0.89</v>
      </c>
      <c r="J165" s="21"/>
      <c r="N165" s="84"/>
      <c r="O165" s="84"/>
      <c r="P165" s="84"/>
      <c r="Q165" s="84"/>
      <c r="R165" s="84"/>
      <c r="S165" s="84"/>
      <c r="T165" s="84"/>
      <c r="U165" s="84"/>
      <c r="V165" s="84"/>
      <c r="W165" s="84"/>
      <c r="X165" s="84"/>
      <c r="Y165" s="84"/>
      <c r="Z165" s="84"/>
      <c r="AA165" s="84"/>
      <c r="AB165" s="84"/>
      <c r="AC165" s="84"/>
      <c r="AD165" s="84"/>
      <c r="AE165" s="84"/>
      <c r="AF165" s="84"/>
      <c r="AG165" s="84"/>
      <c r="AH165" s="84"/>
      <c r="AI165" s="84"/>
      <c r="AJ165" s="84"/>
      <c r="AK165" s="84"/>
      <c r="AL165" s="84"/>
      <c r="AM165" s="84"/>
    </row>
    <row r="166" spans="1:39" s="10" customFormat="1">
      <c r="A166" s="30"/>
      <c r="B166" s="21"/>
      <c r="C166" s="40"/>
      <c r="D166" s="58"/>
      <c r="E166" s="41"/>
      <c r="F166" s="262"/>
      <c r="G166" s="262"/>
      <c r="H166" s="262" t="s">
        <v>337</v>
      </c>
      <c r="I166" s="28">
        <f>SUM(I163:I165)</f>
        <v>18.89</v>
      </c>
      <c r="J166" s="42" t="s">
        <v>315</v>
      </c>
      <c r="N166" s="84"/>
      <c r="O166" s="84"/>
      <c r="P166" s="84"/>
      <c r="Q166" s="84"/>
      <c r="R166" s="84"/>
      <c r="S166" s="84"/>
      <c r="T166" s="84"/>
      <c r="U166" s="84"/>
      <c r="V166" s="84"/>
      <c r="W166" s="84"/>
      <c r="X166" s="84"/>
      <c r="Y166" s="84"/>
      <c r="Z166" s="84"/>
      <c r="AA166" s="84"/>
      <c r="AB166" s="84"/>
      <c r="AC166" s="84"/>
      <c r="AD166" s="84"/>
      <c r="AE166" s="84"/>
      <c r="AF166" s="84"/>
      <c r="AG166" s="84"/>
      <c r="AH166" s="84"/>
      <c r="AI166" s="84"/>
      <c r="AJ166" s="84"/>
      <c r="AK166" s="84"/>
      <c r="AL166" s="84"/>
      <c r="AM166" s="84"/>
    </row>
    <row r="167" spans="1:39" s="10" customFormat="1">
      <c r="A167" s="262"/>
      <c r="B167" s="21"/>
      <c r="C167" s="40"/>
      <c r="D167" s="23"/>
      <c r="E167" s="41"/>
      <c r="F167" s="262"/>
      <c r="G167" s="262"/>
      <c r="H167" s="262" t="s">
        <v>439</v>
      </c>
      <c r="I167" s="28">
        <f>ROUNDUP(I166,1)</f>
        <v>18.899999999999999</v>
      </c>
      <c r="J167" s="42" t="s">
        <v>315</v>
      </c>
      <c r="N167" s="84"/>
      <c r="O167" s="84"/>
      <c r="P167" s="84"/>
      <c r="Q167" s="84"/>
      <c r="R167" s="84"/>
      <c r="S167" s="84"/>
      <c r="T167" s="84"/>
      <c r="U167" s="84"/>
      <c r="V167" s="84"/>
      <c r="W167" s="84"/>
      <c r="X167" s="84"/>
      <c r="Y167" s="84"/>
      <c r="Z167" s="84"/>
      <c r="AA167" s="84"/>
      <c r="AB167" s="84"/>
      <c r="AC167" s="84"/>
      <c r="AD167" s="84"/>
      <c r="AE167" s="84"/>
      <c r="AF167" s="84"/>
      <c r="AG167" s="84"/>
      <c r="AH167" s="84"/>
      <c r="AI167" s="84"/>
      <c r="AJ167" s="84"/>
      <c r="AK167" s="84"/>
      <c r="AL167" s="84"/>
      <c r="AM167" s="84"/>
    </row>
    <row r="168" spans="1:39" s="10" customFormat="1" ht="235.5" customHeight="1">
      <c r="A168" s="12">
        <v>18</v>
      </c>
      <c r="B168" s="336" t="s">
        <v>662</v>
      </c>
      <c r="C168" s="337"/>
      <c r="D168" s="337"/>
      <c r="E168" s="337"/>
      <c r="F168" s="337"/>
      <c r="G168" s="337"/>
      <c r="H168" s="337"/>
      <c r="I168" s="337"/>
      <c r="J168" s="338"/>
      <c r="N168" s="84"/>
      <c r="O168" s="84"/>
      <c r="P168" s="84"/>
      <c r="Q168" s="84"/>
      <c r="R168" s="84"/>
      <c r="S168" s="84"/>
      <c r="T168" s="84"/>
      <c r="U168" s="84"/>
      <c r="V168" s="84"/>
      <c r="W168" s="84"/>
      <c r="X168" s="84"/>
      <c r="Y168" s="84"/>
      <c r="Z168" s="84"/>
      <c r="AA168" s="84"/>
      <c r="AB168" s="84"/>
      <c r="AC168" s="84"/>
      <c r="AD168" s="84"/>
      <c r="AE168" s="84"/>
      <c r="AF168" s="84"/>
      <c r="AG168" s="84"/>
      <c r="AH168" s="84"/>
      <c r="AI168" s="84"/>
      <c r="AJ168" s="84"/>
      <c r="AK168" s="84"/>
      <c r="AL168" s="84"/>
      <c r="AM168" s="84"/>
    </row>
    <row r="169" spans="1:39" s="10" customFormat="1" ht="44.25" customHeight="1">
      <c r="A169" s="56"/>
      <c r="B169" s="122" t="s">
        <v>663</v>
      </c>
      <c r="C169" s="62"/>
      <c r="D169" s="63"/>
      <c r="E169" s="64"/>
      <c r="F169" s="13"/>
      <c r="G169" s="13"/>
      <c r="H169" s="13"/>
      <c r="I169" s="14"/>
      <c r="J169" s="21"/>
      <c r="N169" s="84"/>
      <c r="O169" s="84"/>
      <c r="P169" s="84"/>
      <c r="Q169" s="84"/>
      <c r="R169" s="84"/>
      <c r="S169" s="84"/>
      <c r="T169" s="84"/>
      <c r="U169" s="84"/>
      <c r="V169" s="84"/>
      <c r="W169" s="84"/>
      <c r="X169" s="84"/>
      <c r="Y169" s="84"/>
      <c r="Z169" s="84"/>
      <c r="AA169" s="84"/>
      <c r="AB169" s="84"/>
      <c r="AC169" s="84"/>
      <c r="AD169" s="84"/>
      <c r="AE169" s="84"/>
      <c r="AF169" s="84"/>
      <c r="AG169" s="84"/>
      <c r="AH169" s="84"/>
      <c r="AI169" s="84"/>
      <c r="AJ169" s="84"/>
      <c r="AK169" s="84"/>
      <c r="AL169" s="84"/>
      <c r="AM169" s="84"/>
    </row>
    <row r="170" spans="1:39" s="10" customFormat="1">
      <c r="A170" s="12"/>
      <c r="B170" s="21" t="s">
        <v>598</v>
      </c>
      <c r="C170" s="22">
        <v>1</v>
      </c>
      <c r="D170" s="23" t="s">
        <v>599</v>
      </c>
      <c r="E170" s="57">
        <v>6</v>
      </c>
      <c r="F170" s="24">
        <v>1.2</v>
      </c>
      <c r="G170" s="24">
        <v>1.2</v>
      </c>
      <c r="H170" s="24">
        <v>0.3</v>
      </c>
      <c r="I170" s="25">
        <f>ROUND(PRODUCT(C170:H170),2)</f>
        <v>2.59</v>
      </c>
      <c r="J170" s="21"/>
      <c r="N170" s="84"/>
      <c r="O170" s="84"/>
      <c r="P170" s="84"/>
      <c r="Q170" s="84"/>
      <c r="R170" s="84"/>
      <c r="S170" s="84"/>
      <c r="T170" s="84"/>
      <c r="U170" s="84"/>
      <c r="V170" s="84"/>
      <c r="W170" s="84"/>
      <c r="X170" s="84"/>
      <c r="Y170" s="84"/>
      <c r="Z170" s="84"/>
      <c r="AA170" s="84"/>
      <c r="AB170" s="84"/>
      <c r="AC170" s="84"/>
      <c r="AD170" s="84"/>
      <c r="AE170" s="84"/>
      <c r="AF170" s="84"/>
      <c r="AG170" s="84"/>
      <c r="AH170" s="84"/>
      <c r="AI170" s="84"/>
      <c r="AJ170" s="84"/>
      <c r="AK170" s="84"/>
      <c r="AL170" s="84"/>
      <c r="AM170" s="84"/>
    </row>
    <row r="171" spans="1:39" s="10" customFormat="1">
      <c r="A171" s="12"/>
      <c r="B171" s="21" t="s">
        <v>664</v>
      </c>
      <c r="C171" s="22">
        <v>1</v>
      </c>
      <c r="D171" s="23" t="s">
        <v>599</v>
      </c>
      <c r="E171" s="57">
        <v>6</v>
      </c>
      <c r="F171" s="24">
        <v>0.3</v>
      </c>
      <c r="G171" s="24">
        <v>0.23</v>
      </c>
      <c r="H171" s="24">
        <v>1.2</v>
      </c>
      <c r="I171" s="25">
        <f>ROUND(PRODUCT(C171:H171),2)</f>
        <v>0.5</v>
      </c>
      <c r="J171" s="21"/>
      <c r="N171" s="84"/>
      <c r="O171" s="84"/>
      <c r="P171" s="84"/>
      <c r="Q171" s="84"/>
      <c r="R171" s="84"/>
      <c r="S171" s="84"/>
      <c r="T171" s="84"/>
      <c r="U171" s="84"/>
      <c r="V171" s="84"/>
      <c r="W171" s="84"/>
      <c r="X171" s="84"/>
      <c r="Y171" s="84"/>
      <c r="Z171" s="84"/>
      <c r="AA171" s="84"/>
      <c r="AB171" s="84"/>
      <c r="AC171" s="84"/>
      <c r="AD171" s="84"/>
      <c r="AE171" s="84"/>
      <c r="AF171" s="84"/>
      <c r="AG171" s="84"/>
      <c r="AH171" s="84"/>
      <c r="AI171" s="84"/>
      <c r="AJ171" s="84"/>
      <c r="AK171" s="84"/>
      <c r="AL171" s="84"/>
      <c r="AM171" s="84"/>
    </row>
    <row r="172" spans="1:39" s="10" customFormat="1">
      <c r="A172" s="12"/>
      <c r="B172" s="21" t="s">
        <v>600</v>
      </c>
      <c r="C172" s="22">
        <v>1</v>
      </c>
      <c r="D172" s="23" t="s">
        <v>599</v>
      </c>
      <c r="E172" s="57">
        <v>1</v>
      </c>
      <c r="F172" s="24">
        <f>F32</f>
        <v>25.16</v>
      </c>
      <c r="G172" s="24">
        <v>0.23</v>
      </c>
      <c r="H172" s="24">
        <v>0.3</v>
      </c>
      <c r="I172" s="25">
        <f t="shared" ref="I172:I177" si="7">ROUND(PRODUCT(C172:H172),2)</f>
        <v>1.74</v>
      </c>
      <c r="J172" s="21"/>
      <c r="N172" s="84"/>
      <c r="O172" s="84"/>
      <c r="P172" s="84"/>
      <c r="Q172" s="84"/>
      <c r="R172" s="84"/>
      <c r="S172" s="84"/>
      <c r="T172" s="84"/>
      <c r="U172" s="84"/>
      <c r="V172" s="84"/>
      <c r="W172" s="84"/>
      <c r="X172" s="84"/>
      <c r="Y172" s="84"/>
      <c r="Z172" s="84"/>
      <c r="AA172" s="84"/>
      <c r="AB172" s="84"/>
      <c r="AC172" s="84"/>
      <c r="AD172" s="84"/>
      <c r="AE172" s="84"/>
      <c r="AF172" s="84"/>
      <c r="AG172" s="84"/>
      <c r="AH172" s="84"/>
      <c r="AI172" s="84"/>
      <c r="AJ172" s="84"/>
      <c r="AK172" s="84"/>
      <c r="AL172" s="84"/>
      <c r="AM172" s="84"/>
    </row>
    <row r="173" spans="1:39" s="10" customFormat="1">
      <c r="A173" s="12"/>
      <c r="B173" s="21" t="s">
        <v>572</v>
      </c>
      <c r="C173" s="22">
        <v>1</v>
      </c>
      <c r="D173" s="23" t="s">
        <v>599</v>
      </c>
      <c r="E173" s="57">
        <v>2</v>
      </c>
      <c r="F173" s="24">
        <v>8.02</v>
      </c>
      <c r="G173" s="24">
        <v>0.23</v>
      </c>
      <c r="H173" s="24">
        <v>0.3</v>
      </c>
      <c r="I173" s="25">
        <f>ROUND(PRODUCT(C173:H173),2)</f>
        <v>1.1100000000000001</v>
      </c>
      <c r="J173" s="21"/>
      <c r="N173" s="84"/>
      <c r="O173" s="84"/>
      <c r="P173" s="84"/>
      <c r="Q173" s="84"/>
      <c r="R173" s="84"/>
      <c r="S173" s="84"/>
      <c r="T173" s="84"/>
      <c r="U173" s="84"/>
      <c r="V173" s="84"/>
      <c r="W173" s="84"/>
      <c r="X173" s="84"/>
      <c r="Y173" s="84"/>
      <c r="Z173" s="84"/>
      <c r="AA173" s="84"/>
      <c r="AB173" s="84"/>
      <c r="AC173" s="84"/>
      <c r="AD173" s="84"/>
      <c r="AE173" s="84"/>
      <c r="AF173" s="84"/>
      <c r="AG173" s="84"/>
      <c r="AH173" s="84"/>
      <c r="AI173" s="84"/>
      <c r="AJ173" s="84"/>
      <c r="AK173" s="84"/>
      <c r="AL173" s="84"/>
      <c r="AM173" s="84"/>
    </row>
    <row r="174" spans="1:39" s="10" customFormat="1">
      <c r="A174" s="12"/>
      <c r="B174" s="21" t="s">
        <v>601</v>
      </c>
      <c r="C174" s="22">
        <v>1</v>
      </c>
      <c r="D174" s="23" t="s">
        <v>599</v>
      </c>
      <c r="E174" s="57">
        <v>1</v>
      </c>
      <c r="F174" s="24">
        <f>F33</f>
        <v>4.5599999999999996</v>
      </c>
      <c r="G174" s="24">
        <v>0.23</v>
      </c>
      <c r="H174" s="24">
        <v>0.3</v>
      </c>
      <c r="I174" s="25">
        <f t="shared" si="7"/>
        <v>0.31</v>
      </c>
      <c r="J174" s="21"/>
      <c r="N174" s="84"/>
      <c r="O174" s="84"/>
      <c r="P174" s="84"/>
      <c r="Q174" s="84"/>
      <c r="R174" s="84"/>
      <c r="S174" s="84"/>
      <c r="T174" s="84"/>
      <c r="U174" s="84"/>
      <c r="V174" s="84"/>
      <c r="W174" s="84"/>
      <c r="X174" s="84"/>
      <c r="Y174" s="84"/>
      <c r="Z174" s="84"/>
      <c r="AA174" s="84"/>
      <c r="AB174" s="84"/>
      <c r="AC174" s="84"/>
      <c r="AD174" s="84"/>
      <c r="AE174" s="84"/>
      <c r="AF174" s="84"/>
      <c r="AG174" s="84"/>
      <c r="AH174" s="84"/>
      <c r="AI174" s="84"/>
      <c r="AJ174" s="84"/>
      <c r="AK174" s="84"/>
      <c r="AL174" s="84"/>
      <c r="AM174" s="84"/>
    </row>
    <row r="175" spans="1:39" s="10" customFormat="1">
      <c r="A175" s="12"/>
      <c r="B175" s="21" t="s">
        <v>781</v>
      </c>
      <c r="C175" s="22">
        <v>1</v>
      </c>
      <c r="D175" s="23" t="s">
        <v>599</v>
      </c>
      <c r="E175" s="57">
        <v>8</v>
      </c>
      <c r="F175" s="24">
        <v>1.07</v>
      </c>
      <c r="G175" s="24">
        <v>0.12</v>
      </c>
      <c r="H175" s="24">
        <v>0.15</v>
      </c>
      <c r="I175" s="25">
        <f>ROUND(PRODUCT(C175:H175),2)</f>
        <v>0.15</v>
      </c>
      <c r="J175" s="21"/>
      <c r="N175" s="84"/>
      <c r="O175" s="84"/>
      <c r="P175" s="84"/>
      <c r="Q175" s="84"/>
      <c r="R175" s="84"/>
      <c r="S175" s="84"/>
      <c r="T175" s="84"/>
      <c r="U175" s="84"/>
      <c r="V175" s="84"/>
      <c r="W175" s="84"/>
      <c r="X175" s="84"/>
      <c r="Y175" s="84"/>
      <c r="Z175" s="84"/>
      <c r="AA175" s="84"/>
      <c r="AB175" s="84"/>
      <c r="AC175" s="84"/>
      <c r="AD175" s="84"/>
      <c r="AE175" s="84"/>
      <c r="AF175" s="84"/>
      <c r="AG175" s="84"/>
      <c r="AH175" s="84"/>
      <c r="AI175" s="84"/>
      <c r="AJ175" s="84"/>
      <c r="AK175" s="84"/>
      <c r="AL175" s="84"/>
      <c r="AM175" s="84"/>
    </row>
    <row r="176" spans="1:39" s="10" customFormat="1">
      <c r="A176" s="12"/>
      <c r="B176" s="21" t="s">
        <v>665</v>
      </c>
      <c r="C176" s="22">
        <v>1</v>
      </c>
      <c r="D176" s="23" t="s">
        <v>599</v>
      </c>
      <c r="E176" s="57">
        <v>6</v>
      </c>
      <c r="F176" s="24">
        <v>0.3</v>
      </c>
      <c r="G176" s="24">
        <v>0.23</v>
      </c>
      <c r="H176" s="24">
        <v>0.6</v>
      </c>
      <c r="I176" s="25">
        <f t="shared" si="7"/>
        <v>0.25</v>
      </c>
      <c r="J176" s="21"/>
      <c r="N176" s="84"/>
      <c r="O176" s="84"/>
      <c r="P176" s="84"/>
      <c r="Q176" s="84"/>
      <c r="R176" s="84"/>
      <c r="S176" s="84"/>
      <c r="T176" s="84"/>
      <c r="U176" s="84"/>
      <c r="V176" s="84"/>
      <c r="W176" s="84"/>
      <c r="X176" s="84"/>
      <c r="Y176" s="84"/>
      <c r="Z176" s="84"/>
      <c r="AA176" s="84"/>
      <c r="AB176" s="84"/>
      <c r="AC176" s="84"/>
      <c r="AD176" s="84"/>
      <c r="AE176" s="84"/>
      <c r="AF176" s="84"/>
      <c r="AG176" s="84"/>
      <c r="AH176" s="84"/>
      <c r="AI176" s="84"/>
      <c r="AJ176" s="84"/>
      <c r="AK176" s="84"/>
      <c r="AL176" s="84"/>
      <c r="AM176" s="84"/>
    </row>
    <row r="177" spans="1:39" s="10" customFormat="1">
      <c r="A177" s="56"/>
      <c r="B177" s="21" t="s">
        <v>620</v>
      </c>
      <c r="C177" s="22">
        <v>1</v>
      </c>
      <c r="D177" s="23" t="s">
        <v>599</v>
      </c>
      <c r="E177" s="26">
        <v>1</v>
      </c>
      <c r="F177" s="24">
        <v>1.96</v>
      </c>
      <c r="G177" s="24">
        <v>0.23</v>
      </c>
      <c r="H177" s="24">
        <v>0.12</v>
      </c>
      <c r="I177" s="25">
        <f t="shared" si="7"/>
        <v>0.05</v>
      </c>
      <c r="J177" s="21"/>
      <c r="N177" s="84"/>
      <c r="O177" s="84"/>
      <c r="P177" s="84"/>
      <c r="Q177" s="84"/>
      <c r="R177" s="84"/>
      <c r="S177" s="84"/>
      <c r="T177" s="84"/>
      <c r="U177" s="84"/>
      <c r="V177" s="84"/>
      <c r="W177" s="84"/>
      <c r="X177" s="84"/>
      <c r="Y177" s="84"/>
      <c r="Z177" s="84"/>
      <c r="AA177" s="84"/>
      <c r="AB177" s="84"/>
      <c r="AC177" s="84"/>
      <c r="AD177" s="84"/>
      <c r="AE177" s="84"/>
      <c r="AF177" s="84"/>
      <c r="AG177" s="84"/>
      <c r="AH177" s="84"/>
      <c r="AI177" s="84"/>
      <c r="AJ177" s="84"/>
      <c r="AK177" s="84"/>
      <c r="AL177" s="84"/>
      <c r="AM177" s="84"/>
    </row>
    <row r="178" spans="1:39" s="10" customFormat="1">
      <c r="A178" s="12"/>
      <c r="B178" s="21"/>
      <c r="C178" s="40"/>
      <c r="D178" s="58"/>
      <c r="E178" s="41"/>
      <c r="F178" s="262"/>
      <c r="G178" s="262"/>
      <c r="H178" s="262" t="s">
        <v>337</v>
      </c>
      <c r="I178" s="28">
        <f>SUM(I170:I177)</f>
        <v>6.7</v>
      </c>
      <c r="J178" s="42" t="s">
        <v>315</v>
      </c>
      <c r="N178" s="84"/>
      <c r="O178" s="84"/>
      <c r="P178" s="84"/>
      <c r="Q178" s="84"/>
      <c r="R178" s="84"/>
      <c r="S178" s="84"/>
      <c r="T178" s="84"/>
      <c r="U178" s="84"/>
      <c r="V178" s="84"/>
      <c r="W178" s="84"/>
      <c r="X178" s="84"/>
      <c r="Y178" s="84"/>
      <c r="Z178" s="84"/>
      <c r="AA178" s="84"/>
      <c r="AB178" s="84"/>
      <c r="AC178" s="84"/>
      <c r="AD178" s="84"/>
      <c r="AE178" s="84"/>
      <c r="AF178" s="84"/>
      <c r="AG178" s="84"/>
      <c r="AH178" s="84"/>
      <c r="AI178" s="84"/>
      <c r="AJ178" s="84"/>
      <c r="AK178" s="84"/>
      <c r="AL178" s="84"/>
      <c r="AM178" s="84"/>
    </row>
    <row r="179" spans="1:39" s="10" customFormat="1">
      <c r="A179" s="262"/>
      <c r="B179" s="21"/>
      <c r="C179" s="40"/>
      <c r="D179" s="23"/>
      <c r="E179" s="41"/>
      <c r="F179" s="262"/>
      <c r="G179" s="262"/>
      <c r="H179" s="262" t="s">
        <v>439</v>
      </c>
      <c r="I179" s="28">
        <f>ROUNDUP(I178,1)</f>
        <v>6.7</v>
      </c>
      <c r="J179" s="42" t="s">
        <v>315</v>
      </c>
      <c r="N179" s="84"/>
      <c r="O179" s="84"/>
      <c r="P179" s="84"/>
      <c r="Q179" s="84"/>
      <c r="R179" s="84"/>
      <c r="S179" s="84"/>
      <c r="T179" s="84"/>
      <c r="U179" s="84"/>
      <c r="V179" s="84"/>
      <c r="W179" s="84"/>
      <c r="X179" s="84"/>
      <c r="Y179" s="84"/>
      <c r="Z179" s="84"/>
      <c r="AA179" s="84"/>
      <c r="AB179" s="84"/>
      <c r="AC179" s="84"/>
      <c r="AD179" s="84"/>
      <c r="AE179" s="84"/>
      <c r="AF179" s="84"/>
      <c r="AG179" s="84"/>
      <c r="AH179" s="84"/>
      <c r="AI179" s="84"/>
      <c r="AJ179" s="84"/>
      <c r="AK179" s="84"/>
      <c r="AL179" s="84"/>
      <c r="AM179" s="84"/>
    </row>
    <row r="180" spans="1:39" s="10" customFormat="1" ht="15.75" customHeight="1">
      <c r="A180" s="56"/>
      <c r="B180" s="122" t="s">
        <v>311</v>
      </c>
      <c r="C180" s="62"/>
      <c r="D180" s="63"/>
      <c r="E180" s="64"/>
      <c r="F180" s="13"/>
      <c r="G180" s="13"/>
      <c r="H180" s="13"/>
      <c r="I180" s="14"/>
      <c r="J180" s="21"/>
      <c r="N180" s="84"/>
      <c r="O180" s="84"/>
      <c r="P180" s="84"/>
      <c r="Q180" s="84"/>
      <c r="R180" s="84"/>
      <c r="S180" s="84"/>
      <c r="T180" s="84"/>
      <c r="U180" s="84"/>
      <c r="V180" s="84"/>
      <c r="W180" s="84"/>
      <c r="X180" s="84"/>
      <c r="Y180" s="84"/>
      <c r="Z180" s="84"/>
      <c r="AA180" s="84"/>
      <c r="AB180" s="84"/>
      <c r="AC180" s="84"/>
      <c r="AD180" s="84"/>
      <c r="AE180" s="84"/>
      <c r="AF180" s="84"/>
      <c r="AG180" s="84"/>
      <c r="AH180" s="84"/>
      <c r="AI180" s="84"/>
      <c r="AJ180" s="84"/>
      <c r="AK180" s="84"/>
      <c r="AL180" s="84"/>
      <c r="AM180" s="84"/>
    </row>
    <row r="181" spans="1:39" s="10" customFormat="1" ht="15.75" customHeight="1">
      <c r="A181" s="12"/>
      <c r="B181" s="21" t="s">
        <v>666</v>
      </c>
      <c r="C181" s="22">
        <v>1</v>
      </c>
      <c r="D181" s="23" t="s">
        <v>599</v>
      </c>
      <c r="E181" s="57">
        <v>3</v>
      </c>
      <c r="F181" s="24">
        <v>0.3</v>
      </c>
      <c r="G181" s="24">
        <v>0.23</v>
      </c>
      <c r="H181" s="24">
        <v>2.7</v>
      </c>
      <c r="I181" s="25">
        <f t="shared" ref="I181:I187" si="8">ROUND(PRODUCT(C181:H181),2)</f>
        <v>0.56000000000000005</v>
      </c>
      <c r="J181" s="21"/>
      <c r="N181" s="84"/>
      <c r="O181" s="84"/>
      <c r="P181" s="84"/>
      <c r="Q181" s="84"/>
      <c r="R181" s="84"/>
      <c r="S181" s="84"/>
      <c r="T181" s="84"/>
      <c r="U181" s="84"/>
      <c r="V181" s="84"/>
      <c r="W181" s="84"/>
      <c r="X181" s="84"/>
      <c r="Y181" s="84"/>
      <c r="Z181" s="84"/>
      <c r="AA181" s="84"/>
      <c r="AB181" s="84"/>
      <c r="AC181" s="84"/>
      <c r="AD181" s="84"/>
      <c r="AE181" s="84"/>
      <c r="AF181" s="84"/>
      <c r="AG181" s="84"/>
      <c r="AH181" s="84"/>
      <c r="AI181" s="84"/>
      <c r="AJ181" s="84"/>
      <c r="AK181" s="84"/>
      <c r="AL181" s="84"/>
      <c r="AM181" s="84"/>
    </row>
    <row r="182" spans="1:39" s="10" customFormat="1" ht="15.75" customHeight="1">
      <c r="A182" s="12"/>
      <c r="B182" s="21" t="s">
        <v>666</v>
      </c>
      <c r="C182" s="22">
        <v>1</v>
      </c>
      <c r="D182" s="23" t="s">
        <v>599</v>
      </c>
      <c r="E182" s="57">
        <v>3</v>
      </c>
      <c r="F182" s="24">
        <v>0.3</v>
      </c>
      <c r="G182" s="24">
        <v>0.23</v>
      </c>
      <c r="H182" s="24">
        <v>2.4</v>
      </c>
      <c r="I182" s="25">
        <f t="shared" si="8"/>
        <v>0.5</v>
      </c>
      <c r="J182" s="21"/>
      <c r="N182" s="84"/>
      <c r="O182" s="84"/>
      <c r="P182" s="84"/>
      <c r="Q182" s="84"/>
      <c r="R182" s="84"/>
      <c r="S182" s="84"/>
      <c r="T182" s="84"/>
      <c r="U182" s="84"/>
      <c r="V182" s="84"/>
      <c r="W182" s="84"/>
      <c r="X182" s="84"/>
      <c r="Y182" s="84"/>
      <c r="Z182" s="84"/>
      <c r="AA182" s="84"/>
      <c r="AB182" s="84"/>
      <c r="AC182" s="84"/>
      <c r="AD182" s="84"/>
      <c r="AE182" s="84"/>
      <c r="AF182" s="84"/>
      <c r="AG182" s="84"/>
      <c r="AH182" s="84"/>
      <c r="AI182" s="84"/>
      <c r="AJ182" s="84"/>
      <c r="AK182" s="84"/>
      <c r="AL182" s="84"/>
      <c r="AM182" s="84"/>
    </row>
    <row r="183" spans="1:39" s="10" customFormat="1" ht="15.75" customHeight="1">
      <c r="A183" s="12"/>
      <c r="B183" s="21" t="s">
        <v>667</v>
      </c>
      <c r="C183" s="22">
        <v>1</v>
      </c>
      <c r="D183" s="23" t="s">
        <v>599</v>
      </c>
      <c r="E183" s="57">
        <v>1</v>
      </c>
      <c r="F183" s="24">
        <v>1.46</v>
      </c>
      <c r="G183" s="24">
        <v>0.23</v>
      </c>
      <c r="H183" s="24">
        <v>0.15</v>
      </c>
      <c r="I183" s="25">
        <f t="shared" si="8"/>
        <v>0.05</v>
      </c>
      <c r="J183" s="21"/>
      <c r="N183" s="84"/>
      <c r="O183" s="84"/>
      <c r="P183" s="84"/>
      <c r="Q183" s="84"/>
      <c r="R183" s="84"/>
      <c r="S183" s="84"/>
      <c r="T183" s="84"/>
      <c r="U183" s="84"/>
      <c r="V183" s="84"/>
      <c r="W183" s="84"/>
      <c r="X183" s="84"/>
      <c r="Y183" s="84"/>
      <c r="Z183" s="84"/>
      <c r="AA183" s="84"/>
      <c r="AB183" s="84"/>
      <c r="AC183" s="84"/>
      <c r="AD183" s="84"/>
      <c r="AE183" s="84"/>
      <c r="AF183" s="84"/>
      <c r="AG183" s="84"/>
      <c r="AH183" s="84"/>
      <c r="AI183" s="84"/>
      <c r="AJ183" s="84"/>
      <c r="AK183" s="84"/>
      <c r="AL183" s="84"/>
      <c r="AM183" s="84"/>
    </row>
    <row r="184" spans="1:39" s="10" customFormat="1" ht="15.75" customHeight="1">
      <c r="A184" s="12"/>
      <c r="B184" s="21" t="s">
        <v>668</v>
      </c>
      <c r="C184" s="22">
        <v>1</v>
      </c>
      <c r="D184" s="23" t="s">
        <v>599</v>
      </c>
      <c r="E184" s="57">
        <v>9</v>
      </c>
      <c r="F184" s="24">
        <v>1.21</v>
      </c>
      <c r="G184" s="24">
        <v>0.12</v>
      </c>
      <c r="H184" s="24">
        <v>0.12</v>
      </c>
      <c r="I184" s="25">
        <f t="shared" si="8"/>
        <v>0.16</v>
      </c>
      <c r="J184" s="21"/>
      <c r="N184" s="84"/>
      <c r="O184" s="84"/>
      <c r="P184" s="84"/>
      <c r="Q184" s="84"/>
      <c r="R184" s="84"/>
      <c r="S184" s="84"/>
      <c r="T184" s="84"/>
      <c r="U184" s="84"/>
      <c r="V184" s="84"/>
      <c r="W184" s="84"/>
      <c r="X184" s="84"/>
      <c r="Y184" s="84"/>
      <c r="Z184" s="84"/>
      <c r="AA184" s="84"/>
      <c r="AB184" s="84"/>
      <c r="AC184" s="84"/>
      <c r="AD184" s="84"/>
      <c r="AE184" s="84"/>
      <c r="AF184" s="84"/>
      <c r="AG184" s="84"/>
      <c r="AH184" s="84"/>
      <c r="AI184" s="84"/>
      <c r="AJ184" s="84"/>
      <c r="AK184" s="84"/>
      <c r="AL184" s="84"/>
      <c r="AM184" s="84"/>
    </row>
    <row r="185" spans="1:39" s="10" customFormat="1" ht="15.75" customHeight="1">
      <c r="A185" s="56"/>
      <c r="B185" s="21" t="s">
        <v>669</v>
      </c>
      <c r="C185" s="22">
        <v>1</v>
      </c>
      <c r="D185" s="23" t="s">
        <v>599</v>
      </c>
      <c r="E185" s="26">
        <v>1</v>
      </c>
      <c r="F185" s="24">
        <f>F172</f>
        <v>25.16</v>
      </c>
      <c r="G185" s="24">
        <v>0.23</v>
      </c>
      <c r="H185" s="24">
        <v>0.33</v>
      </c>
      <c r="I185" s="25">
        <f t="shared" si="8"/>
        <v>1.91</v>
      </c>
      <c r="J185" s="21"/>
      <c r="N185" s="84"/>
      <c r="O185" s="84"/>
      <c r="P185" s="84"/>
      <c r="Q185" s="84"/>
      <c r="R185" s="84"/>
      <c r="S185" s="84"/>
      <c r="T185" s="84"/>
      <c r="U185" s="84"/>
      <c r="V185" s="84"/>
      <c r="W185" s="84"/>
      <c r="X185" s="84"/>
      <c r="Y185" s="84"/>
      <c r="Z185" s="84"/>
      <c r="AA185" s="84"/>
      <c r="AB185" s="84"/>
      <c r="AC185" s="84"/>
      <c r="AD185" s="84"/>
      <c r="AE185" s="84"/>
      <c r="AF185" s="84"/>
      <c r="AG185" s="84"/>
      <c r="AH185" s="84"/>
      <c r="AI185" s="84"/>
      <c r="AJ185" s="84"/>
      <c r="AK185" s="84"/>
      <c r="AL185" s="84"/>
      <c r="AM185" s="84"/>
    </row>
    <row r="186" spans="1:39" s="10" customFormat="1" ht="15.75" customHeight="1">
      <c r="A186" s="56"/>
      <c r="B186" s="21" t="s">
        <v>670</v>
      </c>
      <c r="C186" s="22">
        <v>1</v>
      </c>
      <c r="D186" s="23" t="s">
        <v>599</v>
      </c>
      <c r="E186" s="26">
        <v>1</v>
      </c>
      <c r="F186" s="24">
        <v>8.85</v>
      </c>
      <c r="G186" s="24">
        <v>5.39</v>
      </c>
      <c r="H186" s="24">
        <v>0.12</v>
      </c>
      <c r="I186" s="25">
        <f t="shared" si="8"/>
        <v>5.72</v>
      </c>
      <c r="J186" s="21"/>
      <c r="N186" s="84"/>
      <c r="O186" s="84"/>
      <c r="P186" s="84"/>
      <c r="Q186" s="84"/>
      <c r="R186" s="84"/>
      <c r="S186" s="84"/>
      <c r="T186" s="84"/>
      <c r="U186" s="84"/>
      <c r="V186" s="84"/>
      <c r="W186" s="84"/>
      <c r="X186" s="84"/>
      <c r="Y186" s="84"/>
      <c r="Z186" s="84"/>
      <c r="AA186" s="84"/>
      <c r="AB186" s="84"/>
      <c r="AC186" s="84"/>
      <c r="AD186" s="84"/>
      <c r="AE186" s="84"/>
      <c r="AF186" s="84"/>
      <c r="AG186" s="84"/>
      <c r="AH186" s="84"/>
      <c r="AI186" s="84"/>
      <c r="AJ186" s="84"/>
      <c r="AK186" s="84"/>
      <c r="AL186" s="84"/>
      <c r="AM186" s="84"/>
    </row>
    <row r="187" spans="1:39" s="10" customFormat="1" ht="15.75" customHeight="1">
      <c r="A187" s="56"/>
      <c r="B187" s="21" t="s">
        <v>761</v>
      </c>
      <c r="C187" s="22">
        <v>1</v>
      </c>
      <c r="D187" s="23" t="s">
        <v>599</v>
      </c>
      <c r="E187" s="26">
        <v>1</v>
      </c>
      <c r="F187" s="24">
        <f>F184</f>
        <v>1.21</v>
      </c>
      <c r="G187" s="24">
        <v>0.12</v>
      </c>
      <c r="H187" s="24">
        <f>H184</f>
        <v>0.12</v>
      </c>
      <c r="I187" s="25">
        <f t="shared" si="8"/>
        <v>0.02</v>
      </c>
      <c r="J187" s="21"/>
      <c r="N187" s="84"/>
      <c r="O187" s="84"/>
      <c r="P187" s="84"/>
      <c r="Q187" s="84"/>
      <c r="R187" s="84"/>
      <c r="S187" s="84"/>
      <c r="T187" s="84"/>
      <c r="U187" s="84"/>
      <c r="V187" s="84"/>
      <c r="W187" s="84"/>
      <c r="X187" s="84"/>
      <c r="Y187" s="84"/>
      <c r="Z187" s="84"/>
      <c r="AA187" s="84"/>
      <c r="AB187" s="84"/>
      <c r="AC187" s="84"/>
      <c r="AD187" s="84"/>
      <c r="AE187" s="84"/>
      <c r="AF187" s="84"/>
      <c r="AG187" s="84"/>
      <c r="AH187" s="84"/>
      <c r="AI187" s="84"/>
      <c r="AJ187" s="84"/>
      <c r="AK187" s="84"/>
      <c r="AL187" s="84"/>
      <c r="AM187" s="84"/>
    </row>
    <row r="188" spans="1:39" s="10" customFormat="1" ht="15.75" customHeight="1">
      <c r="A188" s="56"/>
      <c r="B188" s="21"/>
      <c r="C188" s="40"/>
      <c r="D188" s="58"/>
      <c r="E188" s="41"/>
      <c r="F188" s="262"/>
      <c r="G188" s="262"/>
      <c r="H188" s="262" t="s">
        <v>337</v>
      </c>
      <c r="I188" s="28">
        <f>SUM(I181:I187)</f>
        <v>8.92</v>
      </c>
      <c r="J188" s="42" t="s">
        <v>315</v>
      </c>
      <c r="N188" s="84"/>
      <c r="O188" s="84"/>
      <c r="P188" s="84"/>
      <c r="Q188" s="84"/>
      <c r="R188" s="84"/>
      <c r="S188" s="84"/>
      <c r="T188" s="84"/>
      <c r="U188" s="84"/>
      <c r="V188" s="84"/>
      <c r="W188" s="84"/>
      <c r="X188" s="84"/>
      <c r="Y188" s="84"/>
      <c r="Z188" s="84"/>
      <c r="AA188" s="84"/>
      <c r="AB188" s="84"/>
      <c r="AC188" s="84"/>
      <c r="AD188" s="84"/>
      <c r="AE188" s="84"/>
      <c r="AF188" s="84"/>
      <c r="AG188" s="84"/>
      <c r="AH188" s="84"/>
      <c r="AI188" s="84"/>
      <c r="AJ188" s="84"/>
      <c r="AK188" s="84"/>
      <c r="AL188" s="84"/>
      <c r="AM188" s="84"/>
    </row>
    <row r="189" spans="1:39" s="10" customFormat="1" ht="15.75" customHeight="1">
      <c r="A189" s="262"/>
      <c r="B189" s="21"/>
      <c r="C189" s="40"/>
      <c r="D189" s="23"/>
      <c r="E189" s="41"/>
      <c r="F189" s="262"/>
      <c r="G189" s="262"/>
      <c r="H189" s="262" t="s">
        <v>439</v>
      </c>
      <c r="I189" s="28">
        <f>ROUNDUP(I188,1)</f>
        <v>9</v>
      </c>
      <c r="J189" s="42" t="s">
        <v>315</v>
      </c>
      <c r="N189" s="84"/>
      <c r="O189" s="84"/>
      <c r="P189" s="84"/>
      <c r="Q189" s="84"/>
      <c r="R189" s="84"/>
      <c r="S189" s="84"/>
      <c r="T189" s="84"/>
      <c r="U189" s="84"/>
      <c r="V189" s="84"/>
      <c r="W189" s="84"/>
      <c r="X189" s="84"/>
      <c r="Y189" s="84"/>
      <c r="Z189" s="84"/>
      <c r="AA189" s="84"/>
      <c r="AB189" s="84"/>
      <c r="AC189" s="84"/>
      <c r="AD189" s="84"/>
      <c r="AE189" s="84"/>
      <c r="AF189" s="84"/>
      <c r="AG189" s="84"/>
      <c r="AH189" s="84"/>
      <c r="AI189" s="84"/>
      <c r="AJ189" s="84"/>
      <c r="AK189" s="84"/>
      <c r="AL189" s="84"/>
      <c r="AM189" s="84"/>
    </row>
    <row r="190" spans="1:39" s="67" customFormat="1" ht="129" customHeight="1">
      <c r="A190" s="66">
        <v>19</v>
      </c>
      <c r="B190" s="348" t="s">
        <v>671</v>
      </c>
      <c r="C190" s="349"/>
      <c r="D190" s="349"/>
      <c r="E190" s="349"/>
      <c r="F190" s="349"/>
      <c r="G190" s="349"/>
      <c r="H190" s="349"/>
      <c r="I190" s="349"/>
      <c r="J190" s="350"/>
      <c r="N190" s="265"/>
      <c r="O190" s="265"/>
      <c r="P190" s="265"/>
      <c r="Q190" s="265"/>
      <c r="R190" s="265"/>
      <c r="S190" s="265"/>
      <c r="T190" s="265"/>
      <c r="U190" s="265"/>
      <c r="V190" s="265"/>
      <c r="W190" s="265"/>
      <c r="X190" s="265"/>
      <c r="Y190" s="265"/>
      <c r="Z190" s="265"/>
      <c r="AA190" s="265"/>
      <c r="AB190" s="265"/>
      <c r="AC190" s="265"/>
      <c r="AD190" s="265"/>
      <c r="AE190" s="265"/>
      <c r="AF190" s="265"/>
      <c r="AG190" s="265"/>
      <c r="AH190" s="265"/>
      <c r="AI190" s="265"/>
      <c r="AJ190" s="265"/>
      <c r="AK190" s="265"/>
      <c r="AL190" s="265"/>
      <c r="AM190" s="265"/>
    </row>
    <row r="191" spans="1:39" s="67" customFormat="1" ht="16.5" customHeight="1">
      <c r="A191" s="77" t="s">
        <v>672</v>
      </c>
      <c r="B191" s="123" t="s">
        <v>673</v>
      </c>
      <c r="C191" s="74"/>
      <c r="D191" s="75"/>
      <c r="E191" s="76"/>
      <c r="F191" s="124"/>
      <c r="G191" s="124"/>
      <c r="H191" s="124"/>
      <c r="I191" s="125"/>
      <c r="J191" s="69"/>
      <c r="N191" s="265"/>
      <c r="O191" s="265"/>
      <c r="P191" s="265"/>
      <c r="Q191" s="265"/>
      <c r="R191" s="265"/>
      <c r="S191" s="265"/>
      <c r="T191" s="265"/>
      <c r="U191" s="265"/>
      <c r="V191" s="265"/>
      <c r="W191" s="265"/>
      <c r="X191" s="265"/>
      <c r="Y191" s="265"/>
      <c r="Z191" s="265"/>
      <c r="AA191" s="265"/>
      <c r="AB191" s="265"/>
      <c r="AC191" s="265"/>
      <c r="AD191" s="265"/>
      <c r="AE191" s="265"/>
      <c r="AF191" s="265"/>
      <c r="AG191" s="265"/>
      <c r="AH191" s="265"/>
      <c r="AI191" s="265"/>
      <c r="AJ191" s="265"/>
      <c r="AK191" s="265"/>
      <c r="AL191" s="265"/>
      <c r="AM191" s="265"/>
    </row>
    <row r="192" spans="1:39" s="73" customFormat="1" ht="16.5" customHeight="1">
      <c r="A192" s="68"/>
      <c r="B192" s="69" t="s">
        <v>736</v>
      </c>
      <c r="C192" s="70">
        <v>1</v>
      </c>
      <c r="D192" s="71" t="s">
        <v>599</v>
      </c>
      <c r="E192" s="80">
        <v>13</v>
      </c>
      <c r="F192" s="65">
        <v>0.75</v>
      </c>
      <c r="G192" s="65">
        <v>0.75</v>
      </c>
      <c r="H192" s="65"/>
      <c r="I192" s="125">
        <f>ROUND(PRODUCT(C192:H192),2)</f>
        <v>7.31</v>
      </c>
      <c r="J192" s="69" t="s">
        <v>351</v>
      </c>
      <c r="N192" s="98"/>
      <c r="O192" s="98"/>
      <c r="P192" s="98"/>
      <c r="Q192" s="98"/>
      <c r="R192" s="98"/>
      <c r="S192" s="98"/>
      <c r="T192" s="98"/>
      <c r="U192" s="98"/>
      <c r="V192" s="98"/>
      <c r="W192" s="98"/>
      <c r="X192" s="98"/>
      <c r="Y192" s="98"/>
      <c r="Z192" s="98"/>
      <c r="AA192" s="98"/>
      <c r="AB192" s="98"/>
      <c r="AC192" s="98"/>
      <c r="AD192" s="98"/>
      <c r="AE192" s="98"/>
      <c r="AF192" s="98"/>
      <c r="AG192" s="98"/>
      <c r="AH192" s="98"/>
      <c r="AI192" s="98"/>
      <c r="AJ192" s="98"/>
      <c r="AK192" s="98"/>
      <c r="AL192" s="98"/>
      <c r="AM192" s="98"/>
    </row>
    <row r="193" spans="1:39" s="10" customFormat="1" ht="16.5" customHeight="1">
      <c r="A193" s="262"/>
      <c r="B193" s="21"/>
      <c r="C193" s="40"/>
      <c r="D193" s="23"/>
      <c r="E193" s="41"/>
      <c r="F193" s="262"/>
      <c r="G193" s="262"/>
      <c r="H193" s="262" t="s">
        <v>439</v>
      </c>
      <c r="I193" s="28">
        <f>ROUNDUP(I192,1)</f>
        <v>7.4</v>
      </c>
      <c r="J193" s="42" t="s">
        <v>351</v>
      </c>
      <c r="N193" s="84"/>
      <c r="O193" s="84"/>
      <c r="P193" s="84"/>
      <c r="Q193" s="84"/>
      <c r="R193" s="84"/>
      <c r="S193" s="84"/>
      <c r="T193" s="84"/>
      <c r="U193" s="84"/>
      <c r="V193" s="84"/>
      <c r="W193" s="84"/>
      <c r="X193" s="84"/>
      <c r="Y193" s="84"/>
      <c r="Z193" s="84"/>
      <c r="AA193" s="84"/>
      <c r="AB193" s="84"/>
      <c r="AC193" s="84"/>
      <c r="AD193" s="84"/>
      <c r="AE193" s="84"/>
      <c r="AF193" s="84"/>
      <c r="AG193" s="84"/>
      <c r="AH193" s="84"/>
      <c r="AI193" s="84"/>
      <c r="AJ193" s="84"/>
      <c r="AK193" s="84"/>
      <c r="AL193" s="84"/>
      <c r="AM193" s="84"/>
    </row>
    <row r="194" spans="1:39" s="67" customFormat="1" ht="72" customHeight="1">
      <c r="A194" s="66">
        <v>20</v>
      </c>
      <c r="B194" s="348" t="s">
        <v>674</v>
      </c>
      <c r="C194" s="349"/>
      <c r="D194" s="349"/>
      <c r="E194" s="349"/>
      <c r="F194" s="349"/>
      <c r="G194" s="349"/>
      <c r="H194" s="349"/>
      <c r="I194" s="349"/>
      <c r="J194" s="350"/>
      <c r="N194" s="265"/>
      <c r="O194" s="265"/>
      <c r="P194" s="265"/>
      <c r="Q194" s="265"/>
      <c r="R194" s="265"/>
      <c r="S194" s="265"/>
      <c r="T194" s="265"/>
      <c r="U194" s="265"/>
      <c r="V194" s="265"/>
      <c r="W194" s="265"/>
      <c r="X194" s="265"/>
      <c r="Y194" s="265"/>
      <c r="Z194" s="265"/>
      <c r="AA194" s="265"/>
      <c r="AB194" s="265"/>
      <c r="AC194" s="265"/>
      <c r="AD194" s="265"/>
      <c r="AE194" s="265"/>
      <c r="AF194" s="265"/>
      <c r="AG194" s="265"/>
      <c r="AH194" s="265"/>
      <c r="AI194" s="265"/>
      <c r="AJ194" s="265"/>
      <c r="AK194" s="265"/>
      <c r="AL194" s="265"/>
      <c r="AM194" s="265"/>
    </row>
    <row r="195" spans="1:39" s="67" customFormat="1">
      <c r="A195" s="77" t="s">
        <v>675</v>
      </c>
      <c r="B195" s="123" t="s">
        <v>676</v>
      </c>
      <c r="C195" s="74"/>
      <c r="D195" s="75"/>
      <c r="E195" s="76"/>
      <c r="F195" s="124"/>
      <c r="G195" s="124"/>
      <c r="H195" s="124"/>
      <c r="I195" s="125"/>
      <c r="J195" s="69"/>
      <c r="N195" s="265"/>
      <c r="O195" s="265"/>
      <c r="P195" s="265"/>
      <c r="Q195" s="265"/>
      <c r="R195" s="265"/>
      <c r="S195" s="265"/>
      <c r="T195" s="265"/>
      <c r="U195" s="265"/>
      <c r="V195" s="265"/>
      <c r="W195" s="265"/>
      <c r="X195" s="265"/>
      <c r="Y195" s="265"/>
      <c r="Z195" s="265"/>
      <c r="AA195" s="265"/>
      <c r="AB195" s="265"/>
      <c r="AC195" s="265"/>
      <c r="AD195" s="265"/>
      <c r="AE195" s="265"/>
      <c r="AF195" s="265"/>
      <c r="AG195" s="265"/>
      <c r="AH195" s="265"/>
      <c r="AI195" s="265"/>
      <c r="AJ195" s="265"/>
      <c r="AK195" s="265"/>
      <c r="AL195" s="265"/>
      <c r="AM195" s="265"/>
    </row>
    <row r="196" spans="1:39" s="73" customFormat="1">
      <c r="A196" s="68"/>
      <c r="B196" s="69" t="s">
        <v>737</v>
      </c>
      <c r="C196" s="70">
        <v>1</v>
      </c>
      <c r="D196" s="71" t="s">
        <v>599</v>
      </c>
      <c r="E196" s="80">
        <v>12</v>
      </c>
      <c r="F196" s="65">
        <v>0.6</v>
      </c>
      <c r="G196" s="65"/>
      <c r="H196" s="65">
        <v>0.6</v>
      </c>
      <c r="I196" s="125">
        <f>ROUND(PRODUCT(C196:H196),2)</f>
        <v>4.32</v>
      </c>
      <c r="J196" s="69" t="s">
        <v>351</v>
      </c>
      <c r="N196" s="98"/>
      <c r="O196" s="98"/>
      <c r="P196" s="98"/>
      <c r="Q196" s="98"/>
      <c r="R196" s="98"/>
      <c r="S196" s="98"/>
      <c r="T196" s="98"/>
      <c r="U196" s="98"/>
      <c r="V196" s="98"/>
      <c r="W196" s="98"/>
      <c r="X196" s="98"/>
      <c r="Y196" s="98"/>
      <c r="Z196" s="98"/>
      <c r="AA196" s="98"/>
      <c r="AB196" s="98"/>
      <c r="AC196" s="98"/>
      <c r="AD196" s="98"/>
      <c r="AE196" s="98"/>
      <c r="AF196" s="98"/>
      <c r="AG196" s="98"/>
      <c r="AH196" s="98"/>
      <c r="AI196" s="98"/>
      <c r="AJ196" s="98"/>
      <c r="AK196" s="98"/>
      <c r="AL196" s="98"/>
      <c r="AM196" s="98"/>
    </row>
    <row r="197" spans="1:39" s="10" customFormat="1">
      <c r="A197" s="262"/>
      <c r="B197" s="21"/>
      <c r="C197" s="40"/>
      <c r="D197" s="23"/>
      <c r="E197" s="41"/>
      <c r="F197" s="262"/>
      <c r="G197" s="262"/>
      <c r="H197" s="262" t="s">
        <v>439</v>
      </c>
      <c r="I197" s="28">
        <f>ROUNDUP(I196,1)</f>
        <v>4.4000000000000004</v>
      </c>
      <c r="J197" s="42" t="s">
        <v>351</v>
      </c>
      <c r="N197" s="84"/>
      <c r="O197" s="84"/>
      <c r="P197" s="84"/>
      <c r="Q197" s="84"/>
      <c r="R197" s="84"/>
      <c r="S197" s="84"/>
      <c r="T197" s="84"/>
      <c r="U197" s="84"/>
      <c r="V197" s="84"/>
      <c r="W197" s="84"/>
      <c r="X197" s="84"/>
      <c r="Y197" s="84"/>
      <c r="Z197" s="84"/>
      <c r="AA197" s="84"/>
      <c r="AB197" s="84"/>
      <c r="AC197" s="84"/>
      <c r="AD197" s="84"/>
      <c r="AE197" s="84"/>
      <c r="AF197" s="84"/>
      <c r="AG197" s="84"/>
      <c r="AH197" s="84"/>
      <c r="AI197" s="84"/>
      <c r="AJ197" s="84"/>
      <c r="AK197" s="84"/>
      <c r="AL197" s="84"/>
      <c r="AM197" s="84"/>
    </row>
    <row r="198" spans="1:39" s="10" customFormat="1" ht="156" customHeight="1">
      <c r="A198" s="30">
        <v>21</v>
      </c>
      <c r="B198" s="317" t="s">
        <v>677</v>
      </c>
      <c r="C198" s="318"/>
      <c r="D198" s="318"/>
      <c r="E198" s="318"/>
      <c r="F198" s="318"/>
      <c r="G198" s="318"/>
      <c r="H198" s="318"/>
      <c r="I198" s="318"/>
      <c r="J198" s="319"/>
      <c r="N198" s="84"/>
      <c r="O198" s="84"/>
      <c r="P198" s="84"/>
      <c r="Q198" s="84"/>
      <c r="R198" s="84"/>
      <c r="S198" s="84"/>
      <c r="T198" s="84"/>
      <c r="U198" s="84"/>
      <c r="V198" s="84"/>
      <c r="W198" s="84"/>
      <c r="X198" s="84"/>
      <c r="Y198" s="84"/>
      <c r="Z198" s="84"/>
      <c r="AA198" s="84"/>
      <c r="AB198" s="84"/>
      <c r="AC198" s="84"/>
      <c r="AD198" s="84"/>
      <c r="AE198" s="84"/>
      <c r="AF198" s="84"/>
      <c r="AG198" s="84"/>
      <c r="AH198" s="84"/>
      <c r="AI198" s="84"/>
      <c r="AJ198" s="84"/>
      <c r="AK198" s="84"/>
      <c r="AL198" s="84"/>
      <c r="AM198" s="84"/>
    </row>
    <row r="199" spans="1:39" s="10" customFormat="1" ht="17.25" customHeight="1">
      <c r="A199" s="30"/>
      <c r="B199" s="16" t="s">
        <v>678</v>
      </c>
      <c r="C199" s="17"/>
      <c r="D199" s="18"/>
      <c r="E199" s="19"/>
      <c r="F199" s="262"/>
      <c r="G199" s="262"/>
      <c r="H199" s="262"/>
      <c r="I199" s="20"/>
      <c r="J199" s="21"/>
      <c r="N199" s="84"/>
      <c r="O199" s="84"/>
      <c r="P199" s="84"/>
      <c r="Q199" s="84"/>
      <c r="R199" s="84"/>
      <c r="S199" s="84"/>
      <c r="T199" s="84"/>
      <c r="U199" s="84"/>
      <c r="V199" s="84"/>
      <c r="W199" s="84"/>
      <c r="X199" s="84"/>
      <c r="Y199" s="84"/>
      <c r="Z199" s="84"/>
      <c r="AA199" s="84"/>
      <c r="AB199" s="84"/>
      <c r="AC199" s="84"/>
      <c r="AD199" s="84"/>
      <c r="AE199" s="84"/>
      <c r="AF199" s="84"/>
      <c r="AG199" s="84"/>
      <c r="AH199" s="84"/>
      <c r="AI199" s="84"/>
      <c r="AJ199" s="84"/>
      <c r="AK199" s="84"/>
      <c r="AL199" s="84"/>
      <c r="AM199" s="84"/>
    </row>
    <row r="200" spans="1:39" s="10" customFormat="1" ht="15.75" customHeight="1">
      <c r="A200" s="30"/>
      <c r="B200" s="21" t="s">
        <v>679</v>
      </c>
      <c r="C200" s="22">
        <v>1</v>
      </c>
      <c r="D200" s="23" t="s">
        <v>599</v>
      </c>
      <c r="E200" s="26">
        <v>6</v>
      </c>
      <c r="F200" s="24">
        <v>4.8</v>
      </c>
      <c r="G200" s="24"/>
      <c r="H200" s="24">
        <v>0.3</v>
      </c>
      <c r="I200" s="25">
        <f>ROUND(PRODUCT(C200:H200),2)</f>
        <v>8.64</v>
      </c>
      <c r="J200" s="21"/>
      <c r="N200" s="84"/>
      <c r="O200" s="84"/>
      <c r="P200" s="84"/>
      <c r="Q200" s="84"/>
      <c r="R200" s="84"/>
      <c r="S200" s="84"/>
      <c r="T200" s="84"/>
      <c r="U200" s="84"/>
      <c r="V200" s="84"/>
      <c r="W200" s="84"/>
      <c r="X200" s="84"/>
      <c r="Y200" s="84"/>
      <c r="Z200" s="84"/>
      <c r="AA200" s="84"/>
      <c r="AB200" s="84"/>
      <c r="AC200" s="84"/>
      <c r="AD200" s="84"/>
      <c r="AE200" s="84"/>
      <c r="AF200" s="84"/>
      <c r="AG200" s="84"/>
      <c r="AH200" s="84"/>
      <c r="AI200" s="84"/>
      <c r="AJ200" s="84"/>
      <c r="AK200" s="84"/>
      <c r="AL200" s="84"/>
      <c r="AM200" s="84"/>
    </row>
    <row r="201" spans="1:39" s="10" customFormat="1" ht="15.75" customHeight="1">
      <c r="A201" s="12"/>
      <c r="B201" s="21" t="s">
        <v>600</v>
      </c>
      <c r="C201" s="22">
        <v>1</v>
      </c>
      <c r="D201" s="23" t="s">
        <v>599</v>
      </c>
      <c r="E201" s="57">
        <v>2</v>
      </c>
      <c r="F201" s="24">
        <f>F172</f>
        <v>25.16</v>
      </c>
      <c r="G201" s="24"/>
      <c r="H201" s="24">
        <v>0.3</v>
      </c>
      <c r="I201" s="25">
        <f>ROUND(PRODUCT(C201:H201),2)</f>
        <v>15.1</v>
      </c>
      <c r="J201" s="21"/>
      <c r="N201" s="84"/>
      <c r="O201" s="84"/>
      <c r="P201" s="84"/>
      <c r="Q201" s="84"/>
      <c r="R201" s="84"/>
      <c r="S201" s="84"/>
      <c r="T201" s="84"/>
      <c r="U201" s="84"/>
      <c r="V201" s="84"/>
      <c r="W201" s="84"/>
      <c r="X201" s="84"/>
      <c r="Y201" s="84"/>
      <c r="Z201" s="84"/>
      <c r="AA201" s="84"/>
      <c r="AB201" s="84"/>
      <c r="AC201" s="84"/>
      <c r="AD201" s="84"/>
      <c r="AE201" s="84"/>
      <c r="AF201" s="84"/>
      <c r="AG201" s="84"/>
      <c r="AH201" s="84"/>
      <c r="AI201" s="84"/>
      <c r="AJ201" s="84"/>
      <c r="AK201" s="84"/>
      <c r="AL201" s="84"/>
      <c r="AM201" s="84"/>
    </row>
    <row r="202" spans="1:39" s="10" customFormat="1" ht="15.75" customHeight="1">
      <c r="A202" s="56"/>
      <c r="B202" s="21" t="s">
        <v>620</v>
      </c>
      <c r="C202" s="22">
        <v>2</v>
      </c>
      <c r="D202" s="23" t="s">
        <v>599</v>
      </c>
      <c r="E202" s="26">
        <v>1</v>
      </c>
      <c r="F202" s="24">
        <v>1.96</v>
      </c>
      <c r="G202" s="24"/>
      <c r="H202" s="24">
        <v>0.12</v>
      </c>
      <c r="I202" s="25">
        <f>ROUND(PRODUCT(C202:H202),2)</f>
        <v>0.47</v>
      </c>
      <c r="J202" s="21"/>
      <c r="N202" s="84"/>
      <c r="O202" s="84"/>
      <c r="P202" s="84"/>
      <c r="Q202" s="84"/>
      <c r="R202" s="84"/>
      <c r="S202" s="84"/>
      <c r="T202" s="84"/>
      <c r="U202" s="84"/>
      <c r="V202" s="84"/>
      <c r="W202" s="84"/>
      <c r="X202" s="84"/>
      <c r="Y202" s="84"/>
      <c r="Z202" s="84"/>
      <c r="AA202" s="84"/>
      <c r="AB202" s="84"/>
      <c r="AC202" s="84"/>
      <c r="AD202" s="84"/>
      <c r="AE202" s="84"/>
      <c r="AF202" s="84"/>
      <c r="AG202" s="84"/>
      <c r="AH202" s="84"/>
      <c r="AI202" s="84"/>
      <c r="AJ202" s="84"/>
      <c r="AK202" s="84"/>
      <c r="AL202" s="84"/>
      <c r="AM202" s="84"/>
    </row>
    <row r="203" spans="1:39" s="10" customFormat="1" ht="15.75" customHeight="1">
      <c r="A203" s="30"/>
      <c r="B203" s="21"/>
      <c r="C203" s="40"/>
      <c r="D203" s="58"/>
      <c r="E203" s="41"/>
      <c r="F203" s="262"/>
      <c r="G203" s="262"/>
      <c r="H203" s="262" t="s">
        <v>337</v>
      </c>
      <c r="I203" s="28">
        <f>SUM(I200:I202)</f>
        <v>24.21</v>
      </c>
      <c r="J203" s="42" t="s">
        <v>351</v>
      </c>
      <c r="N203" s="84"/>
      <c r="O203" s="84"/>
      <c r="P203" s="84"/>
      <c r="Q203" s="84"/>
      <c r="R203" s="84"/>
      <c r="S203" s="84"/>
      <c r="T203" s="84"/>
      <c r="U203" s="84"/>
      <c r="V203" s="84"/>
      <c r="W203" s="84"/>
      <c r="X203" s="84"/>
      <c r="Y203" s="84"/>
      <c r="Z203" s="84"/>
      <c r="AA203" s="84"/>
      <c r="AB203" s="84"/>
      <c r="AC203" s="84"/>
      <c r="AD203" s="84"/>
      <c r="AE203" s="84"/>
      <c r="AF203" s="84"/>
      <c r="AG203" s="84"/>
      <c r="AH203" s="84"/>
      <c r="AI203" s="84"/>
      <c r="AJ203" s="84"/>
      <c r="AK203" s="84"/>
      <c r="AL203" s="84"/>
      <c r="AM203" s="84"/>
    </row>
    <row r="204" spans="1:39" s="10" customFormat="1" ht="15.75" customHeight="1">
      <c r="A204" s="262"/>
      <c r="B204" s="21"/>
      <c r="C204" s="40"/>
      <c r="D204" s="23"/>
      <c r="E204" s="41"/>
      <c r="F204" s="262"/>
      <c r="G204" s="262"/>
      <c r="H204" s="262" t="s">
        <v>439</v>
      </c>
      <c r="I204" s="28">
        <f>ROUNDUP(I203,1)</f>
        <v>24.3</v>
      </c>
      <c r="J204" s="42" t="s">
        <v>351</v>
      </c>
      <c r="N204" s="84"/>
      <c r="O204" s="84"/>
      <c r="P204" s="84"/>
      <c r="Q204" s="84"/>
      <c r="R204" s="84"/>
      <c r="S204" s="84"/>
      <c r="T204" s="84"/>
      <c r="U204" s="84"/>
      <c r="V204" s="84"/>
      <c r="W204" s="84"/>
      <c r="X204" s="84"/>
      <c r="Y204" s="84"/>
      <c r="Z204" s="84"/>
      <c r="AA204" s="84"/>
      <c r="AB204" s="84"/>
      <c r="AC204" s="84"/>
      <c r="AD204" s="84"/>
      <c r="AE204" s="84"/>
      <c r="AF204" s="84"/>
      <c r="AG204" s="84"/>
      <c r="AH204" s="84"/>
      <c r="AI204" s="84"/>
      <c r="AJ204" s="84"/>
      <c r="AK204" s="84"/>
      <c r="AL204" s="84"/>
      <c r="AM204" s="84"/>
    </row>
    <row r="205" spans="1:39" s="10" customFormat="1" ht="33" customHeight="1">
      <c r="A205" s="30"/>
      <c r="B205" s="317" t="s">
        <v>733</v>
      </c>
      <c r="C205" s="318"/>
      <c r="D205" s="318"/>
      <c r="E205" s="318"/>
      <c r="F205" s="318"/>
      <c r="G205" s="318"/>
      <c r="H205" s="318"/>
      <c r="I205" s="318"/>
      <c r="J205" s="319"/>
      <c r="N205" s="84"/>
      <c r="O205" s="84"/>
      <c r="P205" s="84"/>
      <c r="Q205" s="84"/>
      <c r="R205" s="84"/>
      <c r="S205" s="84"/>
      <c r="T205" s="84"/>
      <c r="U205" s="84"/>
      <c r="V205" s="84"/>
      <c r="W205" s="84"/>
      <c r="X205" s="84"/>
      <c r="Y205" s="84"/>
      <c r="Z205" s="84"/>
      <c r="AA205" s="84"/>
      <c r="AB205" s="84"/>
      <c r="AC205" s="84"/>
      <c r="AD205" s="84"/>
      <c r="AE205" s="84"/>
      <c r="AF205" s="84"/>
      <c r="AG205" s="84"/>
      <c r="AH205" s="84"/>
      <c r="AI205" s="84"/>
      <c r="AJ205" s="84"/>
      <c r="AK205" s="84"/>
      <c r="AL205" s="84"/>
      <c r="AM205" s="84"/>
    </row>
    <row r="206" spans="1:39" s="10" customFormat="1" ht="15.75" customHeight="1">
      <c r="A206" s="56"/>
      <c r="B206" s="29" t="s">
        <v>680</v>
      </c>
      <c r="C206" s="22"/>
      <c r="D206" s="23"/>
      <c r="E206" s="26"/>
      <c r="F206" s="24"/>
      <c r="G206" s="24"/>
      <c r="H206" s="24"/>
      <c r="I206" s="25"/>
      <c r="J206" s="21"/>
      <c r="N206" s="84"/>
      <c r="O206" s="84"/>
      <c r="P206" s="84"/>
      <c r="Q206" s="84"/>
      <c r="R206" s="84"/>
      <c r="S206" s="84"/>
      <c r="T206" s="84"/>
      <c r="U206" s="84"/>
      <c r="V206" s="84"/>
      <c r="W206" s="84"/>
      <c r="X206" s="84"/>
      <c r="Y206" s="84"/>
      <c r="Z206" s="84"/>
      <c r="AA206" s="84"/>
      <c r="AB206" s="84"/>
      <c r="AC206" s="84"/>
      <c r="AD206" s="84"/>
      <c r="AE206" s="84"/>
      <c r="AF206" s="84"/>
      <c r="AG206" s="84"/>
      <c r="AH206" s="84"/>
      <c r="AI206" s="84"/>
      <c r="AJ206" s="84"/>
      <c r="AK206" s="84"/>
      <c r="AL206" s="84"/>
      <c r="AM206" s="84"/>
    </row>
    <row r="207" spans="1:39" s="10" customFormat="1" ht="15.75" customHeight="1">
      <c r="A207" s="12"/>
      <c r="B207" s="21" t="s">
        <v>667</v>
      </c>
      <c r="C207" s="22">
        <v>2</v>
      </c>
      <c r="D207" s="23" t="s">
        <v>599</v>
      </c>
      <c r="E207" s="57">
        <v>1</v>
      </c>
      <c r="F207" s="24">
        <v>1.46</v>
      </c>
      <c r="G207" s="24"/>
      <c r="H207" s="24">
        <v>0.15</v>
      </c>
      <c r="I207" s="25">
        <f>ROUND(PRODUCT(C207:H207),2)</f>
        <v>0.44</v>
      </c>
      <c r="J207" s="21"/>
      <c r="N207" s="84"/>
      <c r="O207" s="84"/>
      <c r="P207" s="84"/>
      <c r="Q207" s="84"/>
      <c r="R207" s="84"/>
      <c r="S207" s="84"/>
      <c r="T207" s="84"/>
      <c r="U207" s="84"/>
      <c r="V207" s="84"/>
      <c r="W207" s="84"/>
      <c r="X207" s="84"/>
      <c r="Y207" s="84"/>
      <c r="Z207" s="84"/>
      <c r="AA207" s="84"/>
      <c r="AB207" s="84"/>
      <c r="AC207" s="84"/>
      <c r="AD207" s="84"/>
      <c r="AE207" s="84"/>
      <c r="AF207" s="84"/>
      <c r="AG207" s="84"/>
      <c r="AH207" s="84"/>
      <c r="AI207" s="84"/>
      <c r="AJ207" s="84"/>
      <c r="AK207" s="84"/>
      <c r="AL207" s="84"/>
      <c r="AM207" s="84"/>
    </row>
    <row r="208" spans="1:39" s="10" customFormat="1" ht="15.75" customHeight="1">
      <c r="A208" s="12"/>
      <c r="B208" s="21" t="s">
        <v>668</v>
      </c>
      <c r="C208" s="22">
        <v>2</v>
      </c>
      <c r="D208" s="23" t="s">
        <v>599</v>
      </c>
      <c r="E208" s="57">
        <v>9</v>
      </c>
      <c r="F208" s="24">
        <f>0.75+0.46</f>
        <v>1.21</v>
      </c>
      <c r="G208" s="24"/>
      <c r="H208" s="24">
        <v>0.12</v>
      </c>
      <c r="I208" s="25">
        <f t="shared" ref="I208:I216" si="9">ROUND(PRODUCT(C208:H208),2)</f>
        <v>2.61</v>
      </c>
      <c r="J208" s="21"/>
      <c r="N208" s="84"/>
      <c r="O208" s="84"/>
      <c r="P208" s="84"/>
      <c r="Q208" s="84"/>
      <c r="R208" s="84"/>
      <c r="S208" s="84"/>
      <c r="T208" s="84"/>
      <c r="U208" s="84"/>
      <c r="V208" s="84"/>
      <c r="W208" s="84"/>
      <c r="X208" s="84"/>
      <c r="Y208" s="84"/>
      <c r="Z208" s="84"/>
      <c r="AA208" s="84"/>
      <c r="AB208" s="84"/>
      <c r="AC208" s="84"/>
      <c r="AD208" s="84"/>
      <c r="AE208" s="84"/>
      <c r="AF208" s="84"/>
      <c r="AG208" s="84"/>
      <c r="AH208" s="84"/>
      <c r="AI208" s="84"/>
      <c r="AJ208" s="84"/>
      <c r="AK208" s="84"/>
      <c r="AL208" s="84"/>
      <c r="AM208" s="84"/>
    </row>
    <row r="209" spans="1:39" s="10" customFormat="1" ht="15.75" customHeight="1">
      <c r="A209" s="12"/>
      <c r="B209" s="21" t="s">
        <v>762</v>
      </c>
      <c r="C209" s="22">
        <v>2</v>
      </c>
      <c r="D209" s="23" t="s">
        <v>599</v>
      </c>
      <c r="E209" s="57">
        <v>1</v>
      </c>
      <c r="F209" s="24">
        <f>F208</f>
        <v>1.21</v>
      </c>
      <c r="G209" s="24"/>
      <c r="H209" s="24">
        <v>0.12</v>
      </c>
      <c r="I209" s="25">
        <f>ROUND(PRODUCT(C209:H209),2)</f>
        <v>0.28999999999999998</v>
      </c>
      <c r="J209" s="21"/>
      <c r="N209" s="84"/>
      <c r="O209" s="84"/>
      <c r="P209" s="84"/>
      <c r="Q209" s="84"/>
      <c r="R209" s="84"/>
      <c r="S209" s="84"/>
      <c r="T209" s="84"/>
      <c r="U209" s="84"/>
      <c r="V209" s="84"/>
      <c r="W209" s="84"/>
      <c r="X209" s="84"/>
      <c r="Y209" s="84"/>
      <c r="Z209" s="84"/>
      <c r="AA209" s="84"/>
      <c r="AB209" s="84"/>
      <c r="AC209" s="84"/>
      <c r="AD209" s="84"/>
      <c r="AE209" s="84"/>
      <c r="AF209" s="84"/>
      <c r="AG209" s="84"/>
      <c r="AH209" s="84"/>
      <c r="AI209" s="84"/>
      <c r="AJ209" s="84"/>
      <c r="AK209" s="84"/>
      <c r="AL209" s="84"/>
      <c r="AM209" s="84"/>
    </row>
    <row r="210" spans="1:39" s="10" customFormat="1" ht="15.75" customHeight="1">
      <c r="A210" s="56"/>
      <c r="B210" s="21" t="s">
        <v>681</v>
      </c>
      <c r="C210" s="22">
        <v>1</v>
      </c>
      <c r="D210" s="23" t="s">
        <v>599</v>
      </c>
      <c r="E210" s="26">
        <v>1</v>
      </c>
      <c r="F210" s="24">
        <v>1</v>
      </c>
      <c r="G210" s="24">
        <v>0.23</v>
      </c>
      <c r="H210" s="24"/>
      <c r="I210" s="25">
        <f t="shared" si="9"/>
        <v>0.23</v>
      </c>
      <c r="J210" s="21"/>
      <c r="N210" s="84"/>
      <c r="O210" s="84"/>
      <c r="P210" s="84"/>
      <c r="Q210" s="84"/>
      <c r="R210" s="84"/>
      <c r="S210" s="84"/>
      <c r="T210" s="84"/>
      <c r="U210" s="84"/>
      <c r="V210" s="84"/>
      <c r="W210" s="84"/>
      <c r="X210" s="84"/>
      <c r="Y210" s="84"/>
      <c r="Z210" s="84"/>
      <c r="AA210" s="84"/>
      <c r="AB210" s="84"/>
      <c r="AC210" s="84"/>
      <c r="AD210" s="84"/>
      <c r="AE210" s="84"/>
      <c r="AF210" s="84"/>
      <c r="AG210" s="84"/>
      <c r="AH210" s="84"/>
      <c r="AI210" s="84"/>
      <c r="AJ210" s="84"/>
      <c r="AK210" s="84"/>
      <c r="AL210" s="84"/>
      <c r="AM210" s="84"/>
    </row>
    <row r="211" spans="1:39" s="10" customFormat="1" ht="15.75" customHeight="1">
      <c r="A211" s="56"/>
      <c r="B211" s="21" t="s">
        <v>682</v>
      </c>
      <c r="C211" s="22">
        <v>1</v>
      </c>
      <c r="D211" s="23" t="s">
        <v>599</v>
      </c>
      <c r="E211" s="26">
        <v>9</v>
      </c>
      <c r="F211" s="24">
        <v>0.75</v>
      </c>
      <c r="G211" s="24">
        <v>0.12</v>
      </c>
      <c r="H211" s="24"/>
      <c r="I211" s="25">
        <f t="shared" si="9"/>
        <v>0.81</v>
      </c>
      <c r="J211" s="21"/>
      <c r="N211" s="84"/>
      <c r="O211" s="84"/>
      <c r="P211" s="84"/>
      <c r="Q211" s="84"/>
      <c r="R211" s="84"/>
      <c r="S211" s="84"/>
      <c r="T211" s="84"/>
      <c r="U211" s="84"/>
      <c r="V211" s="84"/>
      <c r="W211" s="84"/>
      <c r="X211" s="84"/>
      <c r="Y211" s="84"/>
      <c r="Z211" s="84"/>
      <c r="AA211" s="84"/>
      <c r="AB211" s="84"/>
      <c r="AC211" s="84"/>
      <c r="AD211" s="84"/>
      <c r="AE211" s="84"/>
      <c r="AF211" s="84"/>
      <c r="AG211" s="84"/>
      <c r="AH211" s="84"/>
      <c r="AI211" s="84"/>
      <c r="AJ211" s="84"/>
      <c r="AK211" s="84"/>
      <c r="AL211" s="84"/>
      <c r="AM211" s="84"/>
    </row>
    <row r="212" spans="1:39" s="10" customFormat="1" ht="15.75" customHeight="1">
      <c r="A212" s="56"/>
      <c r="B212" s="21" t="s">
        <v>763</v>
      </c>
      <c r="C212" s="22">
        <v>1</v>
      </c>
      <c r="D212" s="23" t="s">
        <v>599</v>
      </c>
      <c r="E212" s="26">
        <v>1</v>
      </c>
      <c r="F212" s="24">
        <v>1</v>
      </c>
      <c r="G212" s="24">
        <v>0.12</v>
      </c>
      <c r="H212" s="24"/>
      <c r="I212" s="25">
        <f>ROUND(PRODUCT(C212:H212),2)</f>
        <v>0.12</v>
      </c>
      <c r="J212" s="21"/>
      <c r="N212" s="84"/>
      <c r="O212" s="84"/>
      <c r="P212" s="84"/>
      <c r="Q212" s="84"/>
      <c r="R212" s="84"/>
      <c r="S212" s="84"/>
      <c r="T212" s="84"/>
      <c r="U212" s="84"/>
      <c r="V212" s="84"/>
      <c r="W212" s="84"/>
      <c r="X212" s="84"/>
      <c r="Y212" s="84"/>
      <c r="Z212" s="84"/>
      <c r="AA212" s="84"/>
      <c r="AB212" s="84"/>
      <c r="AC212" s="84"/>
      <c r="AD212" s="84"/>
      <c r="AE212" s="84"/>
      <c r="AF212" s="84"/>
      <c r="AG212" s="84"/>
      <c r="AH212" s="84"/>
      <c r="AI212" s="84"/>
      <c r="AJ212" s="84"/>
      <c r="AK212" s="84"/>
      <c r="AL212" s="84"/>
      <c r="AM212" s="84"/>
    </row>
    <row r="213" spans="1:39" s="10" customFormat="1" ht="15.75" customHeight="1">
      <c r="A213" s="56"/>
      <c r="B213" s="21" t="s">
        <v>683</v>
      </c>
      <c r="C213" s="22">
        <v>1</v>
      </c>
      <c r="D213" s="23" t="s">
        <v>599</v>
      </c>
      <c r="E213" s="26">
        <v>1</v>
      </c>
      <c r="F213" s="24">
        <v>24.24</v>
      </c>
      <c r="G213" s="24"/>
      <c r="H213" s="24">
        <v>0.33</v>
      </c>
      <c r="I213" s="25">
        <f t="shared" si="9"/>
        <v>8</v>
      </c>
      <c r="J213" s="21"/>
      <c r="N213" s="84"/>
      <c r="O213" s="84"/>
      <c r="P213" s="84"/>
      <c r="Q213" s="84"/>
      <c r="R213" s="84"/>
      <c r="S213" s="84"/>
      <c r="T213" s="84"/>
      <c r="U213" s="84"/>
      <c r="V213" s="84"/>
      <c r="W213" s="84"/>
      <c r="X213" s="84"/>
      <c r="Y213" s="84"/>
      <c r="Z213" s="84"/>
      <c r="AA213" s="84"/>
      <c r="AB213" s="84"/>
      <c r="AC213" s="84"/>
      <c r="AD213" s="84"/>
      <c r="AE213" s="84"/>
      <c r="AF213" s="84"/>
      <c r="AG213" s="84"/>
      <c r="AH213" s="84"/>
      <c r="AI213" s="84"/>
      <c r="AJ213" s="84"/>
      <c r="AK213" s="84"/>
      <c r="AL213" s="84"/>
      <c r="AM213" s="84"/>
    </row>
    <row r="214" spans="1:39" s="10" customFormat="1" ht="15.75" customHeight="1">
      <c r="A214" s="56"/>
      <c r="B214" s="21" t="s">
        <v>684</v>
      </c>
      <c r="C214" s="22">
        <v>1</v>
      </c>
      <c r="D214" s="23" t="s">
        <v>599</v>
      </c>
      <c r="E214" s="26">
        <v>1</v>
      </c>
      <c r="F214" s="24">
        <v>26.08</v>
      </c>
      <c r="G214" s="24"/>
      <c r="H214" s="24">
        <v>0.33</v>
      </c>
      <c r="I214" s="25">
        <f t="shared" si="9"/>
        <v>8.61</v>
      </c>
      <c r="J214" s="21"/>
      <c r="N214" s="84"/>
      <c r="O214" s="84"/>
      <c r="P214" s="84"/>
      <c r="Q214" s="84"/>
      <c r="R214" s="84"/>
      <c r="S214" s="84"/>
      <c r="T214" s="84"/>
      <c r="U214" s="84"/>
      <c r="V214" s="84"/>
      <c r="W214" s="84"/>
      <c r="X214" s="84"/>
      <c r="Y214" s="84"/>
      <c r="Z214" s="84"/>
      <c r="AA214" s="84"/>
      <c r="AB214" s="84"/>
      <c r="AC214" s="84"/>
      <c r="AD214" s="84"/>
      <c r="AE214" s="84"/>
      <c r="AF214" s="84"/>
      <c r="AG214" s="84"/>
      <c r="AH214" s="84"/>
      <c r="AI214" s="84"/>
      <c r="AJ214" s="84"/>
      <c r="AK214" s="84"/>
      <c r="AL214" s="84"/>
      <c r="AM214" s="84"/>
    </row>
    <row r="215" spans="1:39" s="10" customFormat="1" ht="15.75" customHeight="1">
      <c r="A215" s="56"/>
      <c r="B215" s="21" t="s">
        <v>670</v>
      </c>
      <c r="C215" s="22">
        <v>1</v>
      </c>
      <c r="D215" s="23" t="s">
        <v>599</v>
      </c>
      <c r="E215" s="26">
        <v>1</v>
      </c>
      <c r="F215" s="24">
        <f>8.25+0.6</f>
        <v>8.85</v>
      </c>
      <c r="G215" s="24">
        <v>5.39</v>
      </c>
      <c r="H215" s="24"/>
      <c r="I215" s="25">
        <f t="shared" si="9"/>
        <v>47.7</v>
      </c>
      <c r="J215" s="21"/>
      <c r="N215" s="84"/>
      <c r="O215" s="84"/>
      <c r="P215" s="84"/>
      <c r="Q215" s="84"/>
      <c r="R215" s="84"/>
      <c r="S215" s="84"/>
      <c r="T215" s="84"/>
      <c r="U215" s="84"/>
      <c r="V215" s="84"/>
      <c r="W215" s="84"/>
      <c r="X215" s="84"/>
      <c r="Y215" s="84"/>
      <c r="Z215" s="84"/>
      <c r="AA215" s="84"/>
      <c r="AB215" s="84"/>
      <c r="AC215" s="84"/>
      <c r="AD215" s="84"/>
      <c r="AE215" s="84"/>
      <c r="AF215" s="84"/>
      <c r="AG215" s="84"/>
      <c r="AH215" s="84"/>
      <c r="AI215" s="84"/>
      <c r="AJ215" s="84"/>
      <c r="AK215" s="84"/>
      <c r="AL215" s="84"/>
      <c r="AM215" s="84"/>
    </row>
    <row r="216" spans="1:39" s="10" customFormat="1" ht="15.75" customHeight="1">
      <c r="A216" s="56"/>
      <c r="B216" s="69" t="s">
        <v>685</v>
      </c>
      <c r="C216" s="70">
        <v>1</v>
      </c>
      <c r="D216" s="71" t="s">
        <v>599</v>
      </c>
      <c r="E216" s="80">
        <v>1</v>
      </c>
      <c r="F216" s="65">
        <f>(F215+G215)*2</f>
        <v>28.48</v>
      </c>
      <c r="G216" s="65"/>
      <c r="H216" s="65">
        <v>0.12</v>
      </c>
      <c r="I216" s="25">
        <f t="shared" si="9"/>
        <v>3.42</v>
      </c>
      <c r="J216" s="21"/>
      <c r="N216" s="84"/>
      <c r="O216" s="84"/>
      <c r="P216" s="84"/>
      <c r="Q216" s="84"/>
      <c r="R216" s="84"/>
      <c r="S216" s="84"/>
      <c r="T216" s="84"/>
      <c r="U216" s="84"/>
      <c r="V216" s="84"/>
      <c r="W216" s="84"/>
      <c r="X216" s="84"/>
      <c r="Y216" s="84"/>
      <c r="Z216" s="84"/>
      <c r="AA216" s="84"/>
      <c r="AB216" s="84"/>
      <c r="AC216" s="84"/>
      <c r="AD216" s="84"/>
      <c r="AE216" s="84"/>
      <c r="AF216" s="84"/>
      <c r="AG216" s="84"/>
      <c r="AH216" s="84"/>
      <c r="AI216" s="84"/>
      <c r="AJ216" s="84"/>
      <c r="AK216" s="84"/>
      <c r="AL216" s="84"/>
      <c r="AM216" s="84"/>
    </row>
    <row r="217" spans="1:39" s="10" customFormat="1" ht="15.75" customHeight="1">
      <c r="A217" s="30"/>
      <c r="B217" s="21"/>
      <c r="C217" s="40"/>
      <c r="D217" s="58"/>
      <c r="E217" s="41"/>
      <c r="F217" s="262"/>
      <c r="G217" s="262"/>
      <c r="H217" s="262" t="s">
        <v>337</v>
      </c>
      <c r="I217" s="28">
        <f>SUM(I206:I216)</f>
        <v>72.23</v>
      </c>
      <c r="J217" s="42" t="s">
        <v>351</v>
      </c>
      <c r="N217" s="84"/>
      <c r="O217" s="84"/>
      <c r="P217" s="84"/>
      <c r="Q217" s="84"/>
      <c r="R217" s="84"/>
      <c r="S217" s="84"/>
      <c r="T217" s="84"/>
      <c r="U217" s="84"/>
      <c r="V217" s="84"/>
      <c r="W217" s="84"/>
      <c r="X217" s="84"/>
      <c r="Y217" s="84"/>
      <c r="Z217" s="84"/>
      <c r="AA217" s="84"/>
      <c r="AB217" s="84"/>
      <c r="AC217" s="84"/>
      <c r="AD217" s="84"/>
      <c r="AE217" s="84"/>
      <c r="AF217" s="84"/>
      <c r="AG217" s="84"/>
      <c r="AH217" s="84"/>
      <c r="AI217" s="84"/>
      <c r="AJ217" s="84"/>
      <c r="AK217" s="84"/>
      <c r="AL217" s="84"/>
      <c r="AM217" s="84"/>
    </row>
    <row r="218" spans="1:39" s="10" customFormat="1" ht="15.75" customHeight="1">
      <c r="A218" s="262"/>
      <c r="B218" s="21"/>
      <c r="C218" s="40"/>
      <c r="D218" s="23"/>
      <c r="E218" s="41"/>
      <c r="F218" s="262"/>
      <c r="G218" s="262"/>
      <c r="H218" s="262" t="s">
        <v>439</v>
      </c>
      <c r="I218" s="28">
        <f>ROUNDUP(I217,1)</f>
        <v>72.3</v>
      </c>
      <c r="J218" s="42" t="s">
        <v>351</v>
      </c>
      <c r="N218" s="84"/>
      <c r="O218" s="84"/>
      <c r="P218" s="84"/>
      <c r="Q218" s="84"/>
      <c r="R218" s="84"/>
      <c r="S218" s="84"/>
      <c r="T218" s="84"/>
      <c r="U218" s="84"/>
      <c r="V218" s="84"/>
      <c r="W218" s="84"/>
      <c r="X218" s="84"/>
      <c r="Y218" s="84"/>
      <c r="Z218" s="84"/>
      <c r="AA218" s="84"/>
      <c r="AB218" s="84"/>
      <c r="AC218" s="84"/>
      <c r="AD218" s="84"/>
      <c r="AE218" s="84"/>
      <c r="AF218" s="84"/>
      <c r="AG218" s="84"/>
      <c r="AH218" s="84"/>
      <c r="AI218" s="84"/>
      <c r="AJ218" s="84"/>
      <c r="AK218" s="84"/>
      <c r="AL218" s="84"/>
      <c r="AM218" s="84"/>
    </row>
    <row r="219" spans="1:39" s="10" customFormat="1">
      <c r="A219" s="30"/>
      <c r="B219" s="317" t="s">
        <v>686</v>
      </c>
      <c r="C219" s="318"/>
      <c r="D219" s="318"/>
      <c r="E219" s="318"/>
      <c r="F219" s="318"/>
      <c r="G219" s="318"/>
      <c r="H219" s="318"/>
      <c r="I219" s="318"/>
      <c r="J219" s="319"/>
      <c r="N219" s="84"/>
      <c r="O219" s="84"/>
      <c r="P219" s="84"/>
      <c r="Q219" s="84"/>
      <c r="R219" s="84"/>
      <c r="S219" s="84"/>
      <c r="T219" s="84"/>
      <c r="U219" s="84"/>
      <c r="V219" s="84"/>
      <c r="W219" s="84"/>
      <c r="X219" s="84"/>
      <c r="Y219" s="84"/>
      <c r="Z219" s="84"/>
      <c r="AA219" s="84"/>
      <c r="AB219" s="84"/>
      <c r="AC219" s="84"/>
      <c r="AD219" s="84"/>
      <c r="AE219" s="84"/>
      <c r="AF219" s="84"/>
      <c r="AG219" s="84"/>
      <c r="AH219" s="84"/>
      <c r="AI219" s="84"/>
      <c r="AJ219" s="84"/>
      <c r="AK219" s="84"/>
      <c r="AL219" s="84"/>
      <c r="AM219" s="84"/>
    </row>
    <row r="220" spans="1:39" s="10" customFormat="1" ht="15.75" customHeight="1">
      <c r="A220" s="12"/>
      <c r="B220" s="21" t="s">
        <v>664</v>
      </c>
      <c r="C220" s="22">
        <v>1</v>
      </c>
      <c r="D220" s="23" t="s">
        <v>599</v>
      </c>
      <c r="E220" s="57">
        <v>6</v>
      </c>
      <c r="F220" s="24">
        <f>(0.23+0.3)*2</f>
        <v>1.06</v>
      </c>
      <c r="G220" s="24"/>
      <c r="H220" s="24">
        <f>H171</f>
        <v>1.2</v>
      </c>
      <c r="I220" s="25">
        <f>ROUND(PRODUCT(C220:H220),2)</f>
        <v>7.63</v>
      </c>
      <c r="J220" s="21"/>
      <c r="N220" s="84"/>
      <c r="O220" s="84"/>
      <c r="P220" s="84"/>
      <c r="Q220" s="84"/>
      <c r="R220" s="84"/>
      <c r="S220" s="84"/>
      <c r="T220" s="84"/>
      <c r="U220" s="84"/>
      <c r="V220" s="84"/>
      <c r="W220" s="84"/>
      <c r="X220" s="84"/>
      <c r="Y220" s="84"/>
      <c r="Z220" s="84"/>
      <c r="AA220" s="84"/>
      <c r="AB220" s="84"/>
      <c r="AC220" s="84"/>
      <c r="AD220" s="84"/>
      <c r="AE220" s="84"/>
      <c r="AF220" s="84"/>
      <c r="AG220" s="84"/>
      <c r="AH220" s="84"/>
      <c r="AI220" s="84"/>
      <c r="AJ220" s="84"/>
      <c r="AK220" s="84"/>
      <c r="AL220" s="84"/>
      <c r="AM220" s="84"/>
    </row>
    <row r="221" spans="1:39" s="10" customFormat="1" ht="15.75" customHeight="1">
      <c r="A221" s="12"/>
      <c r="B221" s="21" t="s">
        <v>782</v>
      </c>
      <c r="C221" s="22">
        <v>1</v>
      </c>
      <c r="D221" s="23" t="s">
        <v>599</v>
      </c>
      <c r="E221" s="57">
        <v>6</v>
      </c>
      <c r="F221" s="24">
        <f>(0.23+0.3)*2</f>
        <v>1.06</v>
      </c>
      <c r="G221" s="24"/>
      <c r="H221" s="24">
        <f>H176</f>
        <v>0.6</v>
      </c>
      <c r="I221" s="25">
        <f>ROUND(PRODUCT(C221:H221),2)</f>
        <v>3.82</v>
      </c>
      <c r="J221" s="21"/>
      <c r="N221" s="84"/>
      <c r="O221" s="84"/>
      <c r="P221" s="84"/>
      <c r="Q221" s="84"/>
      <c r="R221" s="84"/>
      <c r="S221" s="84"/>
      <c r="T221" s="84"/>
      <c r="U221" s="84"/>
      <c r="V221" s="84"/>
      <c r="W221" s="84"/>
      <c r="X221" s="84"/>
      <c r="Y221" s="84"/>
      <c r="Z221" s="84"/>
      <c r="AA221" s="84"/>
      <c r="AB221" s="84"/>
      <c r="AC221" s="84"/>
      <c r="AD221" s="84"/>
      <c r="AE221" s="84"/>
      <c r="AF221" s="84"/>
      <c r="AG221" s="84"/>
      <c r="AH221" s="84"/>
      <c r="AI221" s="84"/>
      <c r="AJ221" s="84"/>
      <c r="AK221" s="84"/>
      <c r="AL221" s="84"/>
      <c r="AM221" s="84"/>
    </row>
    <row r="222" spans="1:39" s="10" customFormat="1" ht="15.75" customHeight="1">
      <c r="A222" s="12"/>
      <c r="B222" s="21" t="s">
        <v>666</v>
      </c>
      <c r="C222" s="22">
        <v>1</v>
      </c>
      <c r="D222" s="23" t="s">
        <v>599</v>
      </c>
      <c r="E222" s="57">
        <v>3</v>
      </c>
      <c r="F222" s="24">
        <f>(0.23+0.3)*2</f>
        <v>1.06</v>
      </c>
      <c r="G222" s="24"/>
      <c r="H222" s="24">
        <v>2.7</v>
      </c>
      <c r="I222" s="25">
        <f>ROUND(PRODUCT(C222:H222),2)</f>
        <v>8.59</v>
      </c>
      <c r="J222" s="21"/>
      <c r="N222" s="84"/>
      <c r="O222" s="84"/>
      <c r="P222" s="84"/>
      <c r="Q222" s="84"/>
      <c r="R222" s="84"/>
      <c r="S222" s="84"/>
      <c r="T222" s="84"/>
      <c r="U222" s="84"/>
      <c r="V222" s="84"/>
      <c r="W222" s="84"/>
      <c r="X222" s="84"/>
      <c r="Y222" s="84"/>
      <c r="Z222" s="84"/>
      <c r="AA222" s="84"/>
      <c r="AB222" s="84"/>
      <c r="AC222" s="84"/>
      <c r="AD222" s="84"/>
      <c r="AE222" s="84"/>
      <c r="AF222" s="84"/>
      <c r="AG222" s="84"/>
      <c r="AH222" s="84"/>
      <c r="AI222" s="84"/>
      <c r="AJ222" s="84"/>
      <c r="AK222" s="84"/>
      <c r="AL222" s="84"/>
      <c r="AM222" s="84"/>
    </row>
    <row r="223" spans="1:39" s="10" customFormat="1" ht="15.75" customHeight="1">
      <c r="A223" s="12"/>
      <c r="B223" s="21" t="s">
        <v>666</v>
      </c>
      <c r="C223" s="22">
        <v>1</v>
      </c>
      <c r="D223" s="23" t="s">
        <v>599</v>
      </c>
      <c r="E223" s="57">
        <v>3</v>
      </c>
      <c r="F223" s="24">
        <f>(0.23+0.3)*2</f>
        <v>1.06</v>
      </c>
      <c r="G223" s="24"/>
      <c r="H223" s="24">
        <v>2.4</v>
      </c>
      <c r="I223" s="25">
        <f>ROUND(PRODUCT(C223:H223),2)</f>
        <v>7.63</v>
      </c>
      <c r="J223" s="21"/>
      <c r="N223" s="84"/>
      <c r="O223" s="84"/>
      <c r="P223" s="84"/>
      <c r="Q223" s="84"/>
      <c r="R223" s="84"/>
      <c r="S223" s="84"/>
      <c r="T223" s="84"/>
      <c r="U223" s="84"/>
      <c r="V223" s="84"/>
      <c r="W223" s="84"/>
      <c r="X223" s="84"/>
      <c r="Y223" s="84"/>
      <c r="Z223" s="84"/>
      <c r="AA223" s="84"/>
      <c r="AB223" s="84"/>
      <c r="AC223" s="84"/>
      <c r="AD223" s="84"/>
      <c r="AE223" s="84"/>
      <c r="AF223" s="84"/>
      <c r="AG223" s="84"/>
      <c r="AH223" s="84"/>
      <c r="AI223" s="84"/>
      <c r="AJ223" s="84"/>
      <c r="AK223" s="84"/>
      <c r="AL223" s="84"/>
      <c r="AM223" s="84"/>
    </row>
    <row r="224" spans="1:39" s="10" customFormat="1" ht="15.75" customHeight="1">
      <c r="A224" s="30"/>
      <c r="B224" s="21"/>
      <c r="C224" s="40"/>
      <c r="D224" s="58"/>
      <c r="E224" s="41"/>
      <c r="F224" s="262"/>
      <c r="G224" s="262"/>
      <c r="H224" s="262" t="s">
        <v>337</v>
      </c>
      <c r="I224" s="28">
        <f>SUM(I220:I223)</f>
        <v>27.67</v>
      </c>
      <c r="J224" s="42" t="s">
        <v>351</v>
      </c>
      <c r="N224" s="84"/>
      <c r="O224" s="84"/>
      <c r="P224" s="84"/>
      <c r="Q224" s="84"/>
      <c r="R224" s="84"/>
      <c r="S224" s="84"/>
      <c r="T224" s="84"/>
      <c r="U224" s="84"/>
      <c r="V224" s="84"/>
      <c r="W224" s="84"/>
      <c r="X224" s="84"/>
      <c r="Y224" s="84"/>
      <c r="Z224" s="84"/>
      <c r="AA224" s="84"/>
      <c r="AB224" s="84"/>
      <c r="AC224" s="84"/>
      <c r="AD224" s="84"/>
      <c r="AE224" s="84"/>
      <c r="AF224" s="84"/>
      <c r="AG224" s="84"/>
      <c r="AH224" s="84"/>
      <c r="AI224" s="84"/>
      <c r="AJ224" s="84"/>
      <c r="AK224" s="84"/>
      <c r="AL224" s="84"/>
      <c r="AM224" s="84"/>
    </row>
    <row r="225" spans="1:39" s="10" customFormat="1" ht="15.75" customHeight="1">
      <c r="A225" s="262"/>
      <c r="B225" s="21"/>
      <c r="C225" s="40"/>
      <c r="D225" s="23"/>
      <c r="E225" s="41"/>
      <c r="F225" s="262"/>
      <c r="G225" s="262"/>
      <c r="H225" s="262" t="s">
        <v>439</v>
      </c>
      <c r="I225" s="28">
        <f>ROUNDUP(I224,1)</f>
        <v>27.7</v>
      </c>
      <c r="J225" s="42" t="s">
        <v>351</v>
      </c>
      <c r="N225" s="84"/>
      <c r="O225" s="84"/>
      <c r="P225" s="84"/>
      <c r="Q225" s="84"/>
      <c r="R225" s="84"/>
      <c r="S225" s="84"/>
      <c r="T225" s="84"/>
      <c r="U225" s="84"/>
      <c r="V225" s="84"/>
      <c r="W225" s="84"/>
      <c r="X225" s="84"/>
      <c r="Y225" s="84"/>
      <c r="Z225" s="84"/>
      <c r="AA225" s="84"/>
      <c r="AB225" s="84"/>
      <c r="AC225" s="84"/>
      <c r="AD225" s="84"/>
      <c r="AE225" s="84"/>
      <c r="AF225" s="84"/>
      <c r="AG225" s="84"/>
      <c r="AH225" s="84"/>
      <c r="AI225" s="84"/>
      <c r="AJ225" s="84"/>
      <c r="AK225" s="84"/>
      <c r="AL225" s="84"/>
      <c r="AM225" s="84"/>
    </row>
    <row r="226" spans="1:39" s="10" customFormat="1" ht="150" customHeight="1">
      <c r="A226" s="12">
        <v>22</v>
      </c>
      <c r="B226" s="336" t="s">
        <v>687</v>
      </c>
      <c r="C226" s="337"/>
      <c r="D226" s="337"/>
      <c r="E226" s="337"/>
      <c r="F226" s="337"/>
      <c r="G226" s="337"/>
      <c r="H226" s="337"/>
      <c r="I226" s="337"/>
      <c r="J226" s="338"/>
      <c r="N226" s="84"/>
      <c r="O226" s="84"/>
      <c r="P226" s="84"/>
      <c r="Q226" s="84"/>
      <c r="R226" s="84"/>
      <c r="S226" s="84"/>
      <c r="T226" s="84"/>
      <c r="U226" s="84"/>
      <c r="V226" s="84"/>
      <c r="W226" s="84"/>
      <c r="X226" s="84"/>
      <c r="Y226" s="84"/>
      <c r="Z226" s="84"/>
      <c r="AA226" s="84"/>
      <c r="AB226" s="84"/>
      <c r="AC226" s="84"/>
      <c r="AD226" s="84"/>
      <c r="AE226" s="84"/>
      <c r="AF226" s="84"/>
      <c r="AG226" s="84"/>
      <c r="AH226" s="84"/>
      <c r="AI226" s="84"/>
      <c r="AJ226" s="84"/>
      <c r="AK226" s="84"/>
      <c r="AL226" s="84"/>
      <c r="AM226" s="84"/>
    </row>
    <row r="227" spans="1:39" s="10" customFormat="1">
      <c r="A227" s="12"/>
      <c r="B227" s="15" t="s">
        <v>688</v>
      </c>
      <c r="C227" s="22">
        <v>1</v>
      </c>
      <c r="D227" s="23" t="s">
        <v>599</v>
      </c>
      <c r="E227" s="26">
        <v>9</v>
      </c>
      <c r="F227" s="24">
        <v>0.75</v>
      </c>
      <c r="G227" s="24"/>
      <c r="H227" s="24">
        <v>2.1</v>
      </c>
      <c r="I227" s="25">
        <f>ROUND(PRODUCT(C227:H227),2)</f>
        <v>14.18</v>
      </c>
      <c r="J227" s="21"/>
      <c r="N227" s="84"/>
      <c r="O227" s="84"/>
      <c r="P227" s="84"/>
      <c r="Q227" s="84"/>
      <c r="R227" s="84"/>
      <c r="S227" s="84"/>
      <c r="T227" s="84"/>
      <c r="U227" s="84"/>
      <c r="V227" s="84"/>
      <c r="W227" s="84"/>
      <c r="X227" s="84"/>
      <c r="Y227" s="84"/>
      <c r="Z227" s="84"/>
      <c r="AA227" s="84"/>
      <c r="AB227" s="84"/>
      <c r="AC227" s="84"/>
      <c r="AD227" s="84"/>
      <c r="AE227" s="84"/>
      <c r="AF227" s="84"/>
      <c r="AG227" s="84"/>
      <c r="AH227" s="84"/>
      <c r="AI227" s="84"/>
      <c r="AJ227" s="84"/>
      <c r="AK227" s="84"/>
      <c r="AL227" s="84"/>
      <c r="AM227" s="84"/>
    </row>
    <row r="228" spans="1:39" s="10" customFormat="1">
      <c r="A228" s="12"/>
      <c r="B228" s="15"/>
      <c r="C228" s="22"/>
      <c r="D228" s="23"/>
      <c r="E228" s="26"/>
      <c r="F228" s="24"/>
      <c r="G228" s="24"/>
      <c r="H228" s="27" t="s">
        <v>337</v>
      </c>
      <c r="I228" s="28">
        <f>SUM(I227:I227)</f>
        <v>14.18</v>
      </c>
      <c r="J228" s="42" t="s">
        <v>351</v>
      </c>
      <c r="N228" s="84"/>
      <c r="O228" s="84"/>
      <c r="P228" s="84"/>
      <c r="Q228" s="84"/>
      <c r="R228" s="84"/>
      <c r="S228" s="84"/>
      <c r="T228" s="84"/>
      <c r="U228" s="84"/>
      <c r="V228" s="84"/>
      <c r="W228" s="84"/>
      <c r="X228" s="84"/>
      <c r="Y228" s="84"/>
      <c r="Z228" s="84"/>
      <c r="AA228" s="84"/>
      <c r="AB228" s="84"/>
      <c r="AC228" s="84"/>
      <c r="AD228" s="84"/>
      <c r="AE228" s="84"/>
      <c r="AF228" s="84"/>
      <c r="AG228" s="84"/>
      <c r="AH228" s="84"/>
      <c r="AI228" s="84"/>
      <c r="AJ228" s="84"/>
      <c r="AK228" s="84"/>
      <c r="AL228" s="84"/>
      <c r="AM228" s="84"/>
    </row>
    <row r="229" spans="1:39" s="10" customFormat="1">
      <c r="A229" s="262"/>
      <c r="B229" s="21"/>
      <c r="C229" s="40"/>
      <c r="D229" s="23"/>
      <c r="E229" s="41"/>
      <c r="F229" s="262"/>
      <c r="G229" s="262"/>
      <c r="H229" s="262" t="s">
        <v>439</v>
      </c>
      <c r="I229" s="28">
        <f>ROUNDUP(I228,1)</f>
        <v>14.2</v>
      </c>
      <c r="J229" s="42" t="s">
        <v>351</v>
      </c>
      <c r="N229" s="84"/>
      <c r="O229" s="84"/>
      <c r="P229" s="84"/>
      <c r="Q229" s="84"/>
      <c r="R229" s="84"/>
      <c r="S229" s="84"/>
      <c r="T229" s="84"/>
      <c r="U229" s="84"/>
      <c r="V229" s="84"/>
      <c r="W229" s="84"/>
      <c r="X229" s="84"/>
      <c r="Y229" s="84"/>
      <c r="Z229" s="84"/>
      <c r="AA229" s="84"/>
      <c r="AB229" s="84"/>
      <c r="AC229" s="84"/>
      <c r="AD229" s="84"/>
      <c r="AE229" s="84"/>
      <c r="AF229" s="84"/>
      <c r="AG229" s="84"/>
      <c r="AH229" s="84"/>
      <c r="AI229" s="84"/>
      <c r="AJ229" s="84"/>
      <c r="AK229" s="84"/>
      <c r="AL229" s="84"/>
      <c r="AM229" s="84"/>
    </row>
    <row r="230" spans="1:39" s="10" customFormat="1" ht="120.75" customHeight="1">
      <c r="A230" s="30">
        <v>23</v>
      </c>
      <c r="B230" s="317" t="s">
        <v>689</v>
      </c>
      <c r="C230" s="318"/>
      <c r="D230" s="318"/>
      <c r="E230" s="318"/>
      <c r="F230" s="318"/>
      <c r="G230" s="318"/>
      <c r="H230" s="318"/>
      <c r="I230" s="318"/>
      <c r="J230" s="319"/>
      <c r="N230" s="84"/>
      <c r="O230" s="84"/>
      <c r="P230" s="84"/>
      <c r="Q230" s="84"/>
      <c r="R230" s="84"/>
      <c r="S230" s="84"/>
      <c r="T230" s="84"/>
      <c r="U230" s="84"/>
      <c r="V230" s="84"/>
      <c r="W230" s="84"/>
      <c r="X230" s="84"/>
      <c r="Y230" s="84"/>
      <c r="Z230" s="84"/>
      <c r="AA230" s="84"/>
      <c r="AB230" s="84"/>
      <c r="AC230" s="84"/>
      <c r="AD230" s="84"/>
      <c r="AE230" s="84"/>
      <c r="AF230" s="84"/>
      <c r="AG230" s="84"/>
      <c r="AH230" s="84"/>
      <c r="AI230" s="84"/>
      <c r="AJ230" s="84"/>
      <c r="AK230" s="84"/>
      <c r="AL230" s="84"/>
      <c r="AM230" s="84"/>
    </row>
    <row r="231" spans="1:39" s="10" customFormat="1">
      <c r="A231" s="30"/>
      <c r="B231" s="21" t="s">
        <v>690</v>
      </c>
      <c r="C231" s="22">
        <v>1</v>
      </c>
      <c r="D231" s="23" t="s">
        <v>599</v>
      </c>
      <c r="E231" s="26">
        <v>8</v>
      </c>
      <c r="F231" s="24">
        <f>(1.3+1.15)*2</f>
        <v>4.9000000000000004</v>
      </c>
      <c r="G231" s="24"/>
      <c r="H231" s="24">
        <v>0.6</v>
      </c>
      <c r="I231" s="25">
        <f t="shared" ref="I231:I238" si="10">ROUND(PRODUCT(C231:H231),2)</f>
        <v>23.52</v>
      </c>
      <c r="J231" s="21"/>
      <c r="N231" s="84"/>
      <c r="O231" s="84"/>
      <c r="P231" s="84"/>
      <c r="Q231" s="84"/>
      <c r="R231" s="84"/>
      <c r="S231" s="84"/>
      <c r="T231" s="84"/>
      <c r="U231" s="84"/>
      <c r="V231" s="84"/>
      <c r="W231" s="84"/>
      <c r="X231" s="84"/>
      <c r="Y231" s="84"/>
      <c r="Z231" s="84"/>
      <c r="AA231" s="84"/>
      <c r="AB231" s="84"/>
      <c r="AC231" s="84"/>
      <c r="AD231" s="84"/>
      <c r="AE231" s="84"/>
      <c r="AF231" s="84"/>
      <c r="AG231" s="84"/>
      <c r="AH231" s="84"/>
      <c r="AI231" s="84"/>
      <c r="AJ231" s="84"/>
      <c r="AK231" s="84"/>
      <c r="AL231" s="84"/>
      <c r="AM231" s="84"/>
    </row>
    <row r="232" spans="1:39" s="10" customFormat="1">
      <c r="A232" s="30"/>
      <c r="B232" s="21" t="s">
        <v>691</v>
      </c>
      <c r="C232" s="22">
        <v>-1</v>
      </c>
      <c r="D232" s="23" t="s">
        <v>599</v>
      </c>
      <c r="E232" s="26">
        <v>8</v>
      </c>
      <c r="F232" s="24">
        <v>0.75</v>
      </c>
      <c r="G232" s="24"/>
      <c r="H232" s="24">
        <v>0.6</v>
      </c>
      <c r="I232" s="25">
        <f t="shared" si="10"/>
        <v>-3.6</v>
      </c>
      <c r="J232" s="21"/>
      <c r="M232" s="10" t="s">
        <v>735</v>
      </c>
      <c r="N232" s="84"/>
      <c r="O232" s="84"/>
      <c r="P232" s="84"/>
      <c r="Q232" s="84"/>
      <c r="R232" s="84"/>
      <c r="S232" s="84"/>
      <c r="T232" s="84"/>
      <c r="U232" s="84"/>
      <c r="V232" s="84"/>
      <c r="W232" s="84"/>
      <c r="X232" s="84"/>
      <c r="Y232" s="84"/>
      <c r="Z232" s="84"/>
      <c r="AA232" s="84"/>
      <c r="AB232" s="84"/>
      <c r="AC232" s="84"/>
      <c r="AD232" s="84"/>
      <c r="AE232" s="84"/>
      <c r="AF232" s="84"/>
      <c r="AG232" s="84"/>
      <c r="AH232" s="84"/>
      <c r="AI232" s="84"/>
      <c r="AJ232" s="84"/>
      <c r="AK232" s="84"/>
      <c r="AL232" s="84"/>
      <c r="AM232" s="84"/>
    </row>
    <row r="233" spans="1:39" s="10" customFormat="1">
      <c r="A233" s="30"/>
      <c r="B233" s="21" t="s">
        <v>634</v>
      </c>
      <c r="C233" s="22">
        <v>2</v>
      </c>
      <c r="D233" s="23" t="s">
        <v>599</v>
      </c>
      <c r="E233" s="26">
        <v>8</v>
      </c>
      <c r="F233" s="24">
        <v>0.12</v>
      </c>
      <c r="G233" s="24"/>
      <c r="H233" s="24">
        <v>0.6</v>
      </c>
      <c r="I233" s="25">
        <f t="shared" si="10"/>
        <v>1.1499999999999999</v>
      </c>
      <c r="J233" s="21"/>
      <c r="N233" s="84"/>
      <c r="O233" s="84"/>
      <c r="P233" s="84"/>
      <c r="Q233" s="84"/>
      <c r="R233" s="84"/>
      <c r="S233" s="84"/>
      <c r="T233" s="84"/>
      <c r="U233" s="84"/>
      <c r="V233" s="84"/>
      <c r="W233" s="84"/>
      <c r="X233" s="84"/>
      <c r="Y233" s="84"/>
      <c r="Z233" s="84"/>
      <c r="AA233" s="84"/>
      <c r="AB233" s="84"/>
      <c r="AC233" s="84"/>
      <c r="AD233" s="84"/>
      <c r="AE233" s="84"/>
      <c r="AF233" s="84"/>
      <c r="AG233" s="84"/>
      <c r="AH233" s="84"/>
      <c r="AI233" s="84"/>
      <c r="AJ233" s="84"/>
      <c r="AK233" s="84"/>
      <c r="AL233" s="84"/>
      <c r="AM233" s="84"/>
    </row>
    <row r="234" spans="1:39" s="10" customFormat="1">
      <c r="A234" s="30"/>
      <c r="B234" s="21" t="s">
        <v>691</v>
      </c>
      <c r="C234" s="22">
        <v>-1</v>
      </c>
      <c r="D234" s="23" t="s">
        <v>599</v>
      </c>
      <c r="E234" s="26">
        <v>8</v>
      </c>
      <c r="F234" s="24">
        <v>1</v>
      </c>
      <c r="G234" s="24"/>
      <c r="H234" s="24">
        <v>0.6</v>
      </c>
      <c r="I234" s="25">
        <f t="shared" si="10"/>
        <v>-4.8</v>
      </c>
      <c r="J234" s="21"/>
      <c r="N234" s="84"/>
      <c r="O234" s="84"/>
      <c r="P234" s="84"/>
      <c r="Q234" s="84"/>
      <c r="R234" s="84"/>
      <c r="S234" s="84"/>
      <c r="T234" s="84"/>
      <c r="U234" s="84"/>
      <c r="V234" s="84"/>
      <c r="W234" s="84"/>
      <c r="X234" s="84"/>
      <c r="Y234" s="84"/>
      <c r="Z234" s="84"/>
      <c r="AA234" s="84"/>
      <c r="AB234" s="84"/>
      <c r="AC234" s="84"/>
      <c r="AD234" s="84"/>
      <c r="AE234" s="84"/>
      <c r="AF234" s="84"/>
      <c r="AG234" s="84"/>
      <c r="AH234" s="84"/>
      <c r="AI234" s="84"/>
      <c r="AJ234" s="84"/>
      <c r="AK234" s="84"/>
      <c r="AL234" s="84"/>
      <c r="AM234" s="84"/>
    </row>
    <row r="235" spans="1:39" s="10" customFormat="1">
      <c r="A235" s="30"/>
      <c r="B235" s="21" t="s">
        <v>783</v>
      </c>
      <c r="C235" s="22">
        <v>1</v>
      </c>
      <c r="D235" s="23" t="s">
        <v>599</v>
      </c>
      <c r="E235" s="26">
        <v>2</v>
      </c>
      <c r="F235" s="24">
        <f>(1.3+1.15)*2</f>
        <v>4.9000000000000004</v>
      </c>
      <c r="G235" s="24"/>
      <c r="H235" s="24">
        <v>1.5</v>
      </c>
      <c r="I235" s="25">
        <f t="shared" si="10"/>
        <v>14.7</v>
      </c>
      <c r="J235" s="21"/>
      <c r="N235" s="84"/>
      <c r="O235" s="84"/>
      <c r="P235" s="84"/>
      <c r="Q235" s="84"/>
      <c r="R235" s="84"/>
      <c r="S235" s="84"/>
      <c r="T235" s="84"/>
      <c r="U235" s="84"/>
      <c r="V235" s="84"/>
      <c r="W235" s="84"/>
      <c r="X235" s="84"/>
      <c r="Y235" s="84"/>
      <c r="Z235" s="84"/>
      <c r="AA235" s="84"/>
      <c r="AB235" s="84"/>
      <c r="AC235" s="84"/>
      <c r="AD235" s="84"/>
      <c r="AE235" s="84"/>
      <c r="AF235" s="84"/>
      <c r="AG235" s="84"/>
      <c r="AH235" s="84"/>
      <c r="AI235" s="84"/>
      <c r="AJ235" s="84"/>
      <c r="AK235" s="84"/>
      <c r="AL235" s="84"/>
      <c r="AM235" s="84"/>
    </row>
    <row r="236" spans="1:39" s="10" customFormat="1">
      <c r="A236" s="30"/>
      <c r="B236" s="21" t="s">
        <v>691</v>
      </c>
      <c r="C236" s="22">
        <v>-1</v>
      </c>
      <c r="D236" s="23" t="s">
        <v>599</v>
      </c>
      <c r="E236" s="26">
        <v>2</v>
      </c>
      <c r="F236" s="24">
        <v>0.75</v>
      </c>
      <c r="G236" s="24"/>
      <c r="H236" s="24">
        <f>H235</f>
        <v>1.5</v>
      </c>
      <c r="I236" s="25">
        <f t="shared" si="10"/>
        <v>-2.25</v>
      </c>
      <c r="J236" s="21"/>
      <c r="M236" s="10" t="s">
        <v>735</v>
      </c>
      <c r="N236" s="84"/>
      <c r="O236" s="84"/>
      <c r="P236" s="84"/>
      <c r="Q236" s="84"/>
      <c r="R236" s="84"/>
      <c r="S236" s="84"/>
      <c r="T236" s="84"/>
      <c r="U236" s="84"/>
      <c r="V236" s="84"/>
      <c r="W236" s="84"/>
      <c r="X236" s="84"/>
      <c r="Y236" s="84"/>
      <c r="Z236" s="84"/>
      <c r="AA236" s="84"/>
      <c r="AB236" s="84"/>
      <c r="AC236" s="84"/>
      <c r="AD236" s="84"/>
      <c r="AE236" s="84"/>
      <c r="AF236" s="84"/>
      <c r="AG236" s="84"/>
      <c r="AH236" s="84"/>
      <c r="AI236" s="84"/>
      <c r="AJ236" s="84"/>
      <c r="AK236" s="84"/>
      <c r="AL236" s="84"/>
      <c r="AM236" s="84"/>
    </row>
    <row r="237" spans="1:39" s="10" customFormat="1">
      <c r="A237" s="30"/>
      <c r="B237" s="21" t="s">
        <v>634</v>
      </c>
      <c r="C237" s="22">
        <v>2</v>
      </c>
      <c r="D237" s="23" t="s">
        <v>599</v>
      </c>
      <c r="E237" s="26">
        <v>2</v>
      </c>
      <c r="F237" s="24">
        <v>0.12</v>
      </c>
      <c r="G237" s="24"/>
      <c r="H237" s="24">
        <f>H236</f>
        <v>1.5</v>
      </c>
      <c r="I237" s="25">
        <f t="shared" si="10"/>
        <v>0.72</v>
      </c>
      <c r="J237" s="21"/>
      <c r="N237" s="84"/>
      <c r="O237" s="84"/>
      <c r="P237" s="84"/>
      <c r="Q237" s="84"/>
      <c r="R237" s="84"/>
      <c r="S237" s="84"/>
      <c r="T237" s="84"/>
      <c r="U237" s="84"/>
      <c r="V237" s="84"/>
      <c r="W237" s="84"/>
      <c r="X237" s="84"/>
      <c r="Y237" s="84"/>
      <c r="Z237" s="84"/>
      <c r="AA237" s="84"/>
      <c r="AB237" s="84"/>
      <c r="AC237" s="84"/>
      <c r="AD237" s="84"/>
      <c r="AE237" s="84"/>
      <c r="AF237" s="84"/>
      <c r="AG237" s="84"/>
      <c r="AH237" s="84"/>
      <c r="AI237" s="84"/>
      <c r="AJ237" s="84"/>
      <c r="AK237" s="84"/>
      <c r="AL237" s="84"/>
      <c r="AM237" s="84"/>
    </row>
    <row r="238" spans="1:39" s="10" customFormat="1">
      <c r="A238" s="30"/>
      <c r="B238" s="21" t="s">
        <v>691</v>
      </c>
      <c r="C238" s="22">
        <v>-1</v>
      </c>
      <c r="D238" s="23" t="s">
        <v>599</v>
      </c>
      <c r="E238" s="26">
        <v>2</v>
      </c>
      <c r="F238" s="24">
        <v>1</v>
      </c>
      <c r="G238" s="24"/>
      <c r="H238" s="24">
        <f>H237</f>
        <v>1.5</v>
      </c>
      <c r="I238" s="25">
        <f t="shared" si="10"/>
        <v>-3</v>
      </c>
      <c r="J238" s="21"/>
      <c r="N238" s="84"/>
      <c r="O238" s="84"/>
      <c r="P238" s="84"/>
      <c r="Q238" s="84"/>
      <c r="R238" s="84"/>
      <c r="S238" s="84"/>
      <c r="T238" s="84"/>
      <c r="U238" s="84"/>
      <c r="V238" s="84"/>
      <c r="W238" s="84"/>
      <c r="X238" s="84"/>
      <c r="Y238" s="84"/>
      <c r="Z238" s="84"/>
      <c r="AA238" s="84"/>
      <c r="AB238" s="84"/>
      <c r="AC238" s="84"/>
      <c r="AD238" s="84"/>
      <c r="AE238" s="84"/>
      <c r="AF238" s="84"/>
      <c r="AG238" s="84"/>
      <c r="AH238" s="84"/>
      <c r="AI238" s="84"/>
      <c r="AJ238" s="84"/>
      <c r="AK238" s="84"/>
      <c r="AL238" s="84"/>
      <c r="AM238" s="84"/>
    </row>
    <row r="239" spans="1:39" s="10" customFormat="1">
      <c r="A239" s="30"/>
      <c r="B239" s="21" t="s">
        <v>642</v>
      </c>
      <c r="C239" s="22">
        <v>1</v>
      </c>
      <c r="D239" s="23" t="s">
        <v>599</v>
      </c>
      <c r="E239" s="26">
        <v>2</v>
      </c>
      <c r="F239" s="24">
        <v>7.79</v>
      </c>
      <c r="G239" s="24"/>
      <c r="H239" s="24">
        <v>0.1</v>
      </c>
      <c r="I239" s="25">
        <f t="shared" ref="I239:I244" si="11">ROUND(PRODUCT(C239:H239),2)</f>
        <v>1.56</v>
      </c>
      <c r="J239" s="42"/>
      <c r="N239" s="84"/>
      <c r="O239" s="84"/>
      <c r="P239" s="84"/>
      <c r="Q239" s="84"/>
      <c r="R239" s="84"/>
      <c r="S239" s="84"/>
      <c r="T239" s="84"/>
      <c r="U239" s="84"/>
      <c r="V239" s="84"/>
      <c r="W239" s="84"/>
      <c r="X239" s="84"/>
      <c r="Y239" s="84"/>
      <c r="Z239" s="84"/>
      <c r="AA239" s="84"/>
      <c r="AB239" s="84"/>
      <c r="AC239" s="84"/>
      <c r="AD239" s="84"/>
      <c r="AE239" s="84"/>
      <c r="AF239" s="84"/>
      <c r="AG239" s="84"/>
      <c r="AH239" s="84"/>
      <c r="AI239" s="84"/>
      <c r="AJ239" s="84"/>
      <c r="AK239" s="84"/>
      <c r="AL239" s="84"/>
      <c r="AM239" s="84"/>
    </row>
    <row r="240" spans="1:39" s="10" customFormat="1">
      <c r="A240" s="30"/>
      <c r="B240" s="21" t="s">
        <v>642</v>
      </c>
      <c r="C240" s="22">
        <v>1</v>
      </c>
      <c r="D240" s="23" t="s">
        <v>599</v>
      </c>
      <c r="E240" s="26">
        <v>1</v>
      </c>
      <c r="F240" s="24">
        <v>1.5</v>
      </c>
      <c r="G240" s="24"/>
      <c r="H240" s="24">
        <f>H239</f>
        <v>0.1</v>
      </c>
      <c r="I240" s="25">
        <f t="shared" si="11"/>
        <v>0.15</v>
      </c>
      <c r="J240" s="42"/>
      <c r="N240" s="84"/>
      <c r="O240" s="84"/>
      <c r="P240" s="84"/>
      <c r="Q240" s="84"/>
      <c r="R240" s="84"/>
      <c r="S240" s="84"/>
      <c r="T240" s="84"/>
      <c r="U240" s="84"/>
      <c r="V240" s="84"/>
      <c r="W240" s="84"/>
      <c r="X240" s="84"/>
      <c r="Y240" s="84"/>
      <c r="Z240" s="84"/>
      <c r="AA240" s="84"/>
      <c r="AB240" s="84"/>
      <c r="AC240" s="84"/>
      <c r="AD240" s="84"/>
      <c r="AE240" s="84"/>
      <c r="AF240" s="84"/>
      <c r="AG240" s="84"/>
      <c r="AH240" s="84"/>
      <c r="AI240" s="84"/>
      <c r="AJ240" s="84"/>
      <c r="AK240" s="84"/>
      <c r="AL240" s="84"/>
      <c r="AM240" s="84"/>
    </row>
    <row r="241" spans="1:39" s="10" customFormat="1">
      <c r="A241" s="30"/>
      <c r="B241" s="21" t="s">
        <v>572</v>
      </c>
      <c r="C241" s="22">
        <v>1</v>
      </c>
      <c r="D241" s="23" t="s">
        <v>599</v>
      </c>
      <c r="E241" s="26">
        <v>2</v>
      </c>
      <c r="F241" s="24">
        <v>1.65</v>
      </c>
      <c r="G241" s="24"/>
      <c r="H241" s="24">
        <f>H240</f>
        <v>0.1</v>
      </c>
      <c r="I241" s="25">
        <f t="shared" si="11"/>
        <v>0.33</v>
      </c>
      <c r="J241" s="42"/>
      <c r="N241" s="84"/>
      <c r="O241" s="84"/>
      <c r="P241" s="84"/>
      <c r="Q241" s="84"/>
      <c r="R241" s="84"/>
      <c r="S241" s="84"/>
      <c r="T241" s="84"/>
      <c r="U241" s="84"/>
      <c r="V241" s="84"/>
      <c r="W241" s="84"/>
      <c r="X241" s="84"/>
      <c r="Y241" s="84"/>
      <c r="Z241" s="84"/>
      <c r="AA241" s="84"/>
      <c r="AB241" s="84"/>
      <c r="AC241" s="84"/>
      <c r="AD241" s="84"/>
      <c r="AE241" s="84"/>
      <c r="AF241" s="84"/>
      <c r="AG241" s="84"/>
      <c r="AH241" s="84"/>
      <c r="AI241" s="84"/>
      <c r="AJ241" s="84"/>
      <c r="AK241" s="84"/>
      <c r="AL241" s="84"/>
      <c r="AM241" s="84"/>
    </row>
    <row r="242" spans="1:39" s="10" customFormat="1">
      <c r="A242" s="30"/>
      <c r="B242" s="21" t="s">
        <v>572</v>
      </c>
      <c r="C242" s="22">
        <v>1</v>
      </c>
      <c r="D242" s="23" t="s">
        <v>599</v>
      </c>
      <c r="E242" s="26">
        <v>2</v>
      </c>
      <c r="F242" s="24">
        <v>0.55000000000000004</v>
      </c>
      <c r="G242" s="24"/>
      <c r="H242" s="24">
        <f>H241</f>
        <v>0.1</v>
      </c>
      <c r="I242" s="25">
        <f t="shared" si="11"/>
        <v>0.11</v>
      </c>
      <c r="J242" s="42"/>
      <c r="N242" s="84"/>
      <c r="O242" s="84"/>
      <c r="P242" s="84"/>
      <c r="Q242" s="84"/>
      <c r="R242" s="84"/>
      <c r="S242" s="84"/>
      <c r="T242" s="84"/>
      <c r="U242" s="84"/>
      <c r="V242" s="84"/>
      <c r="W242" s="84"/>
      <c r="X242" s="84"/>
      <c r="Y242" s="84"/>
      <c r="Z242" s="84"/>
      <c r="AA242" s="84"/>
      <c r="AB242" s="84"/>
      <c r="AC242" s="84"/>
      <c r="AD242" s="84"/>
      <c r="AE242" s="84"/>
      <c r="AF242" s="84"/>
      <c r="AG242" s="84"/>
      <c r="AH242" s="84"/>
      <c r="AI242" s="84"/>
      <c r="AJ242" s="84"/>
      <c r="AK242" s="84"/>
      <c r="AL242" s="84"/>
      <c r="AM242" s="84"/>
    </row>
    <row r="243" spans="1:39" s="10" customFormat="1">
      <c r="A243" s="30"/>
      <c r="B243" s="21" t="s">
        <v>784</v>
      </c>
      <c r="C243" s="22">
        <v>1</v>
      </c>
      <c r="D243" s="23" t="s">
        <v>599</v>
      </c>
      <c r="E243" s="26">
        <v>1</v>
      </c>
      <c r="F243" s="24">
        <v>1.3</v>
      </c>
      <c r="G243" s="24"/>
      <c r="H243" s="24">
        <v>0.75</v>
      </c>
      <c r="I243" s="25">
        <f t="shared" si="11"/>
        <v>0.98</v>
      </c>
      <c r="J243" s="42"/>
      <c r="N243" s="84"/>
      <c r="O243" s="84"/>
      <c r="P243" s="84"/>
      <c r="Q243" s="84"/>
      <c r="R243" s="84"/>
      <c r="S243" s="84"/>
      <c r="T243" s="84"/>
      <c r="U243" s="84"/>
      <c r="V243" s="84"/>
      <c r="W243" s="84"/>
      <c r="X243" s="84"/>
      <c r="Y243" s="84"/>
      <c r="Z243" s="84"/>
      <c r="AA243" s="84"/>
      <c r="AB243" s="84"/>
      <c r="AC243" s="84"/>
      <c r="AD243" s="84"/>
      <c r="AE243" s="84"/>
      <c r="AF243" s="84"/>
      <c r="AG243" s="84"/>
      <c r="AH243" s="84"/>
      <c r="AI243" s="84"/>
      <c r="AJ243" s="84"/>
      <c r="AK243" s="84"/>
      <c r="AL243" s="84"/>
      <c r="AM243" s="84"/>
    </row>
    <row r="244" spans="1:39" s="10" customFormat="1">
      <c r="A244" s="30"/>
      <c r="B244" s="21" t="s">
        <v>691</v>
      </c>
      <c r="C244" s="22">
        <v>-1</v>
      </c>
      <c r="D244" s="23" t="s">
        <v>599</v>
      </c>
      <c r="E244" s="26">
        <v>10</v>
      </c>
      <c r="F244" s="24">
        <v>0.75</v>
      </c>
      <c r="G244" s="24"/>
      <c r="H244" s="24">
        <f>H240</f>
        <v>0.1</v>
      </c>
      <c r="I244" s="25">
        <f t="shared" si="11"/>
        <v>-0.75</v>
      </c>
      <c r="J244" s="21"/>
      <c r="M244" s="10" t="s">
        <v>735</v>
      </c>
      <c r="N244" s="84"/>
      <c r="O244" s="84"/>
      <c r="P244" s="84"/>
      <c r="Q244" s="84"/>
      <c r="R244" s="84"/>
      <c r="S244" s="84"/>
      <c r="T244" s="84"/>
      <c r="U244" s="84"/>
      <c r="V244" s="84"/>
      <c r="W244" s="84"/>
      <c r="X244" s="84"/>
      <c r="Y244" s="84"/>
      <c r="Z244" s="84"/>
      <c r="AA244" s="84"/>
      <c r="AB244" s="84"/>
      <c r="AC244" s="84"/>
      <c r="AD244" s="84"/>
      <c r="AE244" s="84"/>
      <c r="AF244" s="84"/>
      <c r="AG244" s="84"/>
      <c r="AH244" s="84"/>
      <c r="AI244" s="84"/>
      <c r="AJ244" s="84"/>
      <c r="AK244" s="84"/>
      <c r="AL244" s="84"/>
      <c r="AM244" s="84"/>
    </row>
    <row r="245" spans="1:39" s="10" customFormat="1">
      <c r="A245" s="30"/>
      <c r="B245" s="21"/>
      <c r="C245" s="40"/>
      <c r="D245" s="58"/>
      <c r="E245" s="41"/>
      <c r="F245" s="262"/>
      <c r="G245" s="262"/>
      <c r="H245" s="262" t="s">
        <v>337</v>
      </c>
      <c r="I245" s="28">
        <f>ROUND(SUM(I231:I244),2)</f>
        <v>28.82</v>
      </c>
      <c r="J245" s="42" t="s">
        <v>351</v>
      </c>
      <c r="N245" s="84"/>
      <c r="O245" s="84"/>
      <c r="P245" s="84"/>
      <c r="Q245" s="84"/>
      <c r="R245" s="84"/>
      <c r="S245" s="84"/>
      <c r="T245" s="84"/>
      <c r="U245" s="84"/>
      <c r="V245" s="84"/>
      <c r="W245" s="84"/>
      <c r="X245" s="84"/>
      <c r="Y245" s="84"/>
      <c r="Z245" s="84"/>
      <c r="AA245" s="84"/>
      <c r="AB245" s="84"/>
      <c r="AC245" s="84"/>
      <c r="AD245" s="84"/>
      <c r="AE245" s="84"/>
      <c r="AF245" s="84"/>
      <c r="AG245" s="84"/>
      <c r="AH245" s="84"/>
      <c r="AI245" s="84"/>
      <c r="AJ245" s="84"/>
      <c r="AK245" s="84"/>
      <c r="AL245" s="84"/>
      <c r="AM245" s="84"/>
    </row>
    <row r="246" spans="1:39" s="10" customFormat="1">
      <c r="A246" s="262"/>
      <c r="B246" s="21"/>
      <c r="C246" s="40"/>
      <c r="D246" s="23"/>
      <c r="E246" s="41"/>
      <c r="F246" s="262"/>
      <c r="G246" s="262"/>
      <c r="H246" s="262" t="s">
        <v>439</v>
      </c>
      <c r="I246" s="28">
        <f>ROUNDUP(I245,1)</f>
        <v>28.9</v>
      </c>
      <c r="J246" s="42" t="s">
        <v>351</v>
      </c>
      <c r="N246" s="84"/>
      <c r="O246" s="84"/>
      <c r="P246" s="84"/>
      <c r="Q246" s="84"/>
      <c r="R246" s="84"/>
      <c r="S246" s="84"/>
      <c r="T246" s="84"/>
      <c r="U246" s="84"/>
      <c r="V246" s="84"/>
      <c r="W246" s="84"/>
      <c r="X246" s="84"/>
      <c r="Y246" s="84"/>
      <c r="Z246" s="84"/>
      <c r="AA246" s="84"/>
      <c r="AB246" s="84"/>
      <c r="AC246" s="84"/>
      <c r="AD246" s="84"/>
      <c r="AE246" s="84"/>
      <c r="AF246" s="84"/>
      <c r="AG246" s="84"/>
      <c r="AH246" s="84"/>
      <c r="AI246" s="84"/>
      <c r="AJ246" s="84"/>
      <c r="AK246" s="84"/>
      <c r="AL246" s="84"/>
      <c r="AM246" s="84"/>
    </row>
    <row r="247" spans="1:39" s="10" customFormat="1" ht="122.25" customHeight="1">
      <c r="A247" s="30">
        <v>24</v>
      </c>
      <c r="B247" s="317" t="s">
        <v>692</v>
      </c>
      <c r="C247" s="318"/>
      <c r="D247" s="318"/>
      <c r="E247" s="318"/>
      <c r="F247" s="318"/>
      <c r="G247" s="318"/>
      <c r="H247" s="318"/>
      <c r="I247" s="318"/>
      <c r="J247" s="319"/>
      <c r="N247" s="84"/>
      <c r="O247" s="84"/>
      <c r="P247" s="84"/>
      <c r="Q247" s="84"/>
      <c r="R247" s="84"/>
      <c r="S247" s="84"/>
      <c r="T247" s="84"/>
      <c r="U247" s="84"/>
      <c r="V247" s="84"/>
      <c r="W247" s="84"/>
      <c r="X247" s="84"/>
      <c r="Y247" s="84"/>
      <c r="Z247" s="84"/>
      <c r="AA247" s="84"/>
      <c r="AB247" s="84"/>
      <c r="AC247" s="84"/>
      <c r="AD247" s="84"/>
      <c r="AE247" s="84"/>
      <c r="AF247" s="84"/>
      <c r="AG247" s="84"/>
      <c r="AH247" s="84"/>
      <c r="AI247" s="84"/>
      <c r="AJ247" s="84"/>
      <c r="AK247" s="84"/>
      <c r="AL247" s="84"/>
      <c r="AM247" s="84"/>
    </row>
    <row r="248" spans="1:39" s="10" customFormat="1">
      <c r="A248" s="30"/>
      <c r="B248" s="21" t="s">
        <v>693</v>
      </c>
      <c r="C248" s="22">
        <v>1</v>
      </c>
      <c r="D248" s="23" t="s">
        <v>599</v>
      </c>
      <c r="E248" s="26">
        <v>10</v>
      </c>
      <c r="F248" s="24">
        <v>1.1499999999999999</v>
      </c>
      <c r="G248" s="24">
        <v>1.3</v>
      </c>
      <c r="H248" s="24"/>
      <c r="I248" s="25">
        <f t="shared" ref="I248:I253" si="12">ROUND(PRODUCT(C248:H248),2)</f>
        <v>14.95</v>
      </c>
      <c r="J248" s="21"/>
      <c r="N248" s="84"/>
      <c r="O248" s="84"/>
      <c r="P248" s="84"/>
      <c r="Q248" s="84"/>
      <c r="R248" s="84"/>
      <c r="S248" s="84"/>
      <c r="T248" s="84"/>
      <c r="U248" s="84"/>
      <c r="V248" s="84"/>
      <c r="W248" s="84"/>
      <c r="X248" s="84"/>
      <c r="Y248" s="84"/>
      <c r="Z248" s="84"/>
      <c r="AA248" s="84"/>
      <c r="AB248" s="84"/>
      <c r="AC248" s="84"/>
      <c r="AD248" s="84"/>
      <c r="AE248" s="84"/>
      <c r="AF248" s="84"/>
      <c r="AG248" s="84"/>
      <c r="AH248" s="84"/>
      <c r="AI248" s="84"/>
      <c r="AJ248" s="84"/>
      <c r="AK248" s="84"/>
      <c r="AL248" s="84"/>
      <c r="AM248" s="84"/>
    </row>
    <row r="249" spans="1:39" s="10" customFormat="1">
      <c r="A249" s="30"/>
      <c r="B249" s="21" t="s">
        <v>694</v>
      </c>
      <c r="C249" s="22">
        <v>1</v>
      </c>
      <c r="D249" s="23" t="s">
        <v>599</v>
      </c>
      <c r="E249" s="26">
        <v>9</v>
      </c>
      <c r="F249" s="24">
        <v>0.75</v>
      </c>
      <c r="G249" s="24">
        <v>0.12</v>
      </c>
      <c r="H249" s="24"/>
      <c r="I249" s="25">
        <f t="shared" si="12"/>
        <v>0.81</v>
      </c>
      <c r="J249" s="42"/>
      <c r="N249" s="84"/>
      <c r="O249" s="84"/>
      <c r="P249" s="84"/>
      <c r="Q249" s="84"/>
      <c r="R249" s="84"/>
      <c r="S249" s="84"/>
      <c r="T249" s="84"/>
      <c r="U249" s="84"/>
      <c r="V249" s="84"/>
      <c r="W249" s="84"/>
      <c r="X249" s="84"/>
      <c r="Y249" s="84"/>
      <c r="Z249" s="84"/>
      <c r="AA249" s="84"/>
      <c r="AB249" s="84"/>
      <c r="AC249" s="84"/>
      <c r="AD249" s="84"/>
      <c r="AE249" s="84"/>
      <c r="AF249" s="84"/>
      <c r="AG249" s="84"/>
      <c r="AH249" s="84"/>
      <c r="AI249" s="84"/>
      <c r="AJ249" s="84"/>
      <c r="AK249" s="84"/>
      <c r="AL249" s="84"/>
      <c r="AM249" s="84"/>
    </row>
    <row r="250" spans="1:39" s="10" customFormat="1">
      <c r="A250" s="30"/>
      <c r="B250" s="21" t="s">
        <v>694</v>
      </c>
      <c r="C250" s="22">
        <v>1</v>
      </c>
      <c r="D250" s="23" t="s">
        <v>599</v>
      </c>
      <c r="E250" s="26">
        <v>1</v>
      </c>
      <c r="F250" s="24">
        <v>1</v>
      </c>
      <c r="G250" s="24">
        <v>0.12</v>
      </c>
      <c r="H250" s="24"/>
      <c r="I250" s="25">
        <f t="shared" si="12"/>
        <v>0.12</v>
      </c>
      <c r="J250" s="42"/>
      <c r="N250" s="84"/>
      <c r="O250" s="84"/>
      <c r="P250" s="84"/>
      <c r="Q250" s="84"/>
      <c r="R250" s="84"/>
      <c r="S250" s="84"/>
      <c r="T250" s="84"/>
      <c r="U250" s="84"/>
      <c r="V250" s="84"/>
      <c r="W250" s="84"/>
      <c r="X250" s="84"/>
      <c r="Y250" s="84"/>
      <c r="Z250" s="84"/>
      <c r="AA250" s="84"/>
      <c r="AB250" s="84"/>
      <c r="AC250" s="84"/>
      <c r="AD250" s="84"/>
      <c r="AE250" s="84"/>
      <c r="AF250" s="84"/>
      <c r="AG250" s="84"/>
      <c r="AH250" s="84"/>
      <c r="AI250" s="84"/>
      <c r="AJ250" s="84"/>
      <c r="AK250" s="84"/>
      <c r="AL250" s="84"/>
      <c r="AM250" s="84"/>
    </row>
    <row r="251" spans="1:39" s="10" customFormat="1">
      <c r="A251" s="30"/>
      <c r="B251" s="21" t="s">
        <v>642</v>
      </c>
      <c r="C251" s="22">
        <v>1</v>
      </c>
      <c r="D251" s="23" t="s">
        <v>599</v>
      </c>
      <c r="E251" s="26">
        <v>1</v>
      </c>
      <c r="F251" s="24">
        <v>7.79</v>
      </c>
      <c r="G251" s="24">
        <v>1.5</v>
      </c>
      <c r="H251" s="24"/>
      <c r="I251" s="25">
        <f t="shared" si="12"/>
        <v>11.69</v>
      </c>
      <c r="J251" s="42"/>
      <c r="N251" s="84"/>
      <c r="O251" s="84"/>
      <c r="P251" s="84"/>
      <c r="Q251" s="84"/>
      <c r="R251" s="84"/>
      <c r="S251" s="84"/>
      <c r="T251" s="84"/>
      <c r="U251" s="84"/>
      <c r="V251" s="84"/>
      <c r="W251" s="84"/>
      <c r="X251" s="84"/>
      <c r="Y251" s="84"/>
      <c r="Z251" s="84"/>
      <c r="AA251" s="84"/>
      <c r="AB251" s="84"/>
      <c r="AC251" s="84"/>
      <c r="AD251" s="84"/>
      <c r="AE251" s="84"/>
      <c r="AF251" s="84"/>
      <c r="AG251" s="84"/>
      <c r="AH251" s="84"/>
      <c r="AI251" s="84"/>
      <c r="AJ251" s="84"/>
      <c r="AK251" s="84"/>
      <c r="AL251" s="84"/>
      <c r="AM251" s="84"/>
    </row>
    <row r="252" spans="1:39" s="10" customFormat="1">
      <c r="A252" s="30"/>
      <c r="B252" s="21" t="s">
        <v>642</v>
      </c>
      <c r="C252" s="22">
        <v>1</v>
      </c>
      <c r="D252" s="23" t="s">
        <v>599</v>
      </c>
      <c r="E252" s="26">
        <v>1</v>
      </c>
      <c r="F252" s="24">
        <v>1.35</v>
      </c>
      <c r="G252" s="24">
        <v>1.42</v>
      </c>
      <c r="H252" s="24"/>
      <c r="I252" s="25">
        <f t="shared" si="12"/>
        <v>1.92</v>
      </c>
      <c r="J252" s="42"/>
      <c r="N252" s="84"/>
      <c r="O252" s="84"/>
      <c r="P252" s="84"/>
      <c r="Q252" s="84"/>
      <c r="R252" s="84"/>
      <c r="S252" s="84"/>
      <c r="T252" s="84"/>
      <c r="U252" s="84"/>
      <c r="V252" s="84"/>
      <c r="W252" s="84"/>
      <c r="X252" s="84"/>
      <c r="Y252" s="84"/>
      <c r="Z252" s="84"/>
      <c r="AA252" s="84"/>
      <c r="AB252" s="84"/>
      <c r="AC252" s="84"/>
      <c r="AD252" s="84"/>
      <c r="AE252" s="84"/>
      <c r="AF252" s="84"/>
      <c r="AG252" s="84"/>
      <c r="AH252" s="84"/>
      <c r="AI252" s="84"/>
      <c r="AJ252" s="84"/>
      <c r="AK252" s="84"/>
      <c r="AL252" s="84"/>
      <c r="AM252" s="84"/>
    </row>
    <row r="253" spans="1:39" s="10" customFormat="1">
      <c r="A253" s="30"/>
      <c r="B253" s="21" t="s">
        <v>695</v>
      </c>
      <c r="C253" s="22">
        <v>1</v>
      </c>
      <c r="D253" s="23" t="s">
        <v>599</v>
      </c>
      <c r="E253" s="26">
        <v>1</v>
      </c>
      <c r="F253" s="24">
        <v>1.35</v>
      </c>
      <c r="G253" s="24">
        <v>0.55000000000000004</v>
      </c>
      <c r="H253" s="24"/>
      <c r="I253" s="25">
        <f t="shared" si="12"/>
        <v>0.74</v>
      </c>
      <c r="J253" s="42"/>
      <c r="N253" s="84"/>
      <c r="O253" s="84"/>
      <c r="P253" s="84"/>
      <c r="Q253" s="84"/>
      <c r="R253" s="84"/>
      <c r="S253" s="84"/>
      <c r="T253" s="84"/>
      <c r="U253" s="84"/>
      <c r="V253" s="84"/>
      <c r="W253" s="84"/>
      <c r="X253" s="84"/>
      <c r="Y253" s="84"/>
      <c r="Z253" s="84"/>
      <c r="AA253" s="84"/>
      <c r="AB253" s="84"/>
      <c r="AC253" s="84"/>
      <c r="AD253" s="84"/>
      <c r="AE253" s="84"/>
      <c r="AF253" s="84"/>
      <c r="AG253" s="84"/>
      <c r="AH253" s="84"/>
      <c r="AI253" s="84"/>
      <c r="AJ253" s="84"/>
      <c r="AK253" s="84"/>
      <c r="AL253" s="84"/>
      <c r="AM253" s="84"/>
    </row>
    <row r="254" spans="1:39" s="10" customFormat="1">
      <c r="A254" s="30"/>
      <c r="B254" s="21"/>
      <c r="C254" s="22"/>
      <c r="D254" s="23"/>
      <c r="E254" s="26"/>
      <c r="F254" s="24"/>
      <c r="G254" s="24"/>
      <c r="H254" s="27" t="s">
        <v>337</v>
      </c>
      <c r="I254" s="28">
        <f>SUM(I248:I253)</f>
        <v>30.23</v>
      </c>
      <c r="J254" s="42" t="s">
        <v>351</v>
      </c>
      <c r="N254" s="84"/>
      <c r="O254" s="84"/>
      <c r="P254" s="84"/>
      <c r="Q254" s="84"/>
      <c r="R254" s="84"/>
      <c r="S254" s="84"/>
      <c r="T254" s="84"/>
      <c r="U254" s="84"/>
      <c r="V254" s="84"/>
      <c r="W254" s="84"/>
      <c r="X254" s="84"/>
      <c r="Y254" s="84"/>
      <c r="Z254" s="84"/>
      <c r="AA254" s="84"/>
      <c r="AB254" s="84"/>
      <c r="AC254" s="84"/>
      <c r="AD254" s="84"/>
      <c r="AE254" s="84"/>
      <c r="AF254" s="84"/>
      <c r="AG254" s="84"/>
      <c r="AH254" s="84"/>
      <c r="AI254" s="84"/>
      <c r="AJ254" s="84"/>
      <c r="AK254" s="84"/>
      <c r="AL254" s="84"/>
      <c r="AM254" s="84"/>
    </row>
    <row r="255" spans="1:39" s="10" customFormat="1">
      <c r="A255" s="262"/>
      <c r="B255" s="21"/>
      <c r="C255" s="40"/>
      <c r="D255" s="23"/>
      <c r="E255" s="41"/>
      <c r="F255" s="262"/>
      <c r="G255" s="262"/>
      <c r="H255" s="262" t="s">
        <v>439</v>
      </c>
      <c r="I255" s="28">
        <f>ROUNDUP(I254,1)</f>
        <v>30.3</v>
      </c>
      <c r="J255" s="42" t="s">
        <v>351</v>
      </c>
      <c r="N255" s="84"/>
      <c r="O255" s="84"/>
      <c r="P255" s="84"/>
      <c r="Q255" s="84"/>
      <c r="R255" s="84"/>
      <c r="S255" s="84"/>
      <c r="T255" s="84"/>
      <c r="U255" s="84"/>
      <c r="V255" s="84"/>
      <c r="W255" s="84"/>
      <c r="X255" s="84"/>
      <c r="Y255" s="84"/>
      <c r="Z255" s="84"/>
      <c r="AA255" s="84"/>
      <c r="AB255" s="84"/>
      <c r="AC255" s="84"/>
      <c r="AD255" s="84"/>
      <c r="AE255" s="84"/>
      <c r="AF255" s="84"/>
      <c r="AG255" s="84"/>
      <c r="AH255" s="84"/>
      <c r="AI255" s="84"/>
      <c r="AJ255" s="84"/>
      <c r="AK255" s="84"/>
      <c r="AL255" s="84"/>
      <c r="AM255" s="84"/>
    </row>
    <row r="256" spans="1:39" s="127" customFormat="1" ht="90.75" customHeight="1">
      <c r="A256" s="126">
        <v>25</v>
      </c>
      <c r="B256" s="342" t="s">
        <v>792</v>
      </c>
      <c r="C256" s="343"/>
      <c r="D256" s="343"/>
      <c r="E256" s="343"/>
      <c r="F256" s="343"/>
      <c r="G256" s="343"/>
      <c r="H256" s="343"/>
      <c r="I256" s="343"/>
      <c r="J256" s="344"/>
    </row>
    <row r="257" spans="1:39" s="10" customFormat="1">
      <c r="A257" s="56"/>
      <c r="B257" s="21" t="s">
        <v>696</v>
      </c>
      <c r="C257" s="22">
        <v>1</v>
      </c>
      <c r="D257" s="23" t="s">
        <v>599</v>
      </c>
      <c r="E257" s="26">
        <v>1</v>
      </c>
      <c r="F257" s="15">
        <v>8.85</v>
      </c>
      <c r="G257" s="15">
        <f>4.79+0.6</f>
        <v>5.39</v>
      </c>
      <c r="H257" s="24"/>
      <c r="I257" s="25">
        <f>ROUND(PRODUCT(C257:H257),2)</f>
        <v>47.7</v>
      </c>
      <c r="J257" s="21"/>
      <c r="N257" s="84"/>
      <c r="O257" s="84"/>
      <c r="P257" s="84"/>
      <c r="Q257" s="84"/>
      <c r="R257" s="84"/>
      <c r="S257" s="84"/>
      <c r="T257" s="84"/>
      <c r="U257" s="84"/>
      <c r="V257" s="84"/>
      <c r="W257" s="84"/>
      <c r="X257" s="84"/>
      <c r="Y257" s="84"/>
      <c r="Z257" s="84"/>
      <c r="AA257" s="84"/>
      <c r="AB257" s="84"/>
      <c r="AC257" s="84"/>
      <c r="AD257" s="84"/>
      <c r="AE257" s="84"/>
      <c r="AF257" s="84"/>
      <c r="AG257" s="84"/>
      <c r="AH257" s="84"/>
      <c r="AI257" s="84"/>
      <c r="AJ257" s="84"/>
      <c r="AK257" s="84"/>
      <c r="AL257" s="84"/>
      <c r="AM257" s="84"/>
    </row>
    <row r="258" spans="1:39" s="127" customFormat="1">
      <c r="A258" s="126"/>
      <c r="B258" s="128"/>
      <c r="C258" s="129"/>
      <c r="D258" s="130"/>
      <c r="E258" s="131"/>
      <c r="F258" s="132"/>
      <c r="G258" s="3"/>
      <c r="H258" s="133" t="s">
        <v>337</v>
      </c>
      <c r="I258" s="134">
        <f>SUM(I257:I257)</f>
        <v>47.7</v>
      </c>
      <c r="J258" s="135" t="s">
        <v>351</v>
      </c>
    </row>
    <row r="259" spans="1:39" s="10" customFormat="1">
      <c r="A259" s="262"/>
      <c r="B259" s="21"/>
      <c r="C259" s="40"/>
      <c r="D259" s="23"/>
      <c r="E259" s="41"/>
      <c r="F259" s="262"/>
      <c r="G259" s="262"/>
      <c r="H259" s="262" t="s">
        <v>439</v>
      </c>
      <c r="I259" s="28">
        <f>ROUNDUP(I258,1)</f>
        <v>47.7</v>
      </c>
      <c r="J259" s="42" t="s">
        <v>351</v>
      </c>
      <c r="N259" s="84"/>
      <c r="O259" s="84"/>
      <c r="P259" s="84"/>
      <c r="Q259" s="84"/>
      <c r="R259" s="84"/>
      <c r="S259" s="84"/>
      <c r="T259" s="84"/>
      <c r="U259" s="84"/>
      <c r="V259" s="84"/>
      <c r="W259" s="84"/>
      <c r="X259" s="84"/>
      <c r="Y259" s="84"/>
      <c r="Z259" s="84"/>
      <c r="AA259" s="84"/>
      <c r="AB259" s="84"/>
      <c r="AC259" s="84"/>
      <c r="AD259" s="84"/>
      <c r="AE259" s="84"/>
      <c r="AF259" s="84"/>
      <c r="AG259" s="84"/>
      <c r="AH259" s="84"/>
      <c r="AI259" s="84"/>
      <c r="AJ259" s="84"/>
      <c r="AK259" s="84"/>
      <c r="AL259" s="84"/>
      <c r="AM259" s="84"/>
    </row>
    <row r="260" spans="1:39" s="10" customFormat="1" ht="109.5" customHeight="1">
      <c r="A260" s="12">
        <v>26</v>
      </c>
      <c r="B260" s="317" t="s">
        <v>697</v>
      </c>
      <c r="C260" s="318"/>
      <c r="D260" s="318"/>
      <c r="E260" s="318"/>
      <c r="F260" s="318"/>
      <c r="G260" s="318"/>
      <c r="H260" s="318"/>
      <c r="I260" s="318"/>
      <c r="J260" s="319"/>
      <c r="N260" s="84"/>
      <c r="O260" s="84"/>
      <c r="P260" s="84"/>
      <c r="Q260" s="84"/>
      <c r="R260" s="84"/>
      <c r="S260" s="84"/>
      <c r="T260" s="84"/>
      <c r="U260" s="84"/>
      <c r="V260" s="84"/>
      <c r="W260" s="84"/>
      <c r="X260" s="84"/>
      <c r="Y260" s="84"/>
      <c r="Z260" s="84"/>
      <c r="AA260" s="84"/>
      <c r="AB260" s="84"/>
      <c r="AC260" s="84"/>
      <c r="AD260" s="84"/>
      <c r="AE260" s="84"/>
      <c r="AF260" s="84"/>
      <c r="AG260" s="84"/>
      <c r="AH260" s="84"/>
      <c r="AI260" s="84"/>
      <c r="AJ260" s="84"/>
      <c r="AK260" s="84"/>
      <c r="AL260" s="84"/>
      <c r="AM260" s="84"/>
    </row>
    <row r="261" spans="1:39" s="10" customFormat="1">
      <c r="A261" s="30"/>
      <c r="B261" s="29" t="s">
        <v>633</v>
      </c>
      <c r="C261" s="22"/>
      <c r="D261" s="23"/>
      <c r="E261" s="26"/>
      <c r="F261" s="24"/>
      <c r="G261" s="24"/>
      <c r="H261" s="24"/>
      <c r="I261" s="25"/>
      <c r="J261" s="21"/>
      <c r="N261" s="84"/>
      <c r="O261" s="84"/>
      <c r="P261" s="84"/>
      <c r="Q261" s="84"/>
      <c r="R261" s="84"/>
      <c r="S261" s="84"/>
      <c r="T261" s="84"/>
      <c r="U261" s="84"/>
      <c r="V261" s="84"/>
      <c r="W261" s="84"/>
      <c r="X261" s="84"/>
      <c r="Y261" s="84"/>
      <c r="Z261" s="84"/>
      <c r="AA261" s="84"/>
      <c r="AB261" s="84"/>
      <c r="AC261" s="84"/>
      <c r="AD261" s="84"/>
      <c r="AE261" s="84"/>
      <c r="AF261" s="84"/>
      <c r="AG261" s="84"/>
      <c r="AH261" s="84"/>
      <c r="AI261" s="84"/>
      <c r="AJ261" s="84"/>
      <c r="AK261" s="84"/>
      <c r="AL261" s="84"/>
      <c r="AM261" s="84"/>
    </row>
    <row r="262" spans="1:39" s="10" customFormat="1">
      <c r="A262" s="30"/>
      <c r="B262" s="21" t="s">
        <v>611</v>
      </c>
      <c r="C262" s="22">
        <v>1</v>
      </c>
      <c r="D262" s="23" t="s">
        <v>599</v>
      </c>
      <c r="E262" s="26">
        <v>1</v>
      </c>
      <c r="F262" s="24">
        <v>26.08</v>
      </c>
      <c r="G262" s="24"/>
      <c r="H262" s="24">
        <v>3.4</v>
      </c>
      <c r="I262" s="25">
        <f t="shared" ref="I262:I271" si="13">ROUND(PRODUCT(C262:H262),2)</f>
        <v>88.67</v>
      </c>
      <c r="J262" s="21"/>
      <c r="N262" s="84"/>
      <c r="O262" s="84"/>
      <c r="P262" s="84"/>
      <c r="Q262" s="84"/>
      <c r="R262" s="84"/>
      <c r="S262" s="84"/>
      <c r="T262" s="84"/>
      <c r="U262" s="84"/>
      <c r="V262" s="84"/>
      <c r="W262" s="84"/>
      <c r="X262" s="84"/>
      <c r="Y262" s="84"/>
      <c r="Z262" s="84"/>
      <c r="AA262" s="84"/>
      <c r="AB262" s="84"/>
      <c r="AC262" s="84"/>
      <c r="AD262" s="84"/>
      <c r="AE262" s="84"/>
      <c r="AF262" s="84"/>
      <c r="AG262" s="84"/>
      <c r="AH262" s="84"/>
      <c r="AI262" s="84"/>
      <c r="AJ262" s="84"/>
      <c r="AK262" s="84"/>
      <c r="AL262" s="84"/>
      <c r="AM262" s="84"/>
    </row>
    <row r="263" spans="1:39" s="10" customFormat="1">
      <c r="A263" s="30"/>
      <c r="B263" s="21" t="s">
        <v>617</v>
      </c>
      <c r="C263" s="22">
        <v>-1</v>
      </c>
      <c r="D263" s="23" t="s">
        <v>599</v>
      </c>
      <c r="E263" s="26">
        <v>1</v>
      </c>
      <c r="F263" s="24">
        <v>1</v>
      </c>
      <c r="G263" s="24"/>
      <c r="H263" s="24">
        <v>2.1</v>
      </c>
      <c r="I263" s="25">
        <f t="shared" si="13"/>
        <v>-2.1</v>
      </c>
      <c r="J263" s="21"/>
      <c r="N263" s="84"/>
      <c r="O263" s="84"/>
      <c r="P263" s="84"/>
      <c r="Q263" s="84"/>
      <c r="R263" s="84"/>
      <c r="S263" s="84"/>
      <c r="T263" s="84"/>
      <c r="U263" s="84"/>
      <c r="V263" s="84"/>
      <c r="W263" s="84"/>
      <c r="X263" s="84"/>
      <c r="Y263" s="84"/>
      <c r="Z263" s="84"/>
      <c r="AA263" s="84"/>
      <c r="AB263" s="84"/>
      <c r="AC263" s="84"/>
      <c r="AD263" s="84"/>
      <c r="AE263" s="84"/>
      <c r="AF263" s="84"/>
      <c r="AG263" s="84"/>
      <c r="AH263" s="84"/>
      <c r="AI263" s="84"/>
      <c r="AJ263" s="84"/>
      <c r="AK263" s="84"/>
      <c r="AL263" s="84"/>
      <c r="AM263" s="84"/>
    </row>
    <row r="264" spans="1:39" s="10" customFormat="1">
      <c r="A264" s="30"/>
      <c r="B264" s="21" t="s">
        <v>634</v>
      </c>
      <c r="C264" s="22">
        <v>1</v>
      </c>
      <c r="D264" s="23" t="s">
        <v>599</v>
      </c>
      <c r="E264" s="26">
        <v>1</v>
      </c>
      <c r="F264" s="24">
        <f>(4.2+1)</f>
        <v>5.2</v>
      </c>
      <c r="G264" s="24">
        <v>0.15</v>
      </c>
      <c r="H264" s="24"/>
      <c r="I264" s="25">
        <f t="shared" si="13"/>
        <v>0.78</v>
      </c>
      <c r="J264" s="21"/>
      <c r="N264" s="84"/>
      <c r="O264" s="84"/>
      <c r="P264" s="84"/>
      <c r="Q264" s="84"/>
      <c r="R264" s="84"/>
      <c r="S264" s="84"/>
      <c r="T264" s="84"/>
      <c r="U264" s="84"/>
      <c r="V264" s="84"/>
      <c r="W264" s="84"/>
      <c r="X264" s="84"/>
      <c r="Y264" s="84"/>
      <c r="Z264" s="84"/>
      <c r="AA264" s="84"/>
      <c r="AB264" s="84"/>
      <c r="AC264" s="84"/>
      <c r="AD264" s="84"/>
      <c r="AE264" s="84"/>
      <c r="AF264" s="84"/>
      <c r="AG264" s="84"/>
      <c r="AH264" s="84"/>
      <c r="AI264" s="84"/>
      <c r="AJ264" s="84"/>
      <c r="AK264" s="84"/>
      <c r="AL264" s="84"/>
      <c r="AM264" s="84"/>
    </row>
    <row r="265" spans="1:39" s="10" customFormat="1">
      <c r="A265" s="30"/>
      <c r="B265" s="21" t="s">
        <v>618</v>
      </c>
      <c r="C265" s="22">
        <v>-1</v>
      </c>
      <c r="D265" s="23" t="s">
        <v>599</v>
      </c>
      <c r="E265" s="26">
        <v>12</v>
      </c>
      <c r="F265" s="24">
        <v>0.6</v>
      </c>
      <c r="G265" s="24"/>
      <c r="H265" s="24">
        <v>0.6</v>
      </c>
      <c r="I265" s="25">
        <f t="shared" si="13"/>
        <v>-4.32</v>
      </c>
      <c r="J265" s="21"/>
      <c r="N265" s="84"/>
      <c r="O265" s="84"/>
      <c r="P265" s="84"/>
      <c r="Q265" s="84"/>
      <c r="R265" s="84"/>
      <c r="S265" s="84"/>
      <c r="T265" s="84"/>
      <c r="U265" s="84"/>
      <c r="V265" s="84"/>
      <c r="W265" s="84"/>
      <c r="X265" s="84"/>
      <c r="Y265" s="84"/>
      <c r="Z265" s="84"/>
      <c r="AA265" s="84"/>
      <c r="AB265" s="84"/>
      <c r="AC265" s="84"/>
      <c r="AD265" s="84"/>
      <c r="AE265" s="84"/>
      <c r="AF265" s="84"/>
      <c r="AG265" s="84"/>
      <c r="AH265" s="84"/>
      <c r="AI265" s="84"/>
      <c r="AJ265" s="84"/>
      <c r="AK265" s="84"/>
      <c r="AL265" s="84"/>
      <c r="AM265" s="84"/>
    </row>
    <row r="266" spans="1:39" s="10" customFormat="1">
      <c r="A266" s="30"/>
      <c r="B266" s="21" t="s">
        <v>634</v>
      </c>
      <c r="C266" s="22">
        <v>-1</v>
      </c>
      <c r="D266" s="23" t="s">
        <v>599</v>
      </c>
      <c r="E266" s="26">
        <v>12</v>
      </c>
      <c r="F266" s="24">
        <f>(F265+H265)*2</f>
        <v>2.4</v>
      </c>
      <c r="G266" s="24">
        <v>0.1</v>
      </c>
      <c r="H266" s="24"/>
      <c r="I266" s="25">
        <f t="shared" si="13"/>
        <v>-2.88</v>
      </c>
      <c r="J266" s="21"/>
      <c r="N266" s="84"/>
      <c r="O266" s="84"/>
      <c r="P266" s="84"/>
      <c r="Q266" s="84"/>
      <c r="R266" s="84"/>
      <c r="S266" s="84"/>
      <c r="T266" s="84"/>
      <c r="U266" s="84"/>
      <c r="V266" s="84"/>
      <c r="W266" s="84"/>
      <c r="X266" s="84"/>
      <c r="Y266" s="84"/>
      <c r="Z266" s="84"/>
      <c r="AA266" s="84"/>
      <c r="AB266" s="84"/>
      <c r="AC266" s="84"/>
      <c r="AD266" s="84"/>
      <c r="AE266" s="84"/>
      <c r="AF266" s="84"/>
      <c r="AG266" s="84"/>
      <c r="AH266" s="84"/>
      <c r="AI266" s="84"/>
      <c r="AJ266" s="84"/>
      <c r="AK266" s="84"/>
      <c r="AL266" s="84"/>
      <c r="AM266" s="84"/>
    </row>
    <row r="267" spans="1:39" s="84" customFormat="1">
      <c r="A267" s="81"/>
      <c r="B267" s="82" t="s">
        <v>635</v>
      </c>
      <c r="C267" s="49">
        <v>1</v>
      </c>
      <c r="D267" s="50" t="s">
        <v>599</v>
      </c>
      <c r="E267" s="51">
        <v>1</v>
      </c>
      <c r="F267" s="52">
        <v>1.96</v>
      </c>
      <c r="G267" s="52"/>
      <c r="H267" s="52">
        <v>1.73</v>
      </c>
      <c r="I267" s="83">
        <f t="shared" si="13"/>
        <v>3.39</v>
      </c>
      <c r="J267" s="82"/>
    </row>
    <row r="268" spans="1:39" s="84" customFormat="1">
      <c r="A268" s="54"/>
      <c r="B268" s="82" t="s">
        <v>636</v>
      </c>
      <c r="C268" s="49">
        <v>2</v>
      </c>
      <c r="D268" s="50" t="s">
        <v>599</v>
      </c>
      <c r="E268" s="51">
        <v>4</v>
      </c>
      <c r="F268" s="52">
        <v>0.3</v>
      </c>
      <c r="G268" s="85"/>
      <c r="H268" s="52">
        <v>0.15</v>
      </c>
      <c r="I268" s="83">
        <f t="shared" si="13"/>
        <v>0.36</v>
      </c>
      <c r="J268" s="82"/>
    </row>
    <row r="269" spans="1:39" s="84" customFormat="1">
      <c r="A269" s="54"/>
      <c r="B269" s="82" t="s">
        <v>759</v>
      </c>
      <c r="C269" s="49">
        <v>1</v>
      </c>
      <c r="D269" s="50" t="s">
        <v>599</v>
      </c>
      <c r="E269" s="51">
        <v>1</v>
      </c>
      <c r="F269" s="52">
        <v>2.5</v>
      </c>
      <c r="G269" s="85"/>
      <c r="H269" s="52">
        <v>0.55000000000000004</v>
      </c>
      <c r="I269" s="83">
        <f t="shared" si="13"/>
        <v>1.38</v>
      </c>
      <c r="J269" s="82"/>
    </row>
    <row r="270" spans="1:39" s="10" customFormat="1">
      <c r="A270" s="30"/>
      <c r="B270" s="21" t="s">
        <v>637</v>
      </c>
      <c r="C270" s="22">
        <v>1</v>
      </c>
      <c r="D270" s="23" t="s">
        <v>599</v>
      </c>
      <c r="E270" s="26">
        <v>10</v>
      </c>
      <c r="F270" s="24">
        <v>4.24</v>
      </c>
      <c r="G270" s="24"/>
      <c r="H270" s="24">
        <v>0.6</v>
      </c>
      <c r="I270" s="25">
        <f t="shared" si="13"/>
        <v>25.44</v>
      </c>
      <c r="J270" s="21"/>
      <c r="N270" s="84"/>
      <c r="O270" s="84"/>
      <c r="P270" s="84"/>
      <c r="Q270" s="84"/>
      <c r="R270" s="84"/>
      <c r="S270" s="84"/>
      <c r="T270" s="84"/>
      <c r="U270" s="84"/>
      <c r="V270" s="84"/>
      <c r="W270" s="84"/>
      <c r="X270" s="84"/>
      <c r="Y270" s="84"/>
      <c r="Z270" s="84"/>
      <c r="AA270" s="84"/>
      <c r="AB270" s="84"/>
      <c r="AC270" s="84"/>
      <c r="AD270" s="84"/>
      <c r="AE270" s="84"/>
      <c r="AF270" s="84"/>
      <c r="AG270" s="84"/>
      <c r="AH270" s="84"/>
      <c r="AI270" s="84"/>
      <c r="AJ270" s="84"/>
      <c r="AK270" s="84"/>
      <c r="AL270" s="84"/>
      <c r="AM270" s="84"/>
    </row>
    <row r="271" spans="1:39" s="84" customFormat="1">
      <c r="A271" s="81"/>
      <c r="B271" s="82" t="s">
        <v>620</v>
      </c>
      <c r="C271" s="49">
        <v>1</v>
      </c>
      <c r="D271" s="23" t="s">
        <v>599</v>
      </c>
      <c r="E271" s="51">
        <v>1</v>
      </c>
      <c r="F271" s="52">
        <v>1.96</v>
      </c>
      <c r="G271" s="52"/>
      <c r="H271" s="52">
        <v>1.73</v>
      </c>
      <c r="I271" s="83">
        <f t="shared" si="13"/>
        <v>3.39</v>
      </c>
      <c r="J271" s="82"/>
    </row>
    <row r="272" spans="1:39" s="10" customFormat="1">
      <c r="A272" s="30"/>
      <c r="B272" s="21"/>
      <c r="C272" s="22"/>
      <c r="D272" s="23"/>
      <c r="E272" s="26"/>
      <c r="F272" s="24"/>
      <c r="G272" s="24"/>
      <c r="H272" s="133" t="s">
        <v>337</v>
      </c>
      <c r="I272" s="28">
        <f>SUM(I262:I271)</f>
        <v>114.11</v>
      </c>
      <c r="J272" s="21" t="s">
        <v>351</v>
      </c>
      <c r="N272" s="84"/>
      <c r="O272" s="84"/>
      <c r="P272" s="84"/>
      <c r="Q272" s="84"/>
      <c r="R272" s="84"/>
      <c r="S272" s="84"/>
      <c r="T272" s="84"/>
      <c r="U272" s="84"/>
      <c r="V272" s="84"/>
      <c r="W272" s="84"/>
      <c r="X272" s="84"/>
      <c r="Y272" s="84"/>
      <c r="Z272" s="84"/>
      <c r="AA272" s="84"/>
      <c r="AB272" s="84"/>
      <c r="AC272" s="84"/>
      <c r="AD272" s="84"/>
      <c r="AE272" s="84"/>
      <c r="AF272" s="84"/>
      <c r="AG272" s="84"/>
      <c r="AH272" s="84"/>
      <c r="AI272" s="84"/>
      <c r="AJ272" s="84"/>
      <c r="AK272" s="84"/>
      <c r="AL272" s="84"/>
      <c r="AM272" s="84"/>
    </row>
    <row r="273" spans="1:39" s="10" customFormat="1">
      <c r="A273" s="262"/>
      <c r="B273" s="21"/>
      <c r="C273" s="40"/>
      <c r="D273" s="23"/>
      <c r="E273" s="41"/>
      <c r="F273" s="262"/>
      <c r="G273" s="262"/>
      <c r="H273" s="262" t="s">
        <v>439</v>
      </c>
      <c r="I273" s="28">
        <f>ROUNDUP(I272,1)</f>
        <v>114.2</v>
      </c>
      <c r="J273" s="42" t="s">
        <v>351</v>
      </c>
      <c r="N273" s="84"/>
      <c r="O273" s="84"/>
      <c r="P273" s="84"/>
      <c r="Q273" s="84"/>
      <c r="R273" s="84"/>
      <c r="S273" s="84"/>
      <c r="T273" s="84"/>
      <c r="U273" s="84"/>
      <c r="V273" s="84"/>
      <c r="W273" s="84"/>
      <c r="X273" s="84"/>
      <c r="Y273" s="84"/>
      <c r="Z273" s="84"/>
      <c r="AA273" s="84"/>
      <c r="AB273" s="84"/>
      <c r="AC273" s="84"/>
      <c r="AD273" s="84"/>
      <c r="AE273" s="84"/>
      <c r="AF273" s="84"/>
      <c r="AG273" s="84"/>
      <c r="AH273" s="84"/>
      <c r="AI273" s="84"/>
      <c r="AJ273" s="84"/>
      <c r="AK273" s="84"/>
      <c r="AL273" s="84"/>
      <c r="AM273" s="84"/>
    </row>
    <row r="274" spans="1:39" s="10" customFormat="1" ht="63.75" customHeight="1">
      <c r="A274" s="12">
        <v>27</v>
      </c>
      <c r="B274" s="336" t="s">
        <v>698</v>
      </c>
      <c r="C274" s="337"/>
      <c r="D274" s="337"/>
      <c r="E274" s="337"/>
      <c r="F274" s="337"/>
      <c r="G274" s="337"/>
      <c r="H274" s="337"/>
      <c r="I274" s="337"/>
      <c r="J274" s="338"/>
      <c r="N274" s="84"/>
      <c r="O274" s="84"/>
      <c r="P274" s="84"/>
      <c r="Q274" s="84"/>
      <c r="R274" s="84"/>
      <c r="S274" s="84"/>
      <c r="T274" s="84"/>
      <c r="U274" s="84"/>
      <c r="V274" s="84"/>
      <c r="W274" s="84"/>
      <c r="X274" s="84"/>
      <c r="Y274" s="84"/>
      <c r="Z274" s="84"/>
      <c r="AA274" s="84"/>
      <c r="AB274" s="84"/>
      <c r="AC274" s="84"/>
      <c r="AD274" s="84"/>
      <c r="AE274" s="84"/>
      <c r="AF274" s="84"/>
      <c r="AG274" s="84"/>
      <c r="AH274" s="84"/>
      <c r="AI274" s="84"/>
      <c r="AJ274" s="84"/>
      <c r="AK274" s="84"/>
      <c r="AL274" s="84"/>
      <c r="AM274" s="84"/>
    </row>
    <row r="275" spans="1:39" s="10" customFormat="1">
      <c r="A275" s="12"/>
      <c r="B275" s="136"/>
      <c r="C275" s="137"/>
      <c r="D275" s="138"/>
      <c r="E275" s="139"/>
      <c r="F275" s="140"/>
      <c r="G275" s="140" t="s">
        <v>699</v>
      </c>
      <c r="H275" s="140"/>
      <c r="I275" s="141"/>
      <c r="J275" s="21"/>
      <c r="N275" s="84"/>
      <c r="O275" s="84"/>
      <c r="P275" s="84"/>
      <c r="Q275" s="84"/>
      <c r="R275" s="84"/>
      <c r="S275" s="84"/>
      <c r="T275" s="84"/>
      <c r="U275" s="84"/>
      <c r="V275" s="84"/>
      <c r="W275" s="84"/>
      <c r="X275" s="84"/>
      <c r="Y275" s="84"/>
      <c r="Z275" s="84"/>
      <c r="AA275" s="84"/>
      <c r="AB275" s="84"/>
      <c r="AC275" s="84"/>
      <c r="AD275" s="84"/>
      <c r="AE275" s="84"/>
      <c r="AF275" s="84"/>
      <c r="AG275" s="84"/>
      <c r="AH275" s="84"/>
      <c r="AI275" s="84"/>
      <c r="AJ275" s="84"/>
      <c r="AK275" s="84"/>
      <c r="AL275" s="84"/>
      <c r="AM275" s="84"/>
    </row>
    <row r="276" spans="1:39" s="10" customFormat="1">
      <c r="A276" s="12"/>
      <c r="B276" s="21" t="s">
        <v>700</v>
      </c>
      <c r="C276" s="22">
        <v>1</v>
      </c>
      <c r="D276" s="23"/>
      <c r="E276" s="26">
        <v>1</v>
      </c>
      <c r="F276" s="24">
        <f>I179</f>
        <v>6.7</v>
      </c>
      <c r="G276" s="24">
        <v>105</v>
      </c>
      <c r="H276" s="24"/>
      <c r="I276" s="25">
        <f>ROUND(PRODUCT(C276:H276),2)</f>
        <v>703.5</v>
      </c>
      <c r="J276" s="21"/>
      <c r="N276" s="84"/>
      <c r="O276" s="84"/>
      <c r="P276" s="84"/>
      <c r="Q276" s="84"/>
      <c r="R276" s="84"/>
      <c r="S276" s="84"/>
      <c r="T276" s="84"/>
      <c r="U276" s="84"/>
      <c r="V276" s="84"/>
      <c r="W276" s="84"/>
      <c r="X276" s="84"/>
      <c r="Y276" s="84"/>
      <c r="Z276" s="84"/>
      <c r="AA276" s="84"/>
      <c r="AB276" s="84"/>
      <c r="AC276" s="84"/>
      <c r="AD276" s="84"/>
      <c r="AE276" s="84"/>
      <c r="AF276" s="84"/>
      <c r="AG276" s="84"/>
      <c r="AH276" s="84"/>
      <c r="AI276" s="84"/>
      <c r="AJ276" s="84"/>
      <c r="AK276" s="84"/>
      <c r="AL276" s="84"/>
      <c r="AM276" s="84"/>
    </row>
    <row r="277" spans="1:39" s="10" customFormat="1">
      <c r="A277" s="12"/>
      <c r="B277" s="21" t="s">
        <v>701</v>
      </c>
      <c r="C277" s="22">
        <v>1</v>
      </c>
      <c r="D277" s="23"/>
      <c r="E277" s="26">
        <v>1</v>
      </c>
      <c r="F277" s="24">
        <f>I189</f>
        <v>9</v>
      </c>
      <c r="G277" s="24">
        <f>G276</f>
        <v>105</v>
      </c>
      <c r="H277" s="24"/>
      <c r="I277" s="25">
        <f>ROUND(PRODUCT(C277:H277),2)</f>
        <v>945</v>
      </c>
      <c r="J277" s="21"/>
      <c r="N277" s="84"/>
      <c r="O277" s="84"/>
      <c r="P277" s="84"/>
      <c r="Q277" s="84"/>
      <c r="R277" s="84"/>
      <c r="S277" s="84"/>
      <c r="T277" s="84"/>
      <c r="U277" s="84"/>
      <c r="V277" s="84"/>
      <c r="W277" s="84"/>
      <c r="X277" s="84"/>
      <c r="Y277" s="84"/>
      <c r="Z277" s="84"/>
      <c r="AA277" s="84"/>
      <c r="AB277" s="84"/>
      <c r="AC277" s="84"/>
      <c r="AD277" s="84"/>
      <c r="AE277" s="84"/>
      <c r="AF277" s="84"/>
      <c r="AG277" s="84"/>
      <c r="AH277" s="84"/>
      <c r="AI277" s="84"/>
      <c r="AJ277" s="84"/>
      <c r="AK277" s="84"/>
      <c r="AL277" s="84"/>
      <c r="AM277" s="84"/>
    </row>
    <row r="278" spans="1:39" s="10" customFormat="1">
      <c r="A278" s="12"/>
      <c r="B278" s="21"/>
      <c r="C278" s="22"/>
      <c r="D278" s="23"/>
      <c r="E278" s="26"/>
      <c r="F278" s="24"/>
      <c r="G278" s="24"/>
      <c r="H278" s="24"/>
      <c r="I278" s="25">
        <f>SUM(I276:I277)</f>
        <v>1648.5</v>
      </c>
      <c r="J278" s="21"/>
      <c r="N278" s="84"/>
      <c r="O278" s="84"/>
      <c r="P278" s="84"/>
      <c r="Q278" s="84"/>
      <c r="R278" s="84"/>
      <c r="S278" s="84"/>
      <c r="T278" s="84"/>
      <c r="U278" s="84"/>
      <c r="V278" s="84"/>
      <c r="W278" s="84"/>
      <c r="X278" s="84"/>
      <c r="Y278" s="84"/>
      <c r="Z278" s="84"/>
      <c r="AA278" s="84"/>
      <c r="AB278" s="84"/>
      <c r="AC278" s="84"/>
      <c r="AD278" s="84"/>
      <c r="AE278" s="84"/>
      <c r="AF278" s="84"/>
      <c r="AG278" s="84"/>
      <c r="AH278" s="84"/>
      <c r="AI278" s="84"/>
      <c r="AJ278" s="84"/>
      <c r="AK278" s="84"/>
      <c r="AL278" s="84"/>
      <c r="AM278" s="84"/>
    </row>
    <row r="279" spans="1:39" s="10" customFormat="1">
      <c r="A279" s="12"/>
      <c r="B279" s="21"/>
      <c r="C279" s="22"/>
      <c r="D279" s="23"/>
      <c r="E279" s="26"/>
      <c r="F279" s="24"/>
      <c r="G279" s="24"/>
      <c r="H279" s="262" t="s">
        <v>337</v>
      </c>
      <c r="I279" s="142">
        <f>I278/1000</f>
        <v>1.649</v>
      </c>
      <c r="J279" s="42" t="s">
        <v>73</v>
      </c>
      <c r="N279" s="84"/>
      <c r="O279" s="84"/>
      <c r="P279" s="84"/>
      <c r="Q279" s="84"/>
      <c r="R279" s="84"/>
      <c r="S279" s="84"/>
      <c r="T279" s="84"/>
      <c r="U279" s="84"/>
      <c r="V279" s="84"/>
      <c r="W279" s="84"/>
      <c r="X279" s="84"/>
      <c r="Y279" s="84"/>
      <c r="Z279" s="84"/>
      <c r="AA279" s="84"/>
      <c r="AB279" s="84"/>
      <c r="AC279" s="84"/>
      <c r="AD279" s="84"/>
      <c r="AE279" s="84"/>
      <c r="AF279" s="84"/>
      <c r="AG279" s="84"/>
      <c r="AH279" s="84"/>
      <c r="AI279" s="84"/>
      <c r="AJ279" s="84"/>
      <c r="AK279" s="84"/>
      <c r="AL279" s="84"/>
      <c r="AM279" s="84"/>
    </row>
    <row r="280" spans="1:39" s="10" customFormat="1" ht="52.5" customHeight="1">
      <c r="A280" s="30">
        <v>28</v>
      </c>
      <c r="B280" s="317" t="s">
        <v>789</v>
      </c>
      <c r="C280" s="318"/>
      <c r="D280" s="318"/>
      <c r="E280" s="318"/>
      <c r="F280" s="318"/>
      <c r="G280" s="318"/>
      <c r="H280" s="318"/>
      <c r="I280" s="318"/>
      <c r="J280" s="319"/>
      <c r="N280" s="84"/>
      <c r="O280" s="84"/>
      <c r="P280" s="84"/>
      <c r="Q280" s="84"/>
      <c r="R280" s="84"/>
      <c r="S280" s="84"/>
      <c r="T280" s="84"/>
      <c r="U280" s="84"/>
      <c r="V280" s="84"/>
      <c r="W280" s="84"/>
      <c r="X280" s="84"/>
      <c r="Y280" s="84"/>
      <c r="Z280" s="84"/>
      <c r="AA280" s="84"/>
      <c r="AB280" s="84"/>
      <c r="AC280" s="84"/>
      <c r="AD280" s="84"/>
      <c r="AE280" s="84"/>
      <c r="AF280" s="84"/>
      <c r="AG280" s="84"/>
      <c r="AH280" s="84"/>
      <c r="AI280" s="84"/>
      <c r="AJ280" s="84"/>
      <c r="AK280" s="84"/>
      <c r="AL280" s="84"/>
      <c r="AM280" s="84"/>
    </row>
    <row r="281" spans="1:39" s="10" customFormat="1" ht="30">
      <c r="A281" s="30"/>
      <c r="B281" s="15" t="s">
        <v>813</v>
      </c>
      <c r="C281" s="22">
        <v>1</v>
      </c>
      <c r="D281" s="23" t="s">
        <v>599</v>
      </c>
      <c r="E281" s="26">
        <v>1</v>
      </c>
      <c r="F281" s="24">
        <v>38</v>
      </c>
      <c r="G281" s="24"/>
      <c r="H281" s="24"/>
      <c r="I281" s="28">
        <f>ROUND(PRODUCT(C281:H281),2)</f>
        <v>38</v>
      </c>
      <c r="J281" s="42" t="s">
        <v>133</v>
      </c>
      <c r="N281" s="84"/>
      <c r="O281" s="84"/>
      <c r="P281" s="84"/>
      <c r="Q281" s="84"/>
      <c r="R281" s="84"/>
      <c r="S281" s="84"/>
      <c r="T281" s="84"/>
      <c r="U281" s="84"/>
      <c r="V281" s="84"/>
      <c r="W281" s="84"/>
      <c r="X281" s="84"/>
      <c r="Y281" s="84"/>
      <c r="Z281" s="84"/>
      <c r="AA281" s="84"/>
      <c r="AB281" s="84"/>
      <c r="AC281" s="84"/>
      <c r="AD281" s="84"/>
      <c r="AE281" s="84"/>
      <c r="AF281" s="84"/>
      <c r="AG281" s="84"/>
      <c r="AH281" s="84"/>
      <c r="AI281" s="84"/>
      <c r="AJ281" s="84"/>
      <c r="AK281" s="84"/>
      <c r="AL281" s="84"/>
      <c r="AM281" s="84"/>
    </row>
    <row r="282" spans="1:39" s="10" customFormat="1" ht="59.25" customHeight="1">
      <c r="A282" s="30">
        <v>29</v>
      </c>
      <c r="B282" s="317" t="s">
        <v>702</v>
      </c>
      <c r="C282" s="318"/>
      <c r="D282" s="318"/>
      <c r="E282" s="318"/>
      <c r="F282" s="318"/>
      <c r="G282" s="318"/>
      <c r="H282" s="318"/>
      <c r="I282" s="318"/>
      <c r="J282" s="319"/>
      <c r="N282" s="84"/>
      <c r="O282" s="84"/>
      <c r="P282" s="84"/>
      <c r="Q282" s="84"/>
      <c r="R282" s="84"/>
      <c r="S282" s="84"/>
      <c r="T282" s="84"/>
      <c r="U282" s="84"/>
      <c r="V282" s="84"/>
      <c r="W282" s="84"/>
      <c r="X282" s="84"/>
      <c r="Y282" s="84"/>
      <c r="Z282" s="84"/>
      <c r="AA282" s="84"/>
      <c r="AB282" s="84"/>
      <c r="AC282" s="84"/>
      <c r="AD282" s="84"/>
      <c r="AE282" s="84"/>
      <c r="AF282" s="84"/>
      <c r="AG282" s="84"/>
      <c r="AH282" s="84"/>
      <c r="AI282" s="84"/>
      <c r="AJ282" s="84"/>
      <c r="AK282" s="84"/>
      <c r="AL282" s="84"/>
      <c r="AM282" s="84"/>
    </row>
    <row r="283" spans="1:39" s="10" customFormat="1">
      <c r="A283" s="30"/>
      <c r="B283" s="15" t="s">
        <v>764</v>
      </c>
      <c r="C283" s="22">
        <v>1</v>
      </c>
      <c r="D283" s="23" t="s">
        <v>599</v>
      </c>
      <c r="E283" s="26">
        <v>1</v>
      </c>
      <c r="F283" s="24"/>
      <c r="G283" s="24"/>
      <c r="H283" s="24"/>
      <c r="I283" s="28">
        <f>ROUND(PRODUCT(C283:H283),2)</f>
        <v>1</v>
      </c>
      <c r="J283" s="42" t="s">
        <v>214</v>
      </c>
      <c r="N283" s="84"/>
      <c r="O283" s="84"/>
      <c r="P283" s="84"/>
      <c r="Q283" s="84"/>
      <c r="R283" s="84"/>
      <c r="S283" s="84"/>
      <c r="T283" s="84"/>
      <c r="U283" s="84"/>
      <c r="V283" s="84"/>
      <c r="W283" s="84"/>
      <c r="X283" s="84"/>
      <c r="Y283" s="84"/>
      <c r="Z283" s="84"/>
      <c r="AA283" s="84"/>
      <c r="AB283" s="84"/>
      <c r="AC283" s="84"/>
      <c r="AD283" s="84"/>
      <c r="AE283" s="84"/>
      <c r="AF283" s="84"/>
      <c r="AG283" s="84"/>
      <c r="AH283" s="84"/>
      <c r="AI283" s="84"/>
      <c r="AJ283" s="84"/>
      <c r="AK283" s="84"/>
      <c r="AL283" s="84"/>
      <c r="AM283" s="84"/>
    </row>
    <row r="284" spans="1:39" s="10" customFormat="1" ht="141" customHeight="1">
      <c r="A284" s="30">
        <v>30</v>
      </c>
      <c r="B284" s="336" t="s">
        <v>703</v>
      </c>
      <c r="C284" s="337"/>
      <c r="D284" s="337"/>
      <c r="E284" s="337"/>
      <c r="F284" s="337"/>
      <c r="G284" s="337"/>
      <c r="H284" s="337"/>
      <c r="I284" s="337"/>
      <c r="J284" s="338"/>
      <c r="N284" s="84"/>
      <c r="O284" s="84"/>
      <c r="P284" s="84"/>
      <c r="Q284" s="84"/>
      <c r="R284" s="84"/>
      <c r="S284" s="84"/>
      <c r="T284" s="84"/>
      <c r="U284" s="84"/>
      <c r="V284" s="84"/>
      <c r="W284" s="84"/>
      <c r="X284" s="84"/>
      <c r="Y284" s="84"/>
      <c r="Z284" s="84"/>
      <c r="AA284" s="84"/>
      <c r="AB284" s="84"/>
      <c r="AC284" s="84"/>
      <c r="AD284" s="84"/>
      <c r="AE284" s="84"/>
      <c r="AF284" s="84"/>
      <c r="AG284" s="84"/>
      <c r="AH284" s="84"/>
      <c r="AI284" s="84"/>
      <c r="AJ284" s="84"/>
      <c r="AK284" s="84"/>
      <c r="AL284" s="84"/>
      <c r="AM284" s="84"/>
    </row>
    <row r="285" spans="1:39" s="10" customFormat="1">
      <c r="A285" s="30"/>
      <c r="B285" s="21" t="s">
        <v>704</v>
      </c>
      <c r="C285" s="22">
        <v>1</v>
      </c>
      <c r="D285" s="23" t="s">
        <v>599</v>
      </c>
      <c r="E285" s="26">
        <v>8</v>
      </c>
      <c r="F285" s="24"/>
      <c r="G285" s="24"/>
      <c r="H285" s="24"/>
      <c r="I285" s="28">
        <f>ROUND(PRODUCT(C285:H285),2)</f>
        <v>8</v>
      </c>
      <c r="J285" s="42" t="s">
        <v>222</v>
      </c>
      <c r="N285" s="84"/>
      <c r="O285" s="84"/>
      <c r="P285" s="84"/>
      <c r="Q285" s="84"/>
      <c r="R285" s="84"/>
      <c r="S285" s="84"/>
      <c r="T285" s="84"/>
      <c r="U285" s="84"/>
      <c r="V285" s="84"/>
      <c r="W285" s="84"/>
      <c r="X285" s="84"/>
      <c r="Y285" s="84"/>
      <c r="Z285" s="84"/>
      <c r="AA285" s="84"/>
      <c r="AB285" s="84"/>
      <c r="AC285" s="84"/>
      <c r="AD285" s="84"/>
      <c r="AE285" s="84"/>
      <c r="AF285" s="84"/>
      <c r="AG285" s="84"/>
      <c r="AH285" s="84"/>
      <c r="AI285" s="84"/>
      <c r="AJ285" s="84"/>
      <c r="AK285" s="84"/>
      <c r="AL285" s="84"/>
      <c r="AM285" s="84"/>
    </row>
    <row r="286" spans="1:39" s="10" customFormat="1" ht="113.25" customHeight="1">
      <c r="A286" s="30">
        <v>31</v>
      </c>
      <c r="B286" s="317" t="s">
        <v>553</v>
      </c>
      <c r="C286" s="318"/>
      <c r="D286" s="318"/>
      <c r="E286" s="318"/>
      <c r="F286" s="318"/>
      <c r="G286" s="318"/>
      <c r="H286" s="318"/>
      <c r="I286" s="318"/>
      <c r="J286" s="319"/>
      <c r="N286" s="84"/>
      <c r="O286" s="84"/>
      <c r="P286" s="84"/>
      <c r="Q286" s="84"/>
      <c r="R286" s="84"/>
      <c r="S286" s="84"/>
      <c r="T286" s="84"/>
      <c r="U286" s="84"/>
      <c r="V286" s="84"/>
      <c r="W286" s="84"/>
      <c r="X286" s="84"/>
      <c r="Y286" s="84"/>
      <c r="Z286" s="84"/>
      <c r="AA286" s="84"/>
      <c r="AB286" s="84"/>
      <c r="AC286" s="84"/>
      <c r="AD286" s="84"/>
      <c r="AE286" s="84"/>
      <c r="AF286" s="84"/>
      <c r="AG286" s="84"/>
      <c r="AH286" s="84"/>
      <c r="AI286" s="84"/>
      <c r="AJ286" s="84"/>
      <c r="AK286" s="84"/>
      <c r="AL286" s="84"/>
      <c r="AM286" s="84"/>
    </row>
    <row r="287" spans="1:39" s="10" customFormat="1">
      <c r="A287" s="30"/>
      <c r="B287" s="21" t="s">
        <v>705</v>
      </c>
      <c r="C287" s="22">
        <v>1</v>
      </c>
      <c r="D287" s="23" t="s">
        <v>599</v>
      </c>
      <c r="E287" s="26">
        <v>2</v>
      </c>
      <c r="F287" s="24"/>
      <c r="G287" s="24"/>
      <c r="H287" s="24"/>
      <c r="I287" s="28">
        <f>ROUND(PRODUCT(C287:H287),2)</f>
        <v>2</v>
      </c>
      <c r="J287" s="42" t="s">
        <v>213</v>
      </c>
      <c r="N287" s="84"/>
      <c r="O287" s="84"/>
      <c r="P287" s="84"/>
      <c r="Q287" s="84"/>
      <c r="R287" s="84"/>
      <c r="S287" s="84"/>
      <c r="T287" s="84"/>
      <c r="U287" s="84"/>
      <c r="V287" s="84"/>
      <c r="W287" s="84"/>
      <c r="X287" s="84"/>
      <c r="Y287" s="84"/>
      <c r="Z287" s="84"/>
      <c r="AA287" s="84"/>
      <c r="AB287" s="84"/>
      <c r="AC287" s="84"/>
      <c r="AD287" s="84"/>
      <c r="AE287" s="84"/>
      <c r="AF287" s="84"/>
      <c r="AG287" s="84"/>
      <c r="AH287" s="84"/>
      <c r="AI287" s="84"/>
      <c r="AJ287" s="84"/>
      <c r="AK287" s="84"/>
      <c r="AL287" s="84"/>
      <c r="AM287" s="84"/>
    </row>
    <row r="288" spans="1:39" s="10" customFormat="1" ht="112.5" customHeight="1">
      <c r="A288" s="30">
        <v>32</v>
      </c>
      <c r="B288" s="317" t="s">
        <v>554</v>
      </c>
      <c r="C288" s="318"/>
      <c r="D288" s="318"/>
      <c r="E288" s="318"/>
      <c r="F288" s="318"/>
      <c r="G288" s="318"/>
      <c r="H288" s="318"/>
      <c r="I288" s="318"/>
      <c r="J288" s="319"/>
      <c r="N288" s="84"/>
      <c r="O288" s="84"/>
      <c r="P288" s="84"/>
      <c r="Q288" s="84"/>
      <c r="R288" s="84"/>
      <c r="S288" s="84"/>
      <c r="T288" s="84"/>
      <c r="U288" s="84"/>
      <c r="V288" s="84"/>
      <c r="W288" s="84"/>
      <c r="X288" s="84"/>
      <c r="Y288" s="84"/>
      <c r="Z288" s="84"/>
      <c r="AA288" s="84"/>
      <c r="AB288" s="84"/>
      <c r="AC288" s="84"/>
      <c r="AD288" s="84"/>
      <c r="AE288" s="84"/>
      <c r="AF288" s="84"/>
      <c r="AG288" s="84"/>
      <c r="AH288" s="84"/>
      <c r="AI288" s="84"/>
      <c r="AJ288" s="84"/>
      <c r="AK288" s="84"/>
      <c r="AL288" s="84"/>
      <c r="AM288" s="84"/>
    </row>
    <row r="289" spans="1:39" s="10" customFormat="1">
      <c r="A289" s="30"/>
      <c r="B289" s="21" t="s">
        <v>706</v>
      </c>
      <c r="C289" s="22">
        <v>1</v>
      </c>
      <c r="D289" s="23" t="s">
        <v>599</v>
      </c>
      <c r="E289" s="26">
        <v>2</v>
      </c>
      <c r="F289" s="24"/>
      <c r="G289" s="24"/>
      <c r="H289" s="24"/>
      <c r="I289" s="28">
        <f>ROUND(PRODUCT(C289:H289),2)</f>
        <v>2</v>
      </c>
      <c r="J289" s="42" t="s">
        <v>222</v>
      </c>
      <c r="N289" s="84"/>
      <c r="O289" s="84"/>
      <c r="P289" s="84"/>
      <c r="Q289" s="84"/>
      <c r="R289" s="84"/>
      <c r="S289" s="84"/>
      <c r="T289" s="84"/>
      <c r="U289" s="84"/>
      <c r="V289" s="84"/>
      <c r="W289" s="84"/>
      <c r="X289" s="84"/>
      <c r="Y289" s="84"/>
      <c r="Z289" s="84"/>
      <c r="AA289" s="84"/>
      <c r="AB289" s="84"/>
      <c r="AC289" s="84"/>
      <c r="AD289" s="84"/>
      <c r="AE289" s="84"/>
      <c r="AF289" s="84"/>
      <c r="AG289" s="84"/>
      <c r="AH289" s="84"/>
      <c r="AI289" s="84"/>
      <c r="AJ289" s="84"/>
      <c r="AK289" s="84"/>
      <c r="AL289" s="84"/>
      <c r="AM289" s="84"/>
    </row>
    <row r="290" spans="1:39" s="144" customFormat="1" ht="117" customHeight="1">
      <c r="A290" s="143">
        <v>33</v>
      </c>
      <c r="B290" s="333" t="s">
        <v>555</v>
      </c>
      <c r="C290" s="334"/>
      <c r="D290" s="334"/>
      <c r="E290" s="334"/>
      <c r="F290" s="334"/>
      <c r="G290" s="334"/>
      <c r="H290" s="334"/>
      <c r="I290" s="334"/>
      <c r="J290" s="335"/>
    </row>
    <row r="291" spans="1:39" s="144" customFormat="1" ht="30">
      <c r="A291" s="143"/>
      <c r="B291" s="4" t="s">
        <v>423</v>
      </c>
      <c r="C291" s="145">
        <v>1</v>
      </c>
      <c r="D291" s="146" t="s">
        <v>599</v>
      </c>
      <c r="E291" s="147">
        <v>1</v>
      </c>
      <c r="F291" s="148">
        <v>40</v>
      </c>
      <c r="G291" s="149"/>
      <c r="H291" s="150"/>
      <c r="I291" s="151">
        <f>ROUND(PRODUCT(C291:H291),2)</f>
        <v>40</v>
      </c>
      <c r="J291" s="152" t="s">
        <v>133</v>
      </c>
    </row>
    <row r="292" spans="1:39" s="10" customFormat="1" ht="129.75" customHeight="1">
      <c r="A292" s="262">
        <v>34</v>
      </c>
      <c r="B292" s="317" t="s">
        <v>707</v>
      </c>
      <c r="C292" s="318"/>
      <c r="D292" s="318"/>
      <c r="E292" s="318"/>
      <c r="F292" s="318"/>
      <c r="G292" s="318"/>
      <c r="H292" s="318"/>
      <c r="I292" s="318"/>
      <c r="J292" s="319"/>
      <c r="N292" s="84"/>
      <c r="O292" s="84"/>
      <c r="P292" s="84"/>
      <c r="Q292" s="84"/>
      <c r="R292" s="84"/>
      <c r="S292" s="84"/>
      <c r="T292" s="84"/>
      <c r="U292" s="84"/>
      <c r="V292" s="84"/>
      <c r="W292" s="84"/>
      <c r="X292" s="84"/>
      <c r="Y292" s="84"/>
      <c r="Z292" s="84"/>
      <c r="AA292" s="84"/>
      <c r="AB292" s="84"/>
      <c r="AC292" s="84"/>
      <c r="AD292" s="84"/>
      <c r="AE292" s="84"/>
      <c r="AF292" s="84"/>
      <c r="AG292" s="84"/>
      <c r="AH292" s="84"/>
      <c r="AI292" s="84"/>
      <c r="AJ292" s="84"/>
      <c r="AK292" s="84"/>
      <c r="AL292" s="84"/>
      <c r="AM292" s="84"/>
    </row>
    <row r="293" spans="1:39" s="10" customFormat="1">
      <c r="A293" s="262"/>
      <c r="B293" s="317" t="s">
        <v>708</v>
      </c>
      <c r="C293" s="318"/>
      <c r="D293" s="318"/>
      <c r="E293" s="318"/>
      <c r="F293" s="318"/>
      <c r="G293" s="319"/>
      <c r="H293" s="13"/>
      <c r="I293" s="14"/>
      <c r="J293" s="21"/>
      <c r="N293" s="84"/>
      <c r="O293" s="84"/>
      <c r="P293" s="84"/>
      <c r="Q293" s="84"/>
      <c r="R293" s="84"/>
      <c r="S293" s="84"/>
      <c r="T293" s="84"/>
      <c r="U293" s="84"/>
      <c r="V293" s="84"/>
      <c r="W293" s="84"/>
      <c r="X293" s="84"/>
      <c r="Y293" s="84"/>
      <c r="Z293" s="84"/>
      <c r="AA293" s="84"/>
      <c r="AB293" s="84"/>
      <c r="AC293" s="84"/>
      <c r="AD293" s="84"/>
      <c r="AE293" s="84"/>
      <c r="AF293" s="84"/>
      <c r="AG293" s="84"/>
      <c r="AH293" s="84"/>
      <c r="AI293" s="84"/>
      <c r="AJ293" s="84"/>
      <c r="AK293" s="84"/>
      <c r="AL293" s="84"/>
      <c r="AM293" s="84"/>
    </row>
    <row r="294" spans="1:39" s="10" customFormat="1">
      <c r="A294" s="262"/>
      <c r="B294" s="153" t="s">
        <v>709</v>
      </c>
      <c r="C294" s="154">
        <v>1</v>
      </c>
      <c r="D294" s="155" t="s">
        <v>599</v>
      </c>
      <c r="E294" s="156">
        <v>1</v>
      </c>
      <c r="F294" s="157"/>
      <c r="G294" s="158"/>
      <c r="H294" s="159"/>
      <c r="I294" s="151">
        <f>E294*C294</f>
        <v>1</v>
      </c>
      <c r="J294" s="21"/>
      <c r="N294" s="84"/>
      <c r="O294" s="84"/>
      <c r="P294" s="84"/>
      <c r="Q294" s="84"/>
      <c r="R294" s="84"/>
      <c r="S294" s="84"/>
      <c r="T294" s="84"/>
      <c r="U294" s="84"/>
      <c r="V294" s="84"/>
      <c r="W294" s="84"/>
      <c r="X294" s="84"/>
      <c r="Y294" s="84"/>
      <c r="Z294" s="84"/>
      <c r="AA294" s="84"/>
      <c r="AB294" s="84"/>
      <c r="AC294" s="84"/>
      <c r="AD294" s="84"/>
      <c r="AE294" s="84"/>
      <c r="AF294" s="84"/>
      <c r="AG294" s="84"/>
      <c r="AH294" s="84"/>
      <c r="AI294" s="84"/>
      <c r="AJ294" s="84"/>
      <c r="AK294" s="84"/>
      <c r="AL294" s="84"/>
      <c r="AM294" s="84"/>
    </row>
    <row r="295" spans="1:39" s="10" customFormat="1">
      <c r="A295" s="262"/>
      <c r="B295" s="153" t="s">
        <v>710</v>
      </c>
      <c r="C295" s="154">
        <v>1</v>
      </c>
      <c r="D295" s="155" t="s">
        <v>599</v>
      </c>
      <c r="E295" s="156">
        <v>2</v>
      </c>
      <c r="F295" s="157"/>
      <c r="G295" s="158"/>
      <c r="H295" s="159"/>
      <c r="I295" s="151">
        <f>E295*C295</f>
        <v>2</v>
      </c>
      <c r="J295" s="21"/>
      <c r="N295" s="84"/>
      <c r="O295" s="84"/>
      <c r="P295" s="84"/>
      <c r="Q295" s="84"/>
      <c r="R295" s="84"/>
      <c r="S295" s="84"/>
      <c r="T295" s="84"/>
      <c r="U295" s="84"/>
      <c r="V295" s="84"/>
      <c r="W295" s="84"/>
      <c r="X295" s="84"/>
      <c r="Y295" s="84"/>
      <c r="Z295" s="84"/>
      <c r="AA295" s="84"/>
      <c r="AB295" s="84"/>
      <c r="AC295" s="84"/>
      <c r="AD295" s="84"/>
      <c r="AE295" s="84"/>
      <c r="AF295" s="84"/>
      <c r="AG295" s="84"/>
      <c r="AH295" s="84"/>
      <c r="AI295" s="84"/>
      <c r="AJ295" s="84"/>
      <c r="AK295" s="84"/>
      <c r="AL295" s="84"/>
      <c r="AM295" s="84"/>
    </row>
    <row r="296" spans="1:39" s="10" customFormat="1">
      <c r="A296" s="262"/>
      <c r="B296" s="153" t="s">
        <v>711</v>
      </c>
      <c r="C296" s="154">
        <v>1</v>
      </c>
      <c r="D296" s="155" t="s">
        <v>599</v>
      </c>
      <c r="E296" s="156">
        <v>2</v>
      </c>
      <c r="F296" s="157"/>
      <c r="G296" s="158"/>
      <c r="H296" s="159"/>
      <c r="I296" s="151">
        <f>E296*C296</f>
        <v>2</v>
      </c>
      <c r="J296" s="21"/>
      <c r="N296" s="84"/>
      <c r="O296" s="84"/>
      <c r="P296" s="84"/>
      <c r="Q296" s="84"/>
      <c r="R296" s="84"/>
      <c r="S296" s="84"/>
      <c r="T296" s="84"/>
      <c r="U296" s="84"/>
      <c r="V296" s="84"/>
      <c r="W296" s="84"/>
      <c r="X296" s="84"/>
      <c r="Y296" s="84"/>
      <c r="Z296" s="84"/>
      <c r="AA296" s="84"/>
      <c r="AB296" s="84"/>
      <c r="AC296" s="84"/>
      <c r="AD296" s="84"/>
      <c r="AE296" s="84"/>
      <c r="AF296" s="84"/>
      <c r="AG296" s="84"/>
      <c r="AH296" s="84"/>
      <c r="AI296" s="84"/>
      <c r="AJ296" s="84"/>
      <c r="AK296" s="84"/>
      <c r="AL296" s="84"/>
      <c r="AM296" s="84"/>
    </row>
    <row r="297" spans="1:39" s="10" customFormat="1">
      <c r="A297" s="262"/>
      <c r="B297" s="153" t="s">
        <v>712</v>
      </c>
      <c r="C297" s="154">
        <v>1</v>
      </c>
      <c r="D297" s="155" t="s">
        <v>599</v>
      </c>
      <c r="E297" s="156">
        <v>2</v>
      </c>
      <c r="F297" s="157"/>
      <c r="G297" s="158"/>
      <c r="H297" s="159"/>
      <c r="I297" s="151">
        <f>E297*C297</f>
        <v>2</v>
      </c>
      <c r="J297" s="21"/>
      <c r="N297" s="84"/>
      <c r="O297" s="84"/>
      <c r="P297" s="84"/>
      <c r="Q297" s="84"/>
      <c r="R297" s="84"/>
      <c r="S297" s="84"/>
      <c r="T297" s="84"/>
      <c r="U297" s="84"/>
      <c r="V297" s="84"/>
      <c r="W297" s="84"/>
      <c r="X297" s="84"/>
      <c r="Y297" s="84"/>
      <c r="Z297" s="84"/>
      <c r="AA297" s="84"/>
      <c r="AB297" s="84"/>
      <c r="AC297" s="84"/>
      <c r="AD297" s="84"/>
      <c r="AE297" s="84"/>
      <c r="AF297" s="84"/>
      <c r="AG297" s="84"/>
      <c r="AH297" s="84"/>
      <c r="AI297" s="84"/>
      <c r="AJ297" s="84"/>
      <c r="AK297" s="84"/>
      <c r="AL297" s="84"/>
      <c r="AM297" s="84"/>
    </row>
    <row r="298" spans="1:39" s="10" customFormat="1">
      <c r="A298" s="262"/>
      <c r="B298" s="153"/>
      <c r="C298" s="154"/>
      <c r="D298" s="155"/>
      <c r="E298" s="156"/>
      <c r="F298" s="157"/>
      <c r="G298" s="31"/>
      <c r="H298" s="160" t="s">
        <v>337</v>
      </c>
      <c r="I298" s="161">
        <f>SUM(I294:I297)</f>
        <v>7</v>
      </c>
      <c r="J298" s="21" t="s">
        <v>222</v>
      </c>
      <c r="N298" s="84"/>
      <c r="O298" s="84"/>
      <c r="P298" s="84"/>
      <c r="Q298" s="84"/>
      <c r="R298" s="84"/>
      <c r="S298" s="84"/>
      <c r="T298" s="84"/>
      <c r="U298" s="84"/>
      <c r="V298" s="84"/>
      <c r="W298" s="84"/>
      <c r="X298" s="84"/>
      <c r="Y298" s="84"/>
      <c r="Z298" s="84"/>
      <c r="AA298" s="84"/>
      <c r="AB298" s="84"/>
      <c r="AC298" s="84"/>
      <c r="AD298" s="84"/>
      <c r="AE298" s="84"/>
      <c r="AF298" s="84"/>
      <c r="AG298" s="84"/>
      <c r="AH298" s="84"/>
      <c r="AI298" s="84"/>
      <c r="AJ298" s="84"/>
      <c r="AK298" s="84"/>
      <c r="AL298" s="84"/>
      <c r="AM298" s="84"/>
    </row>
    <row r="299" spans="1:39" s="10" customFormat="1">
      <c r="A299" s="262"/>
      <c r="B299" s="317" t="s">
        <v>713</v>
      </c>
      <c r="C299" s="318"/>
      <c r="D299" s="318"/>
      <c r="E299" s="318"/>
      <c r="F299" s="318"/>
      <c r="G299" s="319"/>
      <c r="H299" s="13"/>
      <c r="I299" s="14"/>
      <c r="J299" s="21"/>
      <c r="N299" s="84"/>
      <c r="O299" s="84"/>
      <c r="P299" s="84"/>
      <c r="Q299" s="84"/>
      <c r="R299" s="84"/>
      <c r="S299" s="84"/>
      <c r="T299" s="84"/>
      <c r="U299" s="84"/>
      <c r="V299" s="84"/>
      <c r="W299" s="84"/>
      <c r="X299" s="84"/>
      <c r="Y299" s="84"/>
      <c r="Z299" s="84"/>
      <c r="AA299" s="84"/>
      <c r="AB299" s="84"/>
      <c r="AC299" s="84"/>
      <c r="AD299" s="84"/>
      <c r="AE299" s="84"/>
      <c r="AF299" s="84"/>
      <c r="AG299" s="84"/>
      <c r="AH299" s="84"/>
      <c r="AI299" s="84"/>
      <c r="AJ299" s="84"/>
      <c r="AK299" s="84"/>
      <c r="AL299" s="84"/>
      <c r="AM299" s="84"/>
    </row>
    <row r="300" spans="1:39" s="10" customFormat="1">
      <c r="A300" s="262"/>
      <c r="B300" s="153" t="s">
        <v>714</v>
      </c>
      <c r="C300" s="154">
        <v>1</v>
      </c>
      <c r="D300" s="155" t="s">
        <v>599</v>
      </c>
      <c r="E300" s="156">
        <v>12</v>
      </c>
      <c r="F300" s="159"/>
      <c r="G300" s="158"/>
      <c r="H300" s="159"/>
      <c r="I300" s="161">
        <f>E300*C300</f>
        <v>12</v>
      </c>
      <c r="J300" s="21" t="s">
        <v>222</v>
      </c>
      <c r="N300" s="84"/>
      <c r="O300" s="84"/>
      <c r="P300" s="84"/>
      <c r="Q300" s="84"/>
      <c r="R300" s="84"/>
      <c r="S300" s="84"/>
      <c r="T300" s="84"/>
      <c r="U300" s="84"/>
      <c r="V300" s="84"/>
      <c r="W300" s="84"/>
      <c r="X300" s="84"/>
      <c r="Y300" s="84"/>
      <c r="Z300" s="84"/>
      <c r="AA300" s="84"/>
      <c r="AB300" s="84"/>
      <c r="AC300" s="84"/>
      <c r="AD300" s="84"/>
      <c r="AE300" s="84"/>
      <c r="AF300" s="84"/>
      <c r="AG300" s="84"/>
      <c r="AH300" s="84"/>
      <c r="AI300" s="84"/>
      <c r="AJ300" s="84"/>
      <c r="AK300" s="84"/>
      <c r="AL300" s="84"/>
      <c r="AM300" s="84"/>
    </row>
    <row r="301" spans="1:39" s="162" customFormat="1" ht="57" customHeight="1">
      <c r="A301" s="112">
        <v>35</v>
      </c>
      <c r="B301" s="327" t="s">
        <v>715</v>
      </c>
      <c r="C301" s="328"/>
      <c r="D301" s="328"/>
      <c r="E301" s="328"/>
      <c r="F301" s="328"/>
      <c r="G301" s="328"/>
      <c r="H301" s="328"/>
      <c r="I301" s="328"/>
      <c r="J301" s="329"/>
      <c r="N301" s="266"/>
      <c r="O301" s="266"/>
      <c r="P301" s="266"/>
      <c r="Q301" s="266"/>
      <c r="R301" s="266"/>
      <c r="S301" s="266"/>
      <c r="T301" s="266"/>
      <c r="U301" s="266"/>
      <c r="V301" s="266"/>
      <c r="W301" s="266"/>
      <c r="X301" s="266"/>
      <c r="Y301" s="266"/>
      <c r="Z301" s="266"/>
      <c r="AA301" s="266"/>
      <c r="AB301" s="266"/>
      <c r="AC301" s="266"/>
      <c r="AD301" s="266"/>
      <c r="AE301" s="266"/>
      <c r="AF301" s="266"/>
      <c r="AG301" s="266"/>
      <c r="AH301" s="266"/>
      <c r="AI301" s="266"/>
      <c r="AJ301" s="266"/>
      <c r="AK301" s="266"/>
      <c r="AL301" s="266"/>
      <c r="AM301" s="266"/>
    </row>
    <row r="302" spans="1:39" s="144" customFormat="1">
      <c r="A302" s="143"/>
      <c r="B302" s="163" t="s">
        <v>716</v>
      </c>
      <c r="C302" s="145">
        <v>1</v>
      </c>
      <c r="D302" s="146" t="s">
        <v>599</v>
      </c>
      <c r="E302" s="147">
        <v>1</v>
      </c>
      <c r="F302" s="148"/>
      <c r="G302" s="164"/>
      <c r="H302" s="149"/>
      <c r="I302" s="165">
        <f>PRODUCT(C302:H302)</f>
        <v>1</v>
      </c>
      <c r="J302" s="166" t="s">
        <v>213</v>
      </c>
    </row>
    <row r="303" spans="1:39" s="144" customFormat="1" ht="89.25" customHeight="1">
      <c r="A303" s="143">
        <v>36</v>
      </c>
      <c r="B303" s="339" t="str">
        <f>[53]Abstract!C60</f>
        <v xml:space="preserve">Supply assembling and fixing of 18 watts LED tube light with fitting of four feet long and fixing the tube light fitting on teak wood round blocks of 75mm dia 40mm deep suspended from ceiling or mounted on the wall including cost of all materials and labour for fixing in position and as directed by the departmental officers. ( The entire fittings should be got approved from the Executive Engineer before use ) </v>
      </c>
      <c r="C303" s="340"/>
      <c r="D303" s="340"/>
      <c r="E303" s="340"/>
      <c r="F303" s="340"/>
      <c r="G303" s="340"/>
      <c r="H303" s="340"/>
      <c r="I303" s="340"/>
      <c r="J303" s="341"/>
    </row>
    <row r="304" spans="1:39" s="144" customFormat="1">
      <c r="A304" s="143"/>
      <c r="B304" s="163" t="s">
        <v>710</v>
      </c>
      <c r="C304" s="145">
        <v>1</v>
      </c>
      <c r="D304" s="146" t="s">
        <v>599</v>
      </c>
      <c r="E304" s="147">
        <v>2</v>
      </c>
      <c r="F304" s="148"/>
      <c r="G304" s="164"/>
      <c r="H304" s="149"/>
      <c r="I304" s="165">
        <f>PRODUCT(C304:H304)</f>
        <v>2</v>
      </c>
      <c r="J304" s="166" t="s">
        <v>222</v>
      </c>
    </row>
    <row r="305" spans="1:39" s="10" customFormat="1" ht="81" customHeight="1">
      <c r="A305" s="30">
        <v>37</v>
      </c>
      <c r="B305" s="317" t="s">
        <v>717</v>
      </c>
      <c r="C305" s="318"/>
      <c r="D305" s="318"/>
      <c r="E305" s="318"/>
      <c r="F305" s="318"/>
      <c r="G305" s="318"/>
      <c r="H305" s="318"/>
      <c r="I305" s="318"/>
      <c r="J305" s="319"/>
      <c r="N305" s="84"/>
      <c r="O305" s="84"/>
      <c r="P305" s="84"/>
      <c r="Q305" s="84"/>
      <c r="R305" s="84"/>
      <c r="S305" s="84"/>
      <c r="T305" s="84"/>
      <c r="U305" s="84"/>
      <c r="V305" s="84"/>
      <c r="W305" s="84"/>
      <c r="X305" s="84"/>
      <c r="Y305" s="84"/>
      <c r="Z305" s="84"/>
      <c r="AA305" s="84"/>
      <c r="AB305" s="84"/>
      <c r="AC305" s="84"/>
      <c r="AD305" s="84"/>
      <c r="AE305" s="84"/>
      <c r="AF305" s="84"/>
      <c r="AG305" s="84"/>
      <c r="AH305" s="84"/>
      <c r="AI305" s="84"/>
      <c r="AJ305" s="84"/>
      <c r="AK305" s="84"/>
      <c r="AL305" s="84"/>
      <c r="AM305" s="84"/>
    </row>
    <row r="306" spans="1:39" s="10" customFormat="1">
      <c r="A306" s="30"/>
      <c r="B306" s="21" t="s">
        <v>718</v>
      </c>
      <c r="C306" s="22">
        <v>1</v>
      </c>
      <c r="D306" s="23" t="s">
        <v>599</v>
      </c>
      <c r="E306" s="26">
        <v>2</v>
      </c>
      <c r="F306" s="24"/>
      <c r="G306" s="24"/>
      <c r="H306" s="24"/>
      <c r="I306" s="28">
        <f>ROUND(PRODUCT(C306:H306),2)</f>
        <v>2</v>
      </c>
      <c r="J306" s="42" t="s">
        <v>214</v>
      </c>
      <c r="N306" s="84"/>
      <c r="O306" s="84"/>
      <c r="P306" s="84"/>
      <c r="Q306" s="84"/>
      <c r="R306" s="84"/>
      <c r="S306" s="84"/>
      <c r="T306" s="84"/>
      <c r="U306" s="84"/>
      <c r="V306" s="84"/>
      <c r="W306" s="84"/>
      <c r="X306" s="84"/>
      <c r="Y306" s="84"/>
      <c r="Z306" s="84"/>
      <c r="AA306" s="84"/>
      <c r="AB306" s="84"/>
      <c r="AC306" s="84"/>
      <c r="AD306" s="84"/>
      <c r="AE306" s="84"/>
      <c r="AF306" s="84"/>
      <c r="AG306" s="84"/>
      <c r="AH306" s="84"/>
      <c r="AI306" s="84"/>
      <c r="AJ306" s="84"/>
      <c r="AK306" s="84"/>
      <c r="AL306" s="84"/>
      <c r="AM306" s="84"/>
    </row>
    <row r="307" spans="1:39" s="167" customFormat="1" ht="40.5" customHeight="1">
      <c r="A307" s="112">
        <v>38</v>
      </c>
      <c r="B307" s="327" t="s">
        <v>556</v>
      </c>
      <c r="C307" s="328"/>
      <c r="D307" s="328"/>
      <c r="E307" s="328"/>
      <c r="F307" s="328"/>
      <c r="G307" s="328"/>
      <c r="H307" s="328"/>
      <c r="I307" s="328"/>
      <c r="J307" s="329"/>
      <c r="N307" s="266"/>
      <c r="O307" s="266"/>
      <c r="P307" s="266"/>
      <c r="Q307" s="266"/>
      <c r="R307" s="266"/>
      <c r="S307" s="266"/>
      <c r="T307" s="266"/>
      <c r="U307" s="266"/>
      <c r="V307" s="266"/>
      <c r="W307" s="266"/>
      <c r="X307" s="266"/>
      <c r="Y307" s="266"/>
      <c r="Z307" s="266"/>
      <c r="AA307" s="266"/>
      <c r="AB307" s="266"/>
      <c r="AC307" s="266"/>
      <c r="AD307" s="266"/>
      <c r="AE307" s="266"/>
      <c r="AF307" s="266"/>
      <c r="AG307" s="266"/>
      <c r="AH307" s="266"/>
      <c r="AI307" s="266"/>
      <c r="AJ307" s="266"/>
      <c r="AK307" s="266"/>
      <c r="AL307" s="266"/>
      <c r="AM307" s="266"/>
    </row>
    <row r="308" spans="1:39" s="169" customFormat="1">
      <c r="A308" s="143"/>
      <c r="B308" s="330" t="s">
        <v>719</v>
      </c>
      <c r="C308" s="331"/>
      <c r="D308" s="331"/>
      <c r="E308" s="331"/>
      <c r="F308" s="331"/>
      <c r="G308" s="332"/>
      <c r="H308" s="159"/>
      <c r="I308" s="168"/>
      <c r="J308" s="153"/>
      <c r="N308" s="144"/>
      <c r="O308" s="144"/>
      <c r="P308" s="144"/>
      <c r="Q308" s="144"/>
      <c r="R308" s="144"/>
      <c r="S308" s="144"/>
      <c r="T308" s="144"/>
      <c r="U308" s="144"/>
      <c r="V308" s="144"/>
      <c r="W308" s="144"/>
      <c r="X308" s="144"/>
      <c r="Y308" s="144"/>
      <c r="Z308" s="144"/>
      <c r="AA308" s="144"/>
      <c r="AB308" s="144"/>
      <c r="AC308" s="144"/>
      <c r="AD308" s="144"/>
      <c r="AE308" s="144"/>
      <c r="AF308" s="144"/>
      <c r="AG308" s="144"/>
      <c r="AH308" s="144"/>
      <c r="AI308" s="144"/>
      <c r="AJ308" s="144"/>
      <c r="AK308" s="144"/>
      <c r="AL308" s="144"/>
      <c r="AM308" s="144"/>
    </row>
    <row r="309" spans="1:39" s="169" customFormat="1">
      <c r="A309" s="143"/>
      <c r="B309" s="163" t="s">
        <v>716</v>
      </c>
      <c r="C309" s="154">
        <v>1</v>
      </c>
      <c r="D309" s="155" t="s">
        <v>599</v>
      </c>
      <c r="E309" s="156">
        <v>1</v>
      </c>
      <c r="F309" s="157"/>
      <c r="G309" s="158"/>
      <c r="H309" s="159"/>
      <c r="I309" s="165">
        <f>PRODUCT(C309:H309)</f>
        <v>1</v>
      </c>
      <c r="J309" s="170" t="s">
        <v>213</v>
      </c>
      <c r="N309" s="144"/>
      <c r="O309" s="144"/>
      <c r="P309" s="144"/>
      <c r="Q309" s="144"/>
      <c r="R309" s="144"/>
      <c r="S309" s="144"/>
      <c r="T309" s="144"/>
      <c r="U309" s="144"/>
      <c r="V309" s="144"/>
      <c r="W309" s="144"/>
      <c r="X309" s="144"/>
      <c r="Y309" s="144"/>
      <c r="Z309" s="144"/>
      <c r="AA309" s="144"/>
      <c r="AB309" s="144"/>
      <c r="AC309" s="144"/>
      <c r="AD309" s="144"/>
      <c r="AE309" s="144"/>
      <c r="AF309" s="144"/>
      <c r="AG309" s="144"/>
      <c r="AH309" s="144"/>
      <c r="AI309" s="144"/>
      <c r="AJ309" s="144"/>
      <c r="AK309" s="144"/>
      <c r="AL309" s="144"/>
      <c r="AM309" s="144"/>
    </row>
    <row r="310" spans="1:39" s="177" customFormat="1">
      <c r="A310" s="112"/>
      <c r="B310" s="171" t="s">
        <v>720</v>
      </c>
      <c r="C310" s="172"/>
      <c r="D310" s="173"/>
      <c r="E310" s="174"/>
      <c r="F310" s="118"/>
      <c r="G310" s="118"/>
      <c r="H310" s="118"/>
      <c r="I310" s="175"/>
      <c r="J310" s="176"/>
      <c r="N310" s="267"/>
      <c r="O310" s="267"/>
      <c r="P310" s="267"/>
      <c r="Q310" s="267"/>
      <c r="R310" s="267"/>
      <c r="S310" s="267"/>
      <c r="T310" s="267"/>
      <c r="U310" s="267"/>
      <c r="V310" s="267"/>
      <c r="W310" s="267"/>
      <c r="X310" s="267"/>
      <c r="Y310" s="267"/>
      <c r="Z310" s="267"/>
      <c r="AA310" s="267"/>
      <c r="AB310" s="267"/>
      <c r="AC310" s="267"/>
      <c r="AD310" s="267"/>
      <c r="AE310" s="267"/>
      <c r="AF310" s="267"/>
      <c r="AG310" s="267"/>
      <c r="AH310" s="267"/>
      <c r="AI310" s="267"/>
      <c r="AJ310" s="267"/>
      <c r="AK310" s="267"/>
      <c r="AL310" s="267"/>
      <c r="AM310" s="267"/>
    </row>
    <row r="311" spans="1:39" s="169" customFormat="1">
      <c r="A311" s="143"/>
      <c r="B311" s="163" t="s">
        <v>721</v>
      </c>
      <c r="C311" s="154">
        <v>1</v>
      </c>
      <c r="D311" s="155" t="s">
        <v>599</v>
      </c>
      <c r="E311" s="156">
        <v>10</v>
      </c>
      <c r="F311" s="157"/>
      <c r="G311" s="158"/>
      <c r="H311" s="159"/>
      <c r="I311" s="168">
        <f>PRODUCT(C311:H311)</f>
        <v>10</v>
      </c>
      <c r="J311" s="170"/>
      <c r="N311" s="144"/>
      <c r="O311" s="144"/>
      <c r="P311" s="144"/>
      <c r="Q311" s="144"/>
      <c r="R311" s="144"/>
      <c r="S311" s="144"/>
      <c r="T311" s="144"/>
      <c r="U311" s="144"/>
      <c r="V311" s="144"/>
      <c r="W311" s="144"/>
      <c r="X311" s="144"/>
      <c r="Y311" s="144"/>
      <c r="Z311" s="144"/>
      <c r="AA311" s="144"/>
      <c r="AB311" s="144"/>
      <c r="AC311" s="144"/>
      <c r="AD311" s="144"/>
      <c r="AE311" s="144"/>
      <c r="AF311" s="144"/>
      <c r="AG311" s="144"/>
      <c r="AH311" s="144"/>
      <c r="AI311" s="144"/>
      <c r="AJ311" s="144"/>
      <c r="AK311" s="144"/>
      <c r="AL311" s="144"/>
      <c r="AM311" s="144"/>
    </row>
    <row r="312" spans="1:39" s="169" customFormat="1">
      <c r="A312" s="143"/>
      <c r="B312" s="178" t="s">
        <v>722</v>
      </c>
      <c r="C312" s="154">
        <v>1</v>
      </c>
      <c r="D312" s="155" t="s">
        <v>599</v>
      </c>
      <c r="E312" s="156">
        <v>2</v>
      </c>
      <c r="F312" s="157"/>
      <c r="G312" s="158"/>
      <c r="H312" s="159"/>
      <c r="I312" s="168">
        <f>PRODUCT(C312:H312)</f>
        <v>2</v>
      </c>
      <c r="J312" s="179"/>
      <c r="N312" s="144"/>
      <c r="O312" s="144"/>
      <c r="P312" s="144"/>
      <c r="Q312" s="144"/>
      <c r="R312" s="144"/>
      <c r="S312" s="144"/>
      <c r="T312" s="144"/>
      <c r="U312" s="144"/>
      <c r="V312" s="144"/>
      <c r="W312" s="144"/>
      <c r="X312" s="144"/>
      <c r="Y312" s="144"/>
      <c r="Z312" s="144"/>
      <c r="AA312" s="144"/>
      <c r="AB312" s="144"/>
      <c r="AC312" s="144"/>
      <c r="AD312" s="144"/>
      <c r="AE312" s="144"/>
      <c r="AF312" s="144"/>
      <c r="AG312" s="144"/>
      <c r="AH312" s="144"/>
      <c r="AI312" s="144"/>
      <c r="AJ312" s="144"/>
      <c r="AK312" s="144"/>
      <c r="AL312" s="144"/>
      <c r="AM312" s="144"/>
    </row>
    <row r="313" spans="1:39" s="169" customFormat="1">
      <c r="A313" s="143"/>
      <c r="B313" s="178"/>
      <c r="C313" s="155"/>
      <c r="D313" s="155"/>
      <c r="E313" s="155"/>
      <c r="F313" s="180"/>
      <c r="G313" s="155"/>
      <c r="H313" s="181"/>
      <c r="I313" s="182">
        <f>SUM(I311:I312)</f>
        <v>12</v>
      </c>
      <c r="J313" s="179" t="s">
        <v>222</v>
      </c>
      <c r="N313" s="144"/>
      <c r="O313" s="144"/>
      <c r="P313" s="144"/>
      <c r="Q313" s="144"/>
      <c r="R313" s="144"/>
      <c r="S313" s="144"/>
      <c r="T313" s="144"/>
      <c r="U313" s="144"/>
      <c r="V313" s="144"/>
      <c r="W313" s="144"/>
      <c r="X313" s="144"/>
      <c r="Y313" s="144"/>
      <c r="Z313" s="144"/>
      <c r="AA313" s="144"/>
      <c r="AB313" s="144"/>
      <c r="AC313" s="144"/>
      <c r="AD313" s="144"/>
      <c r="AE313" s="144"/>
      <c r="AF313" s="144"/>
      <c r="AG313" s="144"/>
      <c r="AH313" s="144"/>
      <c r="AI313" s="144"/>
      <c r="AJ313" s="144"/>
      <c r="AK313" s="144"/>
      <c r="AL313" s="144"/>
      <c r="AM313" s="144"/>
    </row>
    <row r="314" spans="1:39" s="144" customFormat="1" ht="131.25" customHeight="1">
      <c r="A314" s="143">
        <v>39</v>
      </c>
      <c r="B314" s="333" t="s">
        <v>856</v>
      </c>
      <c r="C314" s="334"/>
      <c r="D314" s="334"/>
      <c r="E314" s="334"/>
      <c r="F314" s="334"/>
      <c r="G314" s="334"/>
      <c r="H314" s="334"/>
      <c r="I314" s="334"/>
      <c r="J314" s="335"/>
    </row>
    <row r="315" spans="1:39" s="144" customFormat="1">
      <c r="A315" s="143"/>
      <c r="B315" s="163" t="s">
        <v>723</v>
      </c>
      <c r="C315" s="145">
        <v>1</v>
      </c>
      <c r="D315" s="146" t="s">
        <v>599</v>
      </c>
      <c r="E315" s="147">
        <v>1</v>
      </c>
      <c r="F315" s="148">
        <v>50</v>
      </c>
      <c r="G315" s="164"/>
      <c r="H315" s="149"/>
      <c r="I315" s="165">
        <f>PRODUCT(C315:H315)</f>
        <v>50</v>
      </c>
      <c r="J315" s="166" t="s">
        <v>133</v>
      </c>
    </row>
    <row r="316" spans="1:39" s="10" customFormat="1" ht="84.75" customHeight="1">
      <c r="A316" s="12">
        <v>40</v>
      </c>
      <c r="B316" s="336" t="s">
        <v>557</v>
      </c>
      <c r="C316" s="337"/>
      <c r="D316" s="337"/>
      <c r="E316" s="337"/>
      <c r="F316" s="337"/>
      <c r="G316" s="337"/>
      <c r="H316" s="337"/>
      <c r="I316" s="337"/>
      <c r="J316" s="338"/>
      <c r="N316" s="84"/>
      <c r="O316" s="84"/>
      <c r="P316" s="84"/>
      <c r="Q316" s="84"/>
      <c r="R316" s="84"/>
      <c r="S316" s="84"/>
      <c r="T316" s="84"/>
      <c r="U316" s="84"/>
      <c r="V316" s="84"/>
      <c r="W316" s="84"/>
      <c r="X316" s="84"/>
      <c r="Y316" s="84"/>
      <c r="Z316" s="84"/>
      <c r="AA316" s="84"/>
      <c r="AB316" s="84"/>
      <c r="AC316" s="84"/>
      <c r="AD316" s="84"/>
      <c r="AE316" s="84"/>
      <c r="AF316" s="84"/>
      <c r="AG316" s="84"/>
      <c r="AH316" s="84"/>
      <c r="AI316" s="84"/>
      <c r="AJ316" s="84"/>
      <c r="AK316" s="84"/>
      <c r="AL316" s="84"/>
      <c r="AM316" s="84"/>
    </row>
    <row r="317" spans="1:39" s="10" customFormat="1">
      <c r="A317" s="30"/>
      <c r="B317" s="21" t="s">
        <v>640</v>
      </c>
      <c r="C317" s="22">
        <v>1</v>
      </c>
      <c r="D317" s="23" t="s">
        <v>599</v>
      </c>
      <c r="E317" s="26">
        <v>8</v>
      </c>
      <c r="F317" s="24">
        <v>4.9000000000000004</v>
      </c>
      <c r="G317" s="24"/>
      <c r="H317" s="24">
        <v>1.95</v>
      </c>
      <c r="I317" s="25">
        <f>ROUND(PRODUCT(C317:H317),2)</f>
        <v>76.44</v>
      </c>
      <c r="J317" s="21"/>
      <c r="N317" s="84"/>
      <c r="O317" s="84"/>
      <c r="P317" s="84"/>
      <c r="Q317" s="84"/>
      <c r="R317" s="84"/>
      <c r="S317" s="84"/>
      <c r="T317" s="84"/>
      <c r="U317" s="84"/>
      <c r="V317" s="84"/>
      <c r="W317" s="84"/>
      <c r="X317" s="84"/>
      <c r="Y317" s="84"/>
      <c r="Z317" s="84"/>
      <c r="AA317" s="84"/>
      <c r="AB317" s="84"/>
      <c r="AC317" s="84"/>
      <c r="AD317" s="84"/>
      <c r="AE317" s="84"/>
      <c r="AF317" s="84"/>
      <c r="AG317" s="84"/>
      <c r="AH317" s="84"/>
      <c r="AI317" s="84"/>
      <c r="AJ317" s="84"/>
      <c r="AK317" s="84"/>
      <c r="AL317" s="84"/>
      <c r="AM317" s="84"/>
    </row>
    <row r="318" spans="1:39" s="10" customFormat="1">
      <c r="A318" s="30"/>
      <c r="B318" s="21" t="s">
        <v>640</v>
      </c>
      <c r="C318" s="22">
        <v>1</v>
      </c>
      <c r="D318" s="23" t="s">
        <v>599</v>
      </c>
      <c r="E318" s="26">
        <v>2</v>
      </c>
      <c r="F318" s="24">
        <v>4.9000000000000004</v>
      </c>
      <c r="G318" s="24"/>
      <c r="H318" s="24">
        <v>1.05</v>
      </c>
      <c r="I318" s="25">
        <f>ROUND(PRODUCT(C318:H318),2)</f>
        <v>10.29</v>
      </c>
      <c r="J318" s="21"/>
      <c r="N318" s="84"/>
      <c r="O318" s="84"/>
      <c r="P318" s="84"/>
      <c r="Q318" s="84"/>
      <c r="R318" s="84"/>
      <c r="S318" s="84"/>
      <c r="T318" s="84"/>
      <c r="U318" s="84"/>
      <c r="V318" s="84"/>
      <c r="W318" s="84"/>
      <c r="X318" s="84"/>
      <c r="Y318" s="84"/>
      <c r="Z318" s="84"/>
      <c r="AA318" s="84"/>
      <c r="AB318" s="84"/>
      <c r="AC318" s="84"/>
      <c r="AD318" s="84"/>
      <c r="AE318" s="84"/>
      <c r="AF318" s="84"/>
      <c r="AG318" s="84"/>
      <c r="AH318" s="84"/>
      <c r="AI318" s="84"/>
      <c r="AJ318" s="84"/>
      <c r="AK318" s="84"/>
      <c r="AL318" s="84"/>
      <c r="AM318" s="84"/>
    </row>
    <row r="319" spans="1:39" s="10" customFormat="1">
      <c r="A319" s="30"/>
      <c r="B319" s="21" t="s">
        <v>641</v>
      </c>
      <c r="C319" s="22">
        <v>-1</v>
      </c>
      <c r="D319" s="23" t="s">
        <v>599</v>
      </c>
      <c r="E319" s="26">
        <v>2</v>
      </c>
      <c r="F319" s="24">
        <v>1</v>
      </c>
      <c r="G319" s="24"/>
      <c r="H319" s="24">
        <v>0.6</v>
      </c>
      <c r="I319" s="25">
        <f>ROUND(PRODUCT(C319:H319),2)</f>
        <v>-1.2</v>
      </c>
      <c r="J319" s="21"/>
      <c r="N319" s="84"/>
      <c r="O319" s="84"/>
      <c r="P319" s="84"/>
      <c r="Q319" s="84"/>
      <c r="R319" s="84"/>
      <c r="S319" s="84"/>
      <c r="T319" s="84"/>
      <c r="U319" s="84"/>
      <c r="V319" s="84"/>
      <c r="W319" s="84"/>
      <c r="X319" s="84"/>
      <c r="Y319" s="84"/>
      <c r="Z319" s="84"/>
      <c r="AA319" s="84"/>
      <c r="AB319" s="84"/>
      <c r="AC319" s="84"/>
      <c r="AD319" s="84"/>
      <c r="AE319" s="84"/>
      <c r="AF319" s="84"/>
      <c r="AG319" s="84"/>
      <c r="AH319" s="84"/>
      <c r="AI319" s="84"/>
      <c r="AJ319" s="84"/>
      <c r="AK319" s="84"/>
      <c r="AL319" s="84"/>
      <c r="AM319" s="84"/>
    </row>
    <row r="320" spans="1:39" s="10" customFormat="1">
      <c r="A320" s="30"/>
      <c r="B320" s="21" t="s">
        <v>634</v>
      </c>
      <c r="C320" s="22">
        <v>1</v>
      </c>
      <c r="D320" s="23" t="s">
        <v>599</v>
      </c>
      <c r="E320" s="26">
        <v>9</v>
      </c>
      <c r="F320" s="24">
        <f>F319+H319*2</f>
        <v>2.2000000000000002</v>
      </c>
      <c r="G320" s="24">
        <v>0.1</v>
      </c>
      <c r="H320" s="24"/>
      <c r="I320" s="25">
        <f>ROUND(PRODUCT(C320:H320),2)</f>
        <v>1.98</v>
      </c>
      <c r="J320" s="21"/>
      <c r="N320" s="84"/>
      <c r="O320" s="84"/>
      <c r="P320" s="84"/>
      <c r="Q320" s="84"/>
      <c r="R320" s="84"/>
      <c r="S320" s="84"/>
      <c r="T320" s="84"/>
      <c r="U320" s="84"/>
      <c r="V320" s="84"/>
      <c r="W320" s="84"/>
      <c r="X320" s="84"/>
      <c r="Y320" s="84"/>
      <c r="Z320" s="84"/>
      <c r="AA320" s="84"/>
      <c r="AB320" s="84"/>
      <c r="AC320" s="84"/>
      <c r="AD320" s="84"/>
      <c r="AE320" s="84"/>
      <c r="AF320" s="84"/>
      <c r="AG320" s="84"/>
      <c r="AH320" s="84"/>
      <c r="AI320" s="84"/>
      <c r="AJ320" s="84"/>
      <c r="AK320" s="84"/>
      <c r="AL320" s="84"/>
      <c r="AM320" s="84"/>
    </row>
    <row r="321" spans="1:39" s="10" customFormat="1">
      <c r="A321" s="30"/>
      <c r="B321" s="21" t="s">
        <v>641</v>
      </c>
      <c r="C321" s="22">
        <v>-1</v>
      </c>
      <c r="D321" s="23" t="s">
        <v>599</v>
      </c>
      <c r="E321" s="26">
        <v>9</v>
      </c>
      <c r="F321" s="24">
        <v>0.75</v>
      </c>
      <c r="G321" s="24"/>
      <c r="H321" s="24">
        <v>1.4</v>
      </c>
      <c r="I321" s="25">
        <f>ROUND(PRODUCT(C321:H321),2)</f>
        <v>-9.4499999999999993</v>
      </c>
      <c r="J321" s="21"/>
      <c r="N321" s="84"/>
      <c r="O321" s="84"/>
      <c r="P321" s="84"/>
      <c r="Q321" s="84"/>
      <c r="R321" s="84"/>
      <c r="S321" s="84"/>
      <c r="T321" s="84"/>
      <c r="U321" s="84"/>
      <c r="V321" s="84"/>
      <c r="W321" s="84"/>
      <c r="X321" s="84"/>
      <c r="Y321" s="84"/>
      <c r="Z321" s="84"/>
      <c r="AA321" s="84"/>
      <c r="AB321" s="84"/>
      <c r="AC321" s="84"/>
      <c r="AD321" s="84"/>
      <c r="AE321" s="84"/>
      <c r="AF321" s="84"/>
      <c r="AG321" s="84"/>
      <c r="AH321" s="84"/>
      <c r="AI321" s="84"/>
      <c r="AJ321" s="84"/>
      <c r="AK321" s="84"/>
      <c r="AL321" s="84"/>
      <c r="AM321" s="84"/>
    </row>
    <row r="322" spans="1:39" s="10" customFormat="1">
      <c r="A322" s="30"/>
      <c r="B322" s="21" t="s">
        <v>634</v>
      </c>
      <c r="C322" s="22">
        <v>1</v>
      </c>
      <c r="D322" s="23" t="s">
        <v>599</v>
      </c>
      <c r="E322" s="26">
        <v>9</v>
      </c>
      <c r="F322" s="24">
        <f>F321+H321*2</f>
        <v>3.55</v>
      </c>
      <c r="G322" s="24">
        <v>0.1</v>
      </c>
      <c r="H322" s="24"/>
      <c r="I322" s="25">
        <f t="shared" ref="I322:I330" si="14">ROUND(PRODUCT(C322:H322),2)</f>
        <v>3.2</v>
      </c>
      <c r="J322" s="21"/>
      <c r="N322" s="84"/>
      <c r="O322" s="84"/>
      <c r="P322" s="84"/>
      <c r="Q322" s="84"/>
      <c r="R322" s="84"/>
      <c r="S322" s="84"/>
      <c r="T322" s="84"/>
      <c r="U322" s="84"/>
      <c r="V322" s="84"/>
      <c r="W322" s="84"/>
      <c r="X322" s="84"/>
      <c r="Y322" s="84"/>
      <c r="Z322" s="84"/>
      <c r="AA322" s="84"/>
      <c r="AB322" s="84"/>
      <c r="AC322" s="84"/>
      <c r="AD322" s="84"/>
      <c r="AE322" s="84"/>
      <c r="AF322" s="84"/>
      <c r="AG322" s="84"/>
      <c r="AH322" s="84"/>
      <c r="AI322" s="84"/>
      <c r="AJ322" s="84"/>
      <c r="AK322" s="84"/>
      <c r="AL322" s="84"/>
      <c r="AM322" s="84"/>
    </row>
    <row r="323" spans="1:39" s="10" customFormat="1">
      <c r="A323" s="30"/>
      <c r="B323" s="21" t="s">
        <v>618</v>
      </c>
      <c r="C323" s="22">
        <v>-1</v>
      </c>
      <c r="D323" s="23" t="s">
        <v>599</v>
      </c>
      <c r="E323" s="26">
        <v>10</v>
      </c>
      <c r="F323" s="24">
        <v>0.6</v>
      </c>
      <c r="G323" s="24"/>
      <c r="H323" s="24">
        <v>0.6</v>
      </c>
      <c r="I323" s="25">
        <f t="shared" si="14"/>
        <v>-3.6</v>
      </c>
      <c r="J323" s="21"/>
      <c r="N323" s="84"/>
      <c r="O323" s="84"/>
      <c r="P323" s="84"/>
      <c r="Q323" s="84"/>
      <c r="R323" s="84"/>
      <c r="S323" s="84"/>
      <c r="T323" s="84"/>
      <c r="U323" s="84"/>
      <c r="V323" s="84"/>
      <c r="W323" s="84"/>
      <c r="X323" s="84"/>
      <c r="Y323" s="84"/>
      <c r="Z323" s="84"/>
      <c r="AA323" s="84"/>
      <c r="AB323" s="84"/>
      <c r="AC323" s="84"/>
      <c r="AD323" s="84"/>
      <c r="AE323" s="84"/>
      <c r="AF323" s="84"/>
      <c r="AG323" s="84"/>
      <c r="AH323" s="84"/>
      <c r="AI323" s="84"/>
      <c r="AJ323" s="84"/>
      <c r="AK323" s="84"/>
      <c r="AL323" s="84"/>
      <c r="AM323" s="84"/>
    </row>
    <row r="324" spans="1:39" s="10" customFormat="1">
      <c r="A324" s="30"/>
      <c r="B324" s="21" t="s">
        <v>634</v>
      </c>
      <c r="C324" s="22">
        <v>1</v>
      </c>
      <c r="D324" s="23" t="s">
        <v>599</v>
      </c>
      <c r="E324" s="26">
        <v>10</v>
      </c>
      <c r="F324" s="24">
        <v>2.4</v>
      </c>
      <c r="G324" s="24">
        <v>0.08</v>
      </c>
      <c r="H324" s="24"/>
      <c r="I324" s="25">
        <f t="shared" si="14"/>
        <v>1.92</v>
      </c>
      <c r="J324" s="21"/>
      <c r="N324" s="84"/>
      <c r="O324" s="84"/>
      <c r="P324" s="84"/>
      <c r="Q324" s="84"/>
      <c r="R324" s="84"/>
      <c r="S324" s="84"/>
      <c r="T324" s="84"/>
      <c r="U324" s="84"/>
      <c r="V324" s="84"/>
      <c r="W324" s="84"/>
      <c r="X324" s="84"/>
      <c r="Y324" s="84"/>
      <c r="Z324" s="84"/>
      <c r="AA324" s="84"/>
      <c r="AB324" s="84"/>
      <c r="AC324" s="84"/>
      <c r="AD324" s="84"/>
      <c r="AE324" s="84"/>
      <c r="AF324" s="84"/>
      <c r="AG324" s="84"/>
      <c r="AH324" s="84"/>
      <c r="AI324" s="84"/>
      <c r="AJ324" s="84"/>
      <c r="AK324" s="84"/>
      <c r="AL324" s="84"/>
      <c r="AM324" s="84"/>
    </row>
    <row r="325" spans="1:39" s="10" customFormat="1">
      <c r="A325" s="30"/>
      <c r="B325" s="21" t="s">
        <v>642</v>
      </c>
      <c r="C325" s="22">
        <v>1</v>
      </c>
      <c r="D325" s="23" t="s">
        <v>599</v>
      </c>
      <c r="E325" s="26">
        <v>1</v>
      </c>
      <c r="F325" s="52">
        <v>22.32</v>
      </c>
      <c r="G325" s="24"/>
      <c r="H325" s="24">
        <v>2.4500000000000002</v>
      </c>
      <c r="I325" s="25">
        <f t="shared" si="14"/>
        <v>54.68</v>
      </c>
      <c r="J325" s="21"/>
      <c r="N325" s="84"/>
      <c r="O325" s="84"/>
      <c r="P325" s="84"/>
      <c r="Q325" s="84"/>
      <c r="R325" s="84"/>
      <c r="S325" s="84"/>
      <c r="T325" s="84"/>
      <c r="U325" s="84"/>
      <c r="V325" s="84"/>
      <c r="W325" s="84"/>
      <c r="X325" s="84"/>
      <c r="Y325" s="84"/>
      <c r="Z325" s="84"/>
      <c r="AA325" s="84"/>
      <c r="AB325" s="84"/>
      <c r="AC325" s="84"/>
      <c r="AD325" s="84"/>
      <c r="AE325" s="84"/>
      <c r="AF325" s="84"/>
      <c r="AG325" s="84"/>
      <c r="AH325" s="84"/>
      <c r="AI325" s="84"/>
      <c r="AJ325" s="84"/>
      <c r="AK325" s="84"/>
      <c r="AL325" s="84"/>
      <c r="AM325" s="84"/>
    </row>
    <row r="326" spans="1:39" s="10" customFormat="1">
      <c r="A326" s="30"/>
      <c r="B326" s="21" t="s">
        <v>617</v>
      </c>
      <c r="C326" s="22">
        <v>-1</v>
      </c>
      <c r="D326" s="23" t="s">
        <v>599</v>
      </c>
      <c r="E326" s="26">
        <v>1</v>
      </c>
      <c r="F326" s="24">
        <v>1</v>
      </c>
      <c r="G326" s="24"/>
      <c r="H326" s="24">
        <v>2</v>
      </c>
      <c r="I326" s="25">
        <f t="shared" si="14"/>
        <v>-2</v>
      </c>
      <c r="J326" s="21"/>
      <c r="N326" s="84"/>
      <c r="O326" s="84"/>
      <c r="P326" s="84"/>
      <c r="Q326" s="84"/>
      <c r="R326" s="84"/>
      <c r="S326" s="84"/>
      <c r="T326" s="84"/>
      <c r="U326" s="84"/>
      <c r="V326" s="84"/>
      <c r="W326" s="84"/>
      <c r="X326" s="84"/>
      <c r="Y326" s="84"/>
      <c r="Z326" s="84"/>
      <c r="AA326" s="84"/>
      <c r="AB326" s="84"/>
      <c r="AC326" s="84"/>
      <c r="AD326" s="84"/>
      <c r="AE326" s="84"/>
      <c r="AF326" s="84"/>
      <c r="AG326" s="84"/>
      <c r="AH326" s="84"/>
      <c r="AI326" s="84"/>
      <c r="AJ326" s="84"/>
      <c r="AK326" s="84"/>
      <c r="AL326" s="84"/>
      <c r="AM326" s="84"/>
    </row>
    <row r="327" spans="1:39" s="84" customFormat="1">
      <c r="A327" s="81"/>
      <c r="B327" s="21" t="s">
        <v>641</v>
      </c>
      <c r="C327" s="49">
        <v>-1</v>
      </c>
      <c r="D327" s="23" t="s">
        <v>599</v>
      </c>
      <c r="E327" s="51">
        <v>10</v>
      </c>
      <c r="F327" s="52">
        <v>0.75</v>
      </c>
      <c r="G327" s="52"/>
      <c r="H327" s="52">
        <v>2</v>
      </c>
      <c r="I327" s="83">
        <f t="shared" si="14"/>
        <v>-15</v>
      </c>
      <c r="J327" s="82"/>
    </row>
    <row r="328" spans="1:39" s="84" customFormat="1">
      <c r="A328" s="81"/>
      <c r="B328" s="21" t="s">
        <v>618</v>
      </c>
      <c r="C328" s="49">
        <v>-1</v>
      </c>
      <c r="D328" s="23" t="s">
        <v>599</v>
      </c>
      <c r="E328" s="51">
        <v>2</v>
      </c>
      <c r="F328" s="52">
        <v>0.6</v>
      </c>
      <c r="G328" s="52"/>
      <c r="H328" s="52">
        <v>0.6</v>
      </c>
      <c r="I328" s="83">
        <f t="shared" si="14"/>
        <v>-0.72</v>
      </c>
      <c r="J328" s="82"/>
    </row>
    <row r="329" spans="1:39" s="10" customFormat="1">
      <c r="A329" s="30"/>
      <c r="B329" s="21" t="s">
        <v>634</v>
      </c>
      <c r="C329" s="22">
        <v>1</v>
      </c>
      <c r="D329" s="23" t="s">
        <v>599</v>
      </c>
      <c r="E329" s="26">
        <v>2</v>
      </c>
      <c r="F329" s="24">
        <v>2.4</v>
      </c>
      <c r="G329" s="24">
        <v>0.08</v>
      </c>
      <c r="H329" s="24"/>
      <c r="I329" s="25">
        <f t="shared" si="14"/>
        <v>0.38</v>
      </c>
      <c r="J329" s="21"/>
      <c r="N329" s="84"/>
      <c r="O329" s="84"/>
      <c r="P329" s="84"/>
      <c r="Q329" s="84"/>
      <c r="R329" s="84"/>
      <c r="S329" s="84"/>
      <c r="T329" s="84"/>
      <c r="U329" s="84"/>
      <c r="V329" s="84"/>
      <c r="W329" s="84"/>
      <c r="X329" s="84"/>
      <c r="Y329" s="84"/>
      <c r="Z329" s="84"/>
      <c r="AA329" s="84"/>
      <c r="AB329" s="84"/>
      <c r="AC329" s="84"/>
      <c r="AD329" s="84"/>
      <c r="AE329" s="84"/>
      <c r="AF329" s="84"/>
      <c r="AG329" s="84"/>
      <c r="AH329" s="84"/>
      <c r="AI329" s="84"/>
      <c r="AJ329" s="84"/>
      <c r="AK329" s="84"/>
      <c r="AL329" s="84"/>
      <c r="AM329" s="84"/>
    </row>
    <row r="330" spans="1:39" s="84" customFormat="1">
      <c r="A330" s="81"/>
      <c r="B330" s="21" t="s">
        <v>793</v>
      </c>
      <c r="C330" s="49">
        <v>1</v>
      </c>
      <c r="D330" s="23" t="s">
        <v>599</v>
      </c>
      <c r="E330" s="51">
        <v>2</v>
      </c>
      <c r="F330" s="52">
        <v>1.35</v>
      </c>
      <c r="G330" s="52"/>
      <c r="H330" s="52">
        <v>2.4500000000000002</v>
      </c>
      <c r="I330" s="83">
        <f t="shared" si="14"/>
        <v>6.62</v>
      </c>
      <c r="J330" s="82"/>
    </row>
    <row r="331" spans="1:39" s="10" customFormat="1">
      <c r="A331" s="12"/>
      <c r="B331" s="21"/>
      <c r="C331" s="40"/>
      <c r="D331" s="58"/>
      <c r="E331" s="41"/>
      <c r="F331" s="262"/>
      <c r="G331" s="262"/>
      <c r="H331" s="262" t="s">
        <v>337</v>
      </c>
      <c r="I331" s="28">
        <f>SUM(I317:I330)</f>
        <v>123.54</v>
      </c>
      <c r="J331" s="42" t="s">
        <v>351</v>
      </c>
      <c r="N331" s="84"/>
      <c r="O331" s="84"/>
      <c r="P331" s="84"/>
      <c r="Q331" s="84"/>
      <c r="R331" s="84"/>
      <c r="S331" s="84"/>
      <c r="T331" s="84"/>
      <c r="U331" s="84"/>
      <c r="V331" s="84"/>
      <c r="W331" s="84"/>
      <c r="X331" s="84"/>
      <c r="Y331" s="84"/>
      <c r="Z331" s="84"/>
      <c r="AA331" s="84"/>
      <c r="AB331" s="84"/>
      <c r="AC331" s="84"/>
      <c r="AD331" s="84"/>
      <c r="AE331" s="84"/>
      <c r="AF331" s="84"/>
      <c r="AG331" s="84"/>
      <c r="AH331" s="84"/>
      <c r="AI331" s="84"/>
      <c r="AJ331" s="84"/>
      <c r="AK331" s="84"/>
      <c r="AL331" s="84"/>
      <c r="AM331" s="84"/>
    </row>
    <row r="332" spans="1:39" s="10" customFormat="1">
      <c r="A332" s="262"/>
      <c r="B332" s="21"/>
      <c r="C332" s="40"/>
      <c r="D332" s="23"/>
      <c r="E332" s="41"/>
      <c r="F332" s="262"/>
      <c r="G332" s="262"/>
      <c r="H332" s="262" t="s">
        <v>439</v>
      </c>
      <c r="I332" s="28">
        <f>ROUNDUP(I331,1)</f>
        <v>123.6</v>
      </c>
      <c r="J332" s="42" t="s">
        <v>315</v>
      </c>
      <c r="N332" s="84"/>
      <c r="O332" s="84"/>
      <c r="P332" s="84"/>
      <c r="Q332" s="84"/>
      <c r="R332" s="84"/>
      <c r="S332" s="84"/>
      <c r="T332" s="84"/>
      <c r="U332" s="84"/>
      <c r="V332" s="84"/>
      <c r="W332" s="84"/>
      <c r="X332" s="84"/>
      <c r="Y332" s="84"/>
      <c r="Z332" s="84"/>
      <c r="AA332" s="84"/>
      <c r="AB332" s="84"/>
      <c r="AC332" s="84"/>
      <c r="AD332" s="84"/>
      <c r="AE332" s="84"/>
      <c r="AF332" s="84"/>
      <c r="AG332" s="84"/>
      <c r="AH332" s="84"/>
      <c r="AI332" s="84"/>
      <c r="AJ332" s="84"/>
      <c r="AK332" s="84"/>
      <c r="AL332" s="84"/>
      <c r="AM332" s="84"/>
    </row>
    <row r="333" spans="1:39" s="144" customFormat="1" ht="39.75" customHeight="1">
      <c r="A333" s="143">
        <f>A316+1</f>
        <v>41</v>
      </c>
      <c r="B333" s="333" t="s">
        <v>725</v>
      </c>
      <c r="C333" s="334"/>
      <c r="D333" s="334"/>
      <c r="E333" s="334"/>
      <c r="F333" s="334"/>
      <c r="G333" s="334"/>
      <c r="H333" s="334"/>
      <c r="I333" s="334"/>
      <c r="J333" s="335"/>
    </row>
    <row r="334" spans="1:39" s="144" customFormat="1">
      <c r="A334" s="143"/>
      <c r="B334" s="183" t="s">
        <v>726</v>
      </c>
      <c r="C334" s="145">
        <v>1</v>
      </c>
      <c r="D334" s="146" t="s">
        <v>599</v>
      </c>
      <c r="E334" s="147">
        <v>2</v>
      </c>
      <c r="F334" s="148"/>
      <c r="G334" s="149"/>
      <c r="H334" s="150"/>
      <c r="I334" s="165">
        <f>PRODUCT(C334:H334)</f>
        <v>2</v>
      </c>
      <c r="J334" s="166" t="s">
        <v>214</v>
      </c>
    </row>
    <row r="335" spans="1:39" s="144" customFormat="1" ht="87.75" customHeight="1">
      <c r="A335" s="143">
        <v>42</v>
      </c>
      <c r="B335" s="333" t="s">
        <v>558</v>
      </c>
      <c r="C335" s="334"/>
      <c r="D335" s="334"/>
      <c r="E335" s="334"/>
      <c r="F335" s="334"/>
      <c r="G335" s="334"/>
      <c r="H335" s="334"/>
      <c r="I335" s="334"/>
      <c r="J335" s="335"/>
    </row>
    <row r="336" spans="1:39" s="144" customFormat="1">
      <c r="A336" s="143"/>
      <c r="B336" s="183" t="s">
        <v>588</v>
      </c>
      <c r="C336" s="145">
        <v>1</v>
      </c>
      <c r="D336" s="146" t="s">
        <v>599</v>
      </c>
      <c r="E336" s="147">
        <v>2</v>
      </c>
      <c r="F336" s="148"/>
      <c r="G336" s="149"/>
      <c r="H336" s="150"/>
      <c r="I336" s="165">
        <f>PRODUCT(C336:H336)</f>
        <v>2</v>
      </c>
      <c r="J336" s="166"/>
    </row>
    <row r="337" spans="1:39" s="144" customFormat="1">
      <c r="A337" s="143"/>
      <c r="B337" s="183"/>
      <c r="C337" s="145"/>
      <c r="D337" s="146"/>
      <c r="E337" s="147"/>
      <c r="F337" s="148"/>
      <c r="G337" s="149"/>
      <c r="H337" s="150"/>
      <c r="I337" s="165">
        <f>SUM(I336)</f>
        <v>2</v>
      </c>
      <c r="J337" s="166" t="s">
        <v>214</v>
      </c>
    </row>
    <row r="338" spans="1:39" s="10" customFormat="1" ht="52.5" customHeight="1">
      <c r="A338" s="30">
        <v>43</v>
      </c>
      <c r="B338" s="317" t="s">
        <v>559</v>
      </c>
      <c r="C338" s="318"/>
      <c r="D338" s="318"/>
      <c r="E338" s="318"/>
      <c r="F338" s="318"/>
      <c r="G338" s="318"/>
      <c r="H338" s="318"/>
      <c r="I338" s="318"/>
      <c r="J338" s="319"/>
      <c r="N338" s="84"/>
      <c r="O338" s="84"/>
      <c r="P338" s="84"/>
      <c r="Q338" s="84"/>
      <c r="R338" s="84"/>
      <c r="S338" s="84"/>
      <c r="T338" s="84"/>
      <c r="U338" s="84"/>
      <c r="V338" s="84"/>
      <c r="W338" s="84"/>
      <c r="X338" s="84"/>
      <c r="Y338" s="84"/>
      <c r="Z338" s="84"/>
      <c r="AA338" s="84"/>
      <c r="AB338" s="84"/>
      <c r="AC338" s="84"/>
      <c r="AD338" s="84"/>
      <c r="AE338" s="84"/>
      <c r="AF338" s="84"/>
      <c r="AG338" s="84"/>
      <c r="AH338" s="84"/>
      <c r="AI338" s="84"/>
      <c r="AJ338" s="84"/>
      <c r="AK338" s="84"/>
      <c r="AL338" s="84"/>
      <c r="AM338" s="84"/>
    </row>
    <row r="339" spans="1:39" s="10" customFormat="1">
      <c r="A339" s="30"/>
      <c r="B339" s="15" t="s">
        <v>765</v>
      </c>
      <c r="C339" s="22">
        <v>1</v>
      </c>
      <c r="D339" s="23" t="s">
        <v>599</v>
      </c>
      <c r="E339" s="26">
        <v>8</v>
      </c>
      <c r="F339" s="24"/>
      <c r="G339" s="24"/>
      <c r="H339" s="24"/>
      <c r="I339" s="28">
        <f>ROUND(PRODUCT(C339:H339),2)</f>
        <v>8</v>
      </c>
      <c r="J339" s="42" t="s">
        <v>214</v>
      </c>
      <c r="N339" s="84"/>
      <c r="O339" s="84"/>
      <c r="P339" s="84"/>
      <c r="Q339" s="84"/>
      <c r="R339" s="84"/>
      <c r="S339" s="84"/>
      <c r="T339" s="84"/>
      <c r="U339" s="84"/>
      <c r="V339" s="84"/>
      <c r="W339" s="84"/>
      <c r="X339" s="84"/>
      <c r="Y339" s="84"/>
      <c r="Z339" s="84"/>
      <c r="AA339" s="84"/>
      <c r="AB339" s="84"/>
      <c r="AC339" s="84"/>
      <c r="AD339" s="84"/>
      <c r="AE339" s="84"/>
      <c r="AF339" s="84"/>
      <c r="AG339" s="84"/>
      <c r="AH339" s="84"/>
      <c r="AI339" s="84"/>
      <c r="AJ339" s="84"/>
      <c r="AK339" s="84"/>
      <c r="AL339" s="84"/>
      <c r="AM339" s="84"/>
    </row>
    <row r="340" spans="1:39" s="185" customFormat="1" ht="141" customHeight="1">
      <c r="A340" s="262">
        <v>44</v>
      </c>
      <c r="B340" s="321" t="s">
        <v>560</v>
      </c>
      <c r="C340" s="321"/>
      <c r="D340" s="321"/>
      <c r="E340" s="321"/>
      <c r="F340" s="321"/>
      <c r="G340" s="321"/>
      <c r="H340" s="321"/>
      <c r="I340" s="321"/>
      <c r="J340" s="321"/>
      <c r="K340" s="184"/>
      <c r="L340" s="184"/>
      <c r="M340" s="184"/>
      <c r="N340" s="268"/>
      <c r="O340" s="268"/>
      <c r="P340" s="268"/>
      <c r="Q340" s="268"/>
      <c r="R340" s="268"/>
      <c r="S340" s="268"/>
      <c r="T340" s="268"/>
      <c r="U340" s="268"/>
      <c r="V340" s="268"/>
      <c r="W340" s="268"/>
      <c r="X340" s="268"/>
      <c r="Y340" s="268"/>
      <c r="Z340" s="268"/>
      <c r="AA340" s="268"/>
      <c r="AB340" s="268"/>
      <c r="AC340" s="268"/>
      <c r="AD340" s="268"/>
      <c r="AE340" s="268"/>
      <c r="AF340" s="268"/>
      <c r="AG340" s="268"/>
      <c r="AH340" s="268"/>
      <c r="AI340" s="268"/>
      <c r="AJ340" s="268"/>
      <c r="AK340" s="268"/>
      <c r="AL340" s="268"/>
      <c r="AM340" s="268"/>
    </row>
    <row r="341" spans="1:39" s="185" customFormat="1">
      <c r="A341" s="262"/>
      <c r="B341" s="128" t="s">
        <v>588</v>
      </c>
      <c r="C341" s="186">
        <v>1</v>
      </c>
      <c r="D341" s="130" t="s">
        <v>599</v>
      </c>
      <c r="E341" s="187">
        <v>1</v>
      </c>
      <c r="F341" s="65">
        <f>8.25</f>
        <v>8.25</v>
      </c>
      <c r="G341" s="65">
        <f>4.79</f>
        <v>4.79</v>
      </c>
      <c r="H341" s="24" t="s">
        <v>236</v>
      </c>
      <c r="I341" s="273">
        <f>PRODUCT(C341:H341)</f>
        <v>39.520000000000003</v>
      </c>
      <c r="J341" s="188"/>
      <c r="K341" s="184"/>
      <c r="L341" s="184"/>
      <c r="M341" s="184"/>
      <c r="N341" s="268"/>
      <c r="O341" s="268"/>
      <c r="P341" s="268"/>
      <c r="Q341" s="268"/>
      <c r="R341" s="268"/>
      <c r="S341" s="268"/>
      <c r="T341" s="268"/>
      <c r="U341" s="268"/>
      <c r="V341" s="268"/>
      <c r="W341" s="268"/>
      <c r="X341" s="268"/>
      <c r="Y341" s="268"/>
      <c r="Z341" s="268"/>
      <c r="AA341" s="268"/>
      <c r="AB341" s="268"/>
      <c r="AC341" s="268"/>
      <c r="AD341" s="268"/>
      <c r="AE341" s="268"/>
      <c r="AF341" s="268"/>
      <c r="AG341" s="268"/>
      <c r="AH341" s="268"/>
      <c r="AI341" s="268"/>
      <c r="AJ341" s="268"/>
      <c r="AK341" s="268"/>
      <c r="AL341" s="268"/>
      <c r="AM341" s="268"/>
    </row>
    <row r="342" spans="1:39" s="185" customFormat="1">
      <c r="A342" s="262"/>
      <c r="B342" s="128"/>
      <c r="C342" s="186"/>
      <c r="D342" s="130"/>
      <c r="E342" s="187"/>
      <c r="F342" s="189"/>
      <c r="G342" s="190"/>
      <c r="H342" s="24" t="s">
        <v>337</v>
      </c>
      <c r="I342" s="273">
        <f>SUM(I341)</f>
        <v>39.520000000000003</v>
      </c>
      <c r="J342" s="188"/>
      <c r="K342" s="184"/>
      <c r="L342" s="184"/>
      <c r="M342" s="184"/>
      <c r="N342" s="268"/>
      <c r="O342" s="268"/>
      <c r="P342" s="268"/>
      <c r="Q342" s="268"/>
      <c r="R342" s="268"/>
      <c r="S342" s="268"/>
      <c r="T342" s="268"/>
      <c r="U342" s="268"/>
      <c r="V342" s="268"/>
      <c r="W342" s="268"/>
      <c r="X342" s="268"/>
      <c r="Y342" s="268"/>
      <c r="Z342" s="268"/>
      <c r="AA342" s="268"/>
      <c r="AB342" s="268"/>
      <c r="AC342" s="268"/>
      <c r="AD342" s="268"/>
      <c r="AE342" s="268"/>
      <c r="AF342" s="268"/>
      <c r="AG342" s="268"/>
      <c r="AH342" s="268"/>
      <c r="AI342" s="268"/>
      <c r="AJ342" s="268"/>
      <c r="AK342" s="268"/>
      <c r="AL342" s="268"/>
      <c r="AM342" s="268"/>
    </row>
    <row r="343" spans="1:39" s="185" customFormat="1">
      <c r="A343" s="262"/>
      <c r="B343" s="21"/>
      <c r="C343" s="274"/>
      <c r="D343" s="23"/>
      <c r="E343" s="41"/>
      <c r="F343" s="273"/>
      <c r="G343" s="31"/>
      <c r="H343" s="275" t="s">
        <v>439</v>
      </c>
      <c r="I343" s="276">
        <f>ROUNDUP(I342,1)</f>
        <v>39.6</v>
      </c>
      <c r="J343" s="188" t="s">
        <v>561</v>
      </c>
      <c r="K343" s="184"/>
      <c r="L343" s="184"/>
      <c r="M343" s="184"/>
      <c r="N343" s="268"/>
      <c r="O343" s="268"/>
      <c r="P343" s="268"/>
      <c r="Q343" s="268"/>
      <c r="R343" s="268"/>
      <c r="S343" s="268"/>
      <c r="T343" s="268"/>
      <c r="U343" s="268"/>
      <c r="V343" s="268"/>
      <c r="W343" s="268"/>
      <c r="X343" s="268"/>
      <c r="Y343" s="268"/>
      <c r="Z343" s="268"/>
      <c r="AA343" s="268"/>
      <c r="AB343" s="268"/>
      <c r="AC343" s="268"/>
      <c r="AD343" s="268"/>
      <c r="AE343" s="268"/>
      <c r="AF343" s="268"/>
      <c r="AG343" s="268"/>
      <c r="AH343" s="268"/>
      <c r="AI343" s="268"/>
      <c r="AJ343" s="268"/>
      <c r="AK343" s="268"/>
      <c r="AL343" s="268"/>
      <c r="AM343" s="268"/>
    </row>
    <row r="344" spans="1:39" s="191" customFormat="1" ht="49.5" customHeight="1">
      <c r="A344" s="277">
        <v>45</v>
      </c>
      <c r="B344" s="322" t="s">
        <v>562</v>
      </c>
      <c r="C344" s="322"/>
      <c r="D344" s="322"/>
      <c r="E344" s="322"/>
      <c r="F344" s="322"/>
      <c r="G344" s="322"/>
      <c r="H344" s="322"/>
      <c r="I344" s="322"/>
      <c r="J344" s="322"/>
      <c r="L344" s="192"/>
      <c r="M344" s="192"/>
      <c r="N344" s="269"/>
      <c r="O344" s="269"/>
      <c r="P344" s="269"/>
      <c r="Q344" s="269"/>
      <c r="R344" s="269"/>
      <c r="S344" s="269"/>
      <c r="T344" s="269"/>
      <c r="U344" s="269"/>
      <c r="V344" s="269"/>
      <c r="W344" s="269"/>
      <c r="X344" s="269"/>
      <c r="Y344" s="269"/>
      <c r="Z344" s="269"/>
      <c r="AA344" s="269"/>
      <c r="AB344" s="269"/>
      <c r="AC344" s="269"/>
      <c r="AD344" s="269"/>
      <c r="AE344" s="269"/>
      <c r="AF344" s="269"/>
      <c r="AG344" s="269"/>
      <c r="AH344" s="269"/>
      <c r="AI344" s="269"/>
      <c r="AJ344" s="269"/>
      <c r="AK344" s="269"/>
      <c r="AL344" s="269"/>
      <c r="AM344" s="269"/>
    </row>
    <row r="345" spans="1:39" s="193" customFormat="1">
      <c r="A345" s="277"/>
      <c r="B345" s="278" t="s">
        <v>727</v>
      </c>
      <c r="C345" s="279">
        <v>1</v>
      </c>
      <c r="D345" s="280" t="s">
        <v>599</v>
      </c>
      <c r="E345" s="281">
        <v>1</v>
      </c>
      <c r="F345" s="282" t="s">
        <v>236</v>
      </c>
      <c r="G345" s="282" t="s">
        <v>236</v>
      </c>
      <c r="H345" s="282" t="s">
        <v>236</v>
      </c>
      <c r="I345" s="283">
        <f>PRODUCT(C345:H345)</f>
        <v>1</v>
      </c>
      <c r="J345" s="278" t="s">
        <v>214</v>
      </c>
      <c r="L345" s="194"/>
      <c r="M345" s="194"/>
      <c r="N345" s="270"/>
      <c r="O345" s="270"/>
      <c r="P345" s="270"/>
      <c r="Q345" s="270"/>
      <c r="R345" s="270"/>
      <c r="S345" s="270"/>
      <c r="T345" s="270"/>
      <c r="U345" s="270"/>
      <c r="V345" s="270"/>
      <c r="W345" s="270"/>
      <c r="X345" s="270"/>
      <c r="Y345" s="270"/>
      <c r="Z345" s="270"/>
      <c r="AA345" s="270"/>
      <c r="AB345" s="270"/>
      <c r="AC345" s="270"/>
      <c r="AD345" s="270"/>
      <c r="AE345" s="270"/>
      <c r="AF345" s="270"/>
      <c r="AG345" s="270"/>
      <c r="AH345" s="270"/>
      <c r="AI345" s="270"/>
      <c r="AJ345" s="270"/>
      <c r="AK345" s="270"/>
      <c r="AL345" s="270"/>
      <c r="AM345" s="270"/>
    </row>
    <row r="346" spans="1:39" s="193" customFormat="1">
      <c r="A346" s="277"/>
      <c r="B346" s="278"/>
      <c r="C346" s="279"/>
      <c r="D346" s="280"/>
      <c r="E346" s="281"/>
      <c r="F346" s="282"/>
      <c r="G346" s="282"/>
      <c r="H346" s="282"/>
      <c r="I346" s="284">
        <f>SUM(I345)</f>
        <v>1</v>
      </c>
      <c r="J346" s="278" t="s">
        <v>214</v>
      </c>
      <c r="L346" s="194"/>
      <c r="M346" s="194"/>
      <c r="N346" s="270"/>
      <c r="O346" s="270"/>
      <c r="P346" s="270"/>
      <c r="Q346" s="270"/>
      <c r="R346" s="270"/>
      <c r="S346" s="270"/>
      <c r="T346" s="270"/>
      <c r="U346" s="270"/>
      <c r="V346" s="270"/>
      <c r="W346" s="270"/>
      <c r="X346" s="270"/>
      <c r="Y346" s="270"/>
      <c r="Z346" s="270"/>
      <c r="AA346" s="270"/>
      <c r="AB346" s="270"/>
      <c r="AC346" s="270"/>
      <c r="AD346" s="270"/>
      <c r="AE346" s="270"/>
      <c r="AF346" s="270"/>
      <c r="AG346" s="270"/>
      <c r="AH346" s="270"/>
      <c r="AI346" s="270"/>
      <c r="AJ346" s="270"/>
      <c r="AK346" s="270"/>
      <c r="AL346" s="270"/>
      <c r="AM346" s="270"/>
    </row>
    <row r="347" spans="1:39" s="191" customFormat="1" ht="48.75" customHeight="1">
      <c r="A347" s="285">
        <v>46</v>
      </c>
      <c r="B347" s="323" t="s">
        <v>563</v>
      </c>
      <c r="C347" s="323"/>
      <c r="D347" s="323"/>
      <c r="E347" s="323"/>
      <c r="F347" s="323"/>
      <c r="G347" s="323"/>
      <c r="H347" s="323"/>
      <c r="I347" s="323"/>
      <c r="J347" s="323"/>
      <c r="N347" s="269"/>
      <c r="O347" s="269"/>
      <c r="P347" s="269"/>
      <c r="Q347" s="269"/>
      <c r="R347" s="269"/>
      <c r="S347" s="269"/>
      <c r="T347" s="269"/>
      <c r="U347" s="269"/>
      <c r="V347" s="269"/>
      <c r="W347" s="269"/>
      <c r="X347" s="269"/>
      <c r="Y347" s="269"/>
      <c r="Z347" s="269"/>
      <c r="AA347" s="269"/>
      <c r="AB347" s="269"/>
      <c r="AC347" s="269"/>
      <c r="AD347" s="269"/>
      <c r="AE347" s="269"/>
      <c r="AF347" s="269"/>
      <c r="AG347" s="269"/>
      <c r="AH347" s="269"/>
      <c r="AI347" s="269"/>
      <c r="AJ347" s="269"/>
      <c r="AK347" s="269"/>
      <c r="AL347" s="269"/>
      <c r="AM347" s="269"/>
    </row>
    <row r="348" spans="1:39" s="193" customFormat="1">
      <c r="A348" s="277"/>
      <c r="B348" s="278" t="s">
        <v>728</v>
      </c>
      <c r="C348" s="279">
        <v>1</v>
      </c>
      <c r="D348" s="280" t="s">
        <v>599</v>
      </c>
      <c r="E348" s="281">
        <v>2</v>
      </c>
      <c r="F348" s="284"/>
      <c r="G348" s="282" t="s">
        <v>236</v>
      </c>
      <c r="H348" s="282" t="s">
        <v>236</v>
      </c>
      <c r="I348" s="284">
        <f>PRODUCT(C348:H348)</f>
        <v>2</v>
      </c>
      <c r="J348" s="278" t="s">
        <v>214</v>
      </c>
      <c r="N348" s="270"/>
      <c r="O348" s="270"/>
      <c r="P348" s="270"/>
      <c r="Q348" s="270"/>
      <c r="R348" s="270"/>
      <c r="S348" s="270"/>
      <c r="T348" s="270"/>
      <c r="U348" s="270"/>
      <c r="V348" s="270"/>
      <c r="W348" s="270"/>
      <c r="X348" s="270"/>
      <c r="Y348" s="270"/>
      <c r="Z348" s="270"/>
      <c r="AA348" s="270"/>
      <c r="AB348" s="270"/>
      <c r="AC348" s="270"/>
      <c r="AD348" s="270"/>
      <c r="AE348" s="270"/>
      <c r="AF348" s="270"/>
      <c r="AG348" s="270"/>
      <c r="AH348" s="270"/>
      <c r="AI348" s="270"/>
      <c r="AJ348" s="270"/>
      <c r="AK348" s="270"/>
      <c r="AL348" s="270"/>
      <c r="AM348" s="270"/>
    </row>
    <row r="349" spans="1:39" s="193" customFormat="1">
      <c r="A349" s="277"/>
      <c r="B349" s="278"/>
      <c r="C349" s="279"/>
      <c r="D349" s="280"/>
      <c r="E349" s="281"/>
      <c r="F349" s="284"/>
      <c r="G349" s="282"/>
      <c r="H349" s="282"/>
      <c r="I349" s="284">
        <f>SUM(I348)</f>
        <v>2</v>
      </c>
      <c r="J349" s="278" t="s">
        <v>214</v>
      </c>
      <c r="N349" s="270"/>
      <c r="O349" s="270"/>
      <c r="P349" s="270"/>
      <c r="Q349" s="270"/>
      <c r="R349" s="270"/>
      <c r="S349" s="270"/>
      <c r="T349" s="270"/>
      <c r="U349" s="270"/>
      <c r="V349" s="270"/>
      <c r="W349" s="270"/>
      <c r="X349" s="270"/>
      <c r="Y349" s="270"/>
      <c r="Z349" s="270"/>
      <c r="AA349" s="270"/>
      <c r="AB349" s="270"/>
      <c r="AC349" s="270"/>
      <c r="AD349" s="270"/>
      <c r="AE349" s="270"/>
      <c r="AF349" s="270"/>
      <c r="AG349" s="270"/>
      <c r="AH349" s="270"/>
      <c r="AI349" s="270"/>
      <c r="AJ349" s="270"/>
      <c r="AK349" s="270"/>
      <c r="AL349" s="270"/>
      <c r="AM349" s="270"/>
    </row>
    <row r="350" spans="1:39" s="193" customFormat="1" ht="72" customHeight="1">
      <c r="A350" s="277">
        <v>47</v>
      </c>
      <c r="B350" s="323" t="s">
        <v>564</v>
      </c>
      <c r="C350" s="323"/>
      <c r="D350" s="323"/>
      <c r="E350" s="323"/>
      <c r="F350" s="323"/>
      <c r="G350" s="323"/>
      <c r="H350" s="323"/>
      <c r="I350" s="323"/>
      <c r="J350" s="323"/>
      <c r="N350" s="270"/>
      <c r="O350" s="270"/>
      <c r="P350" s="270"/>
      <c r="Q350" s="270"/>
      <c r="R350" s="270"/>
      <c r="S350" s="270"/>
      <c r="T350" s="270"/>
      <c r="U350" s="270"/>
      <c r="V350" s="270"/>
      <c r="W350" s="270"/>
      <c r="X350" s="270"/>
      <c r="Y350" s="270"/>
      <c r="Z350" s="270"/>
      <c r="AA350" s="270"/>
      <c r="AB350" s="270"/>
      <c r="AC350" s="270"/>
      <c r="AD350" s="270"/>
      <c r="AE350" s="270"/>
      <c r="AF350" s="270"/>
      <c r="AG350" s="270"/>
      <c r="AH350" s="270"/>
      <c r="AI350" s="270"/>
      <c r="AJ350" s="270"/>
      <c r="AK350" s="270"/>
      <c r="AL350" s="270"/>
      <c r="AM350" s="270"/>
    </row>
    <row r="351" spans="1:39" s="193" customFormat="1">
      <c r="A351" s="277"/>
      <c r="B351" s="324" t="s">
        <v>565</v>
      </c>
      <c r="C351" s="325"/>
      <c r="D351" s="325"/>
      <c r="E351" s="325"/>
      <c r="F351" s="325"/>
      <c r="G351" s="325"/>
      <c r="H351" s="325"/>
      <c r="I351" s="325"/>
      <c r="J351" s="326"/>
      <c r="N351" s="270"/>
      <c r="O351" s="270"/>
      <c r="P351" s="270"/>
      <c r="Q351" s="270"/>
      <c r="R351" s="270"/>
      <c r="S351" s="270"/>
      <c r="T351" s="270"/>
      <c r="U351" s="270"/>
      <c r="V351" s="270"/>
      <c r="W351" s="270"/>
      <c r="X351" s="270"/>
      <c r="Y351" s="270"/>
      <c r="Z351" s="270"/>
      <c r="AA351" s="270"/>
      <c r="AB351" s="270"/>
      <c r="AC351" s="270"/>
      <c r="AD351" s="270"/>
      <c r="AE351" s="270"/>
      <c r="AF351" s="270"/>
      <c r="AG351" s="270"/>
      <c r="AH351" s="270"/>
      <c r="AI351" s="270"/>
      <c r="AJ351" s="270"/>
      <c r="AK351" s="270"/>
      <c r="AL351" s="270"/>
      <c r="AM351" s="270"/>
    </row>
    <row r="352" spans="1:39" s="193" customFormat="1">
      <c r="A352" s="277"/>
      <c r="B352" s="278" t="s">
        <v>729</v>
      </c>
      <c r="C352" s="279">
        <v>1</v>
      </c>
      <c r="D352" s="280" t="s">
        <v>599</v>
      </c>
      <c r="E352" s="281">
        <v>10</v>
      </c>
      <c r="F352" s="284">
        <v>1.5</v>
      </c>
      <c r="G352" s="282" t="s">
        <v>236</v>
      </c>
      <c r="H352" s="282" t="s">
        <v>236</v>
      </c>
      <c r="I352" s="25">
        <f>(PRODUCT(C352:H352))</f>
        <v>15</v>
      </c>
      <c r="J352" s="278" t="s">
        <v>133</v>
      </c>
      <c r="N352" s="270"/>
      <c r="O352" s="270"/>
      <c r="P352" s="270"/>
      <c r="Q352" s="270"/>
      <c r="R352" s="270"/>
      <c r="S352" s="270"/>
      <c r="T352" s="270"/>
      <c r="U352" s="270"/>
      <c r="V352" s="270"/>
      <c r="W352" s="270"/>
      <c r="X352" s="270"/>
      <c r="Y352" s="270"/>
      <c r="Z352" s="270"/>
      <c r="AA352" s="270"/>
      <c r="AB352" s="270"/>
      <c r="AC352" s="270"/>
      <c r="AD352" s="270"/>
      <c r="AE352" s="270"/>
      <c r="AF352" s="270"/>
      <c r="AG352" s="270"/>
      <c r="AH352" s="270"/>
      <c r="AI352" s="270"/>
      <c r="AJ352" s="270"/>
      <c r="AK352" s="270"/>
      <c r="AL352" s="270"/>
      <c r="AM352" s="270"/>
    </row>
    <row r="353" spans="1:39" s="191" customFormat="1">
      <c r="A353" s="277"/>
      <c r="B353" s="286" t="s">
        <v>8</v>
      </c>
      <c r="C353" s="287"/>
      <c r="D353" s="288"/>
      <c r="E353" s="289"/>
      <c r="F353" s="290"/>
      <c r="G353" s="290"/>
      <c r="H353" s="290"/>
      <c r="I353" s="290"/>
      <c r="J353" s="286"/>
      <c r="N353" s="269"/>
      <c r="O353" s="269"/>
      <c r="P353" s="269"/>
      <c r="Q353" s="269"/>
      <c r="R353" s="269"/>
      <c r="S353" s="269"/>
      <c r="T353" s="269"/>
      <c r="U353" s="269"/>
      <c r="V353" s="269"/>
      <c r="W353" s="269"/>
      <c r="X353" s="269"/>
      <c r="Y353" s="269"/>
      <c r="Z353" s="269"/>
      <c r="AA353" s="269"/>
      <c r="AB353" s="269"/>
      <c r="AC353" s="269"/>
      <c r="AD353" s="269"/>
      <c r="AE353" s="269"/>
      <c r="AF353" s="269"/>
      <c r="AG353" s="269"/>
      <c r="AH353" s="269"/>
      <c r="AI353" s="269"/>
      <c r="AJ353" s="269"/>
      <c r="AK353" s="269"/>
      <c r="AL353" s="269"/>
      <c r="AM353" s="269"/>
    </row>
    <row r="354" spans="1:39" s="193" customFormat="1">
      <c r="A354" s="277"/>
      <c r="B354" s="278" t="s">
        <v>730</v>
      </c>
      <c r="C354" s="279">
        <v>1</v>
      </c>
      <c r="D354" s="280" t="s">
        <v>599</v>
      </c>
      <c r="E354" s="281">
        <v>1</v>
      </c>
      <c r="F354" s="284">
        <v>7.5</v>
      </c>
      <c r="G354" s="282" t="s">
        <v>236</v>
      </c>
      <c r="H354" s="282" t="s">
        <v>236</v>
      </c>
      <c r="I354" s="25">
        <f>(PRODUCT(C354:H354))</f>
        <v>7.5</v>
      </c>
      <c r="J354" s="278"/>
      <c r="N354" s="270"/>
      <c r="O354" s="270"/>
      <c r="P354" s="270"/>
      <c r="Q354" s="270"/>
      <c r="R354" s="270"/>
      <c r="S354" s="270"/>
      <c r="T354" s="270"/>
      <c r="U354" s="270"/>
      <c r="V354" s="270"/>
      <c r="W354" s="270"/>
      <c r="X354" s="270"/>
      <c r="Y354" s="270"/>
      <c r="Z354" s="270"/>
      <c r="AA354" s="270"/>
      <c r="AB354" s="270"/>
      <c r="AC354" s="270"/>
      <c r="AD354" s="270"/>
      <c r="AE354" s="270"/>
      <c r="AF354" s="270"/>
      <c r="AG354" s="270"/>
      <c r="AH354" s="270"/>
      <c r="AI354" s="270"/>
      <c r="AJ354" s="270"/>
      <c r="AK354" s="270"/>
      <c r="AL354" s="270"/>
      <c r="AM354" s="270"/>
    </row>
    <row r="355" spans="1:39" s="193" customFormat="1">
      <c r="A355" s="277"/>
      <c r="B355" s="278" t="s">
        <v>10</v>
      </c>
      <c r="C355" s="279">
        <v>1</v>
      </c>
      <c r="D355" s="280" t="s">
        <v>599</v>
      </c>
      <c r="E355" s="281">
        <v>1</v>
      </c>
      <c r="F355" s="284">
        <v>7.5</v>
      </c>
      <c r="G355" s="282" t="s">
        <v>236</v>
      </c>
      <c r="H355" s="282" t="s">
        <v>236</v>
      </c>
      <c r="I355" s="25">
        <f>(PRODUCT(C355:H355))</f>
        <v>7.5</v>
      </c>
      <c r="J355" s="278"/>
      <c r="N355" s="270"/>
      <c r="O355" s="270"/>
      <c r="P355" s="270"/>
      <c r="Q355" s="270"/>
      <c r="R355" s="270"/>
      <c r="S355" s="270"/>
      <c r="T355" s="270"/>
      <c r="U355" s="270"/>
      <c r="V355" s="270"/>
      <c r="W355" s="270"/>
      <c r="X355" s="270"/>
      <c r="Y355" s="270"/>
      <c r="Z355" s="270"/>
      <c r="AA355" s="270"/>
      <c r="AB355" s="270"/>
      <c r="AC355" s="270"/>
      <c r="AD355" s="270"/>
      <c r="AE355" s="270"/>
      <c r="AF355" s="270"/>
      <c r="AG355" s="270"/>
      <c r="AH355" s="270"/>
      <c r="AI355" s="270"/>
      <c r="AJ355" s="270"/>
      <c r="AK355" s="270"/>
      <c r="AL355" s="270"/>
      <c r="AM355" s="270"/>
    </row>
    <row r="356" spans="1:39" s="191" customFormat="1">
      <c r="A356" s="277"/>
      <c r="B356" s="291"/>
      <c r="C356" s="292"/>
      <c r="D356" s="293"/>
      <c r="E356" s="294"/>
      <c r="F356" s="283"/>
      <c r="G356" s="295"/>
      <c r="H356" s="283"/>
      <c r="I356" s="283">
        <f>SUM(I354:I355)</f>
        <v>15</v>
      </c>
      <c r="J356" s="291" t="s">
        <v>133</v>
      </c>
      <c r="N356" s="269"/>
      <c r="O356" s="269"/>
      <c r="P356" s="269"/>
      <c r="Q356" s="269"/>
      <c r="R356" s="269"/>
      <c r="S356" s="269"/>
      <c r="T356" s="269"/>
      <c r="U356" s="269"/>
      <c r="V356" s="269"/>
      <c r="W356" s="269"/>
      <c r="X356" s="269"/>
      <c r="Y356" s="269"/>
      <c r="Z356" s="269"/>
      <c r="AA356" s="269"/>
      <c r="AB356" s="269"/>
      <c r="AC356" s="269"/>
      <c r="AD356" s="269"/>
      <c r="AE356" s="269"/>
      <c r="AF356" s="269"/>
      <c r="AG356" s="269"/>
      <c r="AH356" s="269"/>
      <c r="AI356" s="269"/>
      <c r="AJ356" s="269"/>
      <c r="AK356" s="269"/>
      <c r="AL356" s="269"/>
      <c r="AM356" s="269"/>
    </row>
    <row r="357" spans="1:39" s="195" customFormat="1" ht="66" customHeight="1">
      <c r="A357" s="46">
        <v>48</v>
      </c>
      <c r="B357" s="313" t="s">
        <v>566</v>
      </c>
      <c r="C357" s="314"/>
      <c r="D357" s="314"/>
      <c r="E357" s="314"/>
      <c r="F357" s="314"/>
      <c r="G357" s="314"/>
      <c r="H357" s="314"/>
      <c r="I357" s="314"/>
      <c r="J357" s="315"/>
    </row>
    <row r="358" spans="1:39" s="10" customFormat="1">
      <c r="A358" s="30"/>
      <c r="B358" s="21" t="s">
        <v>724</v>
      </c>
      <c r="C358" s="22">
        <v>1</v>
      </c>
      <c r="D358" s="23" t="s">
        <v>599</v>
      </c>
      <c r="E358" s="26">
        <v>1</v>
      </c>
      <c r="F358" s="24">
        <f>I134</f>
        <v>147.97999999999999</v>
      </c>
      <c r="G358" s="24"/>
      <c r="H358" s="24"/>
      <c r="I358" s="25">
        <f>ROUND(PRODUCT(C358:H358),2)</f>
        <v>147.97999999999999</v>
      </c>
      <c r="J358" s="21"/>
      <c r="N358" s="84"/>
      <c r="O358" s="84"/>
      <c r="P358" s="84"/>
      <c r="Q358" s="84"/>
      <c r="R358" s="84"/>
      <c r="S358" s="84"/>
      <c r="T358" s="84"/>
      <c r="U358" s="84"/>
      <c r="V358" s="84"/>
      <c r="W358" s="84"/>
      <c r="X358" s="84"/>
      <c r="Y358" s="84"/>
      <c r="Z358" s="84"/>
      <c r="AA358" s="84"/>
      <c r="AB358" s="84"/>
      <c r="AC358" s="84"/>
      <c r="AD358" s="84"/>
      <c r="AE358" s="84"/>
      <c r="AF358" s="84"/>
      <c r="AG358" s="84"/>
      <c r="AH358" s="84"/>
      <c r="AI358" s="84"/>
      <c r="AJ358" s="84"/>
      <c r="AK358" s="84"/>
      <c r="AL358" s="84"/>
      <c r="AM358" s="84"/>
    </row>
    <row r="359" spans="1:39" s="10" customFormat="1">
      <c r="A359" s="12"/>
      <c r="B359" s="21"/>
      <c r="C359" s="40"/>
      <c r="D359" s="58"/>
      <c r="E359" s="41"/>
      <c r="F359" s="262"/>
      <c r="G359" s="262"/>
      <c r="H359" s="262" t="s">
        <v>337</v>
      </c>
      <c r="I359" s="28">
        <f>ROUND(SUM(I358:I358),2)</f>
        <v>147.97999999999999</v>
      </c>
      <c r="J359" s="42" t="s">
        <v>351</v>
      </c>
      <c r="N359" s="84"/>
      <c r="O359" s="84"/>
      <c r="P359" s="84"/>
      <c r="Q359" s="84"/>
      <c r="R359" s="84"/>
      <c r="S359" s="84"/>
      <c r="T359" s="84"/>
      <c r="U359" s="84"/>
      <c r="V359" s="84"/>
      <c r="W359" s="84"/>
      <c r="X359" s="84"/>
      <c r="Y359" s="84"/>
      <c r="Z359" s="84"/>
      <c r="AA359" s="84"/>
      <c r="AB359" s="84"/>
      <c r="AC359" s="84"/>
      <c r="AD359" s="84"/>
      <c r="AE359" s="84"/>
      <c r="AF359" s="84"/>
      <c r="AG359" s="84"/>
      <c r="AH359" s="84"/>
      <c r="AI359" s="84"/>
      <c r="AJ359" s="84"/>
      <c r="AK359" s="84"/>
      <c r="AL359" s="84"/>
      <c r="AM359" s="84"/>
    </row>
    <row r="360" spans="1:39" s="10" customFormat="1">
      <c r="A360" s="262"/>
      <c r="B360" s="21"/>
      <c r="C360" s="40"/>
      <c r="D360" s="23"/>
      <c r="E360" s="41"/>
      <c r="F360" s="262"/>
      <c r="G360" s="262"/>
      <c r="H360" s="262"/>
      <c r="I360" s="28">
        <f>ROUNDUP(I359,1)</f>
        <v>148</v>
      </c>
      <c r="J360" s="42" t="s">
        <v>561</v>
      </c>
      <c r="N360" s="84"/>
      <c r="O360" s="84"/>
      <c r="P360" s="84"/>
      <c r="Q360" s="84"/>
      <c r="R360" s="84"/>
      <c r="S360" s="84"/>
      <c r="T360" s="84"/>
      <c r="U360" s="84"/>
      <c r="V360" s="84"/>
      <c r="W360" s="84"/>
      <c r="X360" s="84"/>
      <c r="Y360" s="84"/>
      <c r="Z360" s="84"/>
      <c r="AA360" s="84"/>
      <c r="AB360" s="84"/>
      <c r="AC360" s="84"/>
      <c r="AD360" s="84"/>
      <c r="AE360" s="84"/>
      <c r="AF360" s="84"/>
      <c r="AG360" s="84"/>
      <c r="AH360" s="84"/>
      <c r="AI360" s="84"/>
      <c r="AJ360" s="84"/>
      <c r="AK360" s="84"/>
      <c r="AL360" s="84"/>
      <c r="AM360" s="84"/>
    </row>
    <row r="361" spans="1:39" s="254" customFormat="1" ht="53.25" customHeight="1">
      <c r="A361" s="46">
        <v>49</v>
      </c>
      <c r="B361" s="313" t="s">
        <v>766</v>
      </c>
      <c r="C361" s="314"/>
      <c r="D361" s="314"/>
      <c r="E361" s="314"/>
      <c r="F361" s="314"/>
      <c r="G361" s="314"/>
      <c r="H361" s="314"/>
      <c r="I361" s="314"/>
      <c r="J361" s="315"/>
    </row>
    <row r="362" spans="1:39" s="255" customFormat="1" ht="15.75" customHeight="1">
      <c r="A362" s="296"/>
      <c r="B362" s="297" t="s">
        <v>767</v>
      </c>
      <c r="C362" s="274">
        <v>1</v>
      </c>
      <c r="D362" s="298" t="s">
        <v>599</v>
      </c>
      <c r="E362" s="41">
        <v>1</v>
      </c>
      <c r="F362" s="273">
        <v>1</v>
      </c>
      <c r="G362" s="273">
        <v>40</v>
      </c>
      <c r="H362" s="273">
        <v>2.1</v>
      </c>
      <c r="I362" s="273">
        <f>PRODUCT(C362:H362)</f>
        <v>84</v>
      </c>
      <c r="J362" s="296"/>
      <c r="N362" s="271"/>
      <c r="O362" s="271"/>
      <c r="P362" s="271"/>
      <c r="Q362" s="271"/>
      <c r="R362" s="271"/>
      <c r="S362" s="271"/>
      <c r="T362" s="271"/>
      <c r="U362" s="271"/>
      <c r="V362" s="271"/>
      <c r="W362" s="271"/>
      <c r="X362" s="271"/>
      <c r="Y362" s="271"/>
      <c r="Z362" s="271"/>
      <c r="AA362" s="271"/>
      <c r="AB362" s="271"/>
      <c r="AC362" s="271"/>
      <c r="AD362" s="271"/>
      <c r="AE362" s="271"/>
      <c r="AF362" s="271"/>
      <c r="AG362" s="271"/>
      <c r="AH362" s="271"/>
      <c r="AI362" s="271"/>
      <c r="AJ362" s="271"/>
      <c r="AK362" s="271"/>
      <c r="AL362" s="271"/>
      <c r="AM362" s="271"/>
    </row>
    <row r="363" spans="1:39" s="255" customFormat="1" ht="15.75" customHeight="1">
      <c r="A363" s="296"/>
      <c r="B363" s="297" t="s">
        <v>768</v>
      </c>
      <c r="C363" s="274">
        <v>1</v>
      </c>
      <c r="D363" s="298" t="s">
        <v>599</v>
      </c>
      <c r="E363" s="41">
        <v>1</v>
      </c>
      <c r="F363" s="273">
        <v>2.5</v>
      </c>
      <c r="G363" s="273">
        <v>20</v>
      </c>
      <c r="H363" s="273">
        <v>1</v>
      </c>
      <c r="I363" s="273">
        <f>PRODUCT(C363:H363)</f>
        <v>50</v>
      </c>
      <c r="J363" s="296"/>
      <c r="N363" s="271"/>
      <c r="O363" s="271"/>
      <c r="P363" s="271"/>
      <c r="Q363" s="271"/>
      <c r="R363" s="271"/>
      <c r="S363" s="271"/>
      <c r="T363" s="271"/>
      <c r="U363" s="271"/>
      <c r="V363" s="271"/>
      <c r="W363" s="271"/>
      <c r="X363" s="271"/>
      <c r="Y363" s="271"/>
      <c r="Z363" s="271"/>
      <c r="AA363" s="271"/>
      <c r="AB363" s="271"/>
      <c r="AC363" s="271"/>
      <c r="AD363" s="271"/>
      <c r="AE363" s="271"/>
      <c r="AF363" s="271"/>
      <c r="AG363" s="271"/>
      <c r="AH363" s="271"/>
      <c r="AI363" s="271"/>
      <c r="AJ363" s="271"/>
      <c r="AK363" s="271"/>
      <c r="AL363" s="271"/>
      <c r="AM363" s="271"/>
    </row>
    <row r="364" spans="1:39" s="255" customFormat="1" ht="15.75" customHeight="1">
      <c r="A364" s="296"/>
      <c r="B364" s="297"/>
      <c r="C364" s="274"/>
      <c r="D364" s="298"/>
      <c r="E364" s="41"/>
      <c r="F364" s="296"/>
      <c r="G364" s="273"/>
      <c r="H364" s="273" t="s">
        <v>337</v>
      </c>
      <c r="I364" s="273">
        <f>SUM(I362:I363)</f>
        <v>134</v>
      </c>
      <c r="J364" s="296" t="s">
        <v>247</v>
      </c>
      <c r="N364" s="271"/>
      <c r="O364" s="271"/>
      <c r="P364" s="271"/>
      <c r="Q364" s="271"/>
      <c r="R364" s="271"/>
      <c r="S364" s="271"/>
      <c r="T364" s="271"/>
      <c r="U364" s="271"/>
      <c r="V364" s="271"/>
      <c r="W364" s="271"/>
      <c r="X364" s="271"/>
      <c r="Y364" s="271"/>
      <c r="Z364" s="271"/>
      <c r="AA364" s="271"/>
      <c r="AB364" s="271"/>
      <c r="AC364" s="271"/>
      <c r="AD364" s="271"/>
      <c r="AE364" s="271"/>
      <c r="AF364" s="271"/>
      <c r="AG364" s="271"/>
      <c r="AH364" s="271"/>
      <c r="AI364" s="271"/>
      <c r="AJ364" s="271"/>
      <c r="AK364" s="271"/>
      <c r="AL364" s="271"/>
      <c r="AM364" s="271"/>
    </row>
    <row r="365" spans="1:39" s="255" customFormat="1" ht="15.75" customHeight="1">
      <c r="A365" s="296"/>
      <c r="B365" s="297"/>
      <c r="C365" s="274"/>
      <c r="D365" s="298"/>
      <c r="E365" s="41"/>
      <c r="F365" s="273"/>
      <c r="G365" s="273"/>
      <c r="H365" s="273" t="s">
        <v>439</v>
      </c>
      <c r="I365" s="134">
        <f>ROUND(I364,1)</f>
        <v>134</v>
      </c>
      <c r="J365" s="190" t="s">
        <v>247</v>
      </c>
      <c r="N365" s="271"/>
      <c r="O365" s="271"/>
      <c r="P365" s="271"/>
      <c r="Q365" s="271"/>
      <c r="R365" s="271"/>
      <c r="S365" s="271"/>
      <c r="T365" s="271"/>
      <c r="U365" s="271"/>
      <c r="V365" s="271"/>
      <c r="W365" s="271"/>
      <c r="X365" s="271"/>
      <c r="Y365" s="271"/>
      <c r="Z365" s="271"/>
      <c r="AA365" s="271"/>
      <c r="AB365" s="271"/>
      <c r="AC365" s="271"/>
      <c r="AD365" s="271"/>
      <c r="AE365" s="271"/>
      <c r="AF365" s="271"/>
      <c r="AG365" s="271"/>
      <c r="AH365" s="271"/>
      <c r="AI365" s="271"/>
      <c r="AJ365" s="271"/>
      <c r="AK365" s="271"/>
      <c r="AL365" s="271"/>
      <c r="AM365" s="271"/>
    </row>
    <row r="366" spans="1:39" s="256" customFormat="1" ht="109.5" customHeight="1">
      <c r="A366" s="126">
        <v>50</v>
      </c>
      <c r="B366" s="316" t="s">
        <v>769</v>
      </c>
      <c r="C366" s="316"/>
      <c r="D366" s="316"/>
      <c r="E366" s="316"/>
      <c r="F366" s="316"/>
      <c r="G366" s="316"/>
      <c r="H366" s="316"/>
      <c r="I366" s="316"/>
      <c r="J366" s="316"/>
      <c r="N366" s="195"/>
      <c r="O366" s="195"/>
      <c r="P366" s="195"/>
      <c r="Q366" s="195"/>
      <c r="R366" s="195"/>
      <c r="S366" s="195"/>
      <c r="T366" s="195"/>
      <c r="U366" s="195"/>
      <c r="V366" s="195"/>
      <c r="W366" s="195"/>
      <c r="X366" s="195"/>
      <c r="Y366" s="195"/>
      <c r="Z366" s="195"/>
      <c r="AA366" s="195"/>
      <c r="AB366" s="195"/>
      <c r="AC366" s="195"/>
      <c r="AD366" s="195"/>
      <c r="AE366" s="195"/>
      <c r="AF366" s="195"/>
      <c r="AG366" s="195"/>
      <c r="AH366" s="195"/>
      <c r="AI366" s="195"/>
      <c r="AJ366" s="195"/>
      <c r="AK366" s="195"/>
      <c r="AL366" s="195"/>
      <c r="AM366" s="195"/>
    </row>
    <row r="367" spans="1:39" s="255" customFormat="1" ht="15.75" customHeight="1">
      <c r="A367" s="296"/>
      <c r="B367" s="297" t="s">
        <v>767</v>
      </c>
      <c r="C367" s="274">
        <v>1</v>
      </c>
      <c r="D367" s="298" t="s">
        <v>599</v>
      </c>
      <c r="E367" s="41">
        <v>1</v>
      </c>
      <c r="F367" s="273">
        <v>1</v>
      </c>
      <c r="G367" s="273"/>
      <c r="H367" s="273">
        <v>2.1</v>
      </c>
      <c r="I367" s="273">
        <f>PRODUCT(C367:H367)</f>
        <v>2.1</v>
      </c>
      <c r="J367" s="296"/>
      <c r="N367" s="271"/>
      <c r="O367" s="271"/>
      <c r="P367" s="271"/>
      <c r="Q367" s="271"/>
      <c r="R367" s="271"/>
      <c r="S367" s="271"/>
      <c r="T367" s="271"/>
      <c r="U367" s="271"/>
      <c r="V367" s="271"/>
      <c r="W367" s="271"/>
      <c r="X367" s="271"/>
      <c r="Y367" s="271"/>
      <c r="Z367" s="271"/>
      <c r="AA367" s="271"/>
      <c r="AB367" s="271"/>
      <c r="AC367" s="271"/>
      <c r="AD367" s="271"/>
      <c r="AE367" s="271"/>
      <c r="AF367" s="271"/>
      <c r="AG367" s="271"/>
      <c r="AH367" s="271"/>
      <c r="AI367" s="271"/>
      <c r="AJ367" s="271"/>
      <c r="AK367" s="271"/>
      <c r="AL367" s="271"/>
      <c r="AM367" s="271"/>
    </row>
    <row r="368" spans="1:39" s="255" customFormat="1" ht="15.75" customHeight="1">
      <c r="A368" s="296"/>
      <c r="B368" s="297" t="s">
        <v>768</v>
      </c>
      <c r="C368" s="274">
        <v>1</v>
      </c>
      <c r="D368" s="298" t="s">
        <v>599</v>
      </c>
      <c r="E368" s="41">
        <v>1</v>
      </c>
      <c r="F368" s="273">
        <v>2.5</v>
      </c>
      <c r="G368" s="273"/>
      <c r="H368" s="273">
        <v>1</v>
      </c>
      <c r="I368" s="273">
        <f>PRODUCT(C368:H368)</f>
        <v>2.5</v>
      </c>
      <c r="J368" s="296"/>
      <c r="N368" s="271"/>
      <c r="O368" s="271"/>
      <c r="P368" s="271"/>
      <c r="Q368" s="271"/>
      <c r="R368" s="271"/>
      <c r="S368" s="271"/>
      <c r="T368" s="271"/>
      <c r="U368" s="271"/>
      <c r="V368" s="271"/>
      <c r="W368" s="271"/>
      <c r="X368" s="271"/>
      <c r="Y368" s="271"/>
      <c r="Z368" s="271"/>
      <c r="AA368" s="271"/>
      <c r="AB368" s="271"/>
      <c r="AC368" s="271"/>
      <c r="AD368" s="271"/>
      <c r="AE368" s="271"/>
      <c r="AF368" s="271"/>
      <c r="AG368" s="271"/>
      <c r="AH368" s="271"/>
      <c r="AI368" s="271"/>
      <c r="AJ368" s="271"/>
      <c r="AK368" s="271"/>
      <c r="AL368" s="271"/>
      <c r="AM368" s="271"/>
    </row>
    <row r="369" spans="1:39" s="256" customFormat="1">
      <c r="A369" s="126"/>
      <c r="B369" s="128"/>
      <c r="C369" s="186"/>
      <c r="D369" s="130"/>
      <c r="E369" s="187"/>
      <c r="F369" s="189"/>
      <c r="G369" s="190"/>
      <c r="H369" s="257" t="s">
        <v>337</v>
      </c>
      <c r="I369" s="134">
        <f>SUM(I367:I368)</f>
        <v>4.5999999999999996</v>
      </c>
      <c r="J369" s="190" t="s">
        <v>351</v>
      </c>
      <c r="N369" s="195"/>
      <c r="O369" s="195"/>
      <c r="P369" s="195"/>
      <c r="Q369" s="195"/>
      <c r="R369" s="195"/>
      <c r="S369" s="195"/>
      <c r="T369" s="195"/>
      <c r="U369" s="195"/>
      <c r="V369" s="195"/>
      <c r="W369" s="195"/>
      <c r="X369" s="195"/>
      <c r="Y369" s="195"/>
      <c r="Z369" s="195"/>
      <c r="AA369" s="195"/>
      <c r="AB369" s="195"/>
      <c r="AC369" s="195"/>
      <c r="AD369" s="195"/>
      <c r="AE369" s="195"/>
      <c r="AF369" s="195"/>
      <c r="AG369" s="195"/>
      <c r="AH369" s="195"/>
      <c r="AI369" s="195"/>
      <c r="AJ369" s="195"/>
      <c r="AK369" s="195"/>
      <c r="AL369" s="195"/>
      <c r="AM369" s="195"/>
    </row>
    <row r="370" spans="1:39" s="256" customFormat="1">
      <c r="A370" s="126"/>
      <c r="B370" s="128"/>
      <c r="C370" s="186"/>
      <c r="D370" s="130"/>
      <c r="E370" s="187"/>
      <c r="F370" s="189"/>
      <c r="G370" s="190"/>
      <c r="H370" s="257" t="s">
        <v>439</v>
      </c>
      <c r="I370" s="134">
        <f>ROUNDUP(I369,1)</f>
        <v>4.5999999999999996</v>
      </c>
      <c r="J370" s="257" t="s">
        <v>351</v>
      </c>
      <c r="N370" s="195"/>
      <c r="O370" s="195"/>
      <c r="P370" s="195"/>
      <c r="Q370" s="195"/>
      <c r="R370" s="195"/>
      <c r="S370" s="195"/>
      <c r="T370" s="195"/>
      <c r="U370" s="195"/>
      <c r="V370" s="195"/>
      <c r="W370" s="195"/>
      <c r="X370" s="195"/>
      <c r="Y370" s="195"/>
      <c r="Z370" s="195"/>
      <c r="AA370" s="195"/>
      <c r="AB370" s="195"/>
      <c r="AC370" s="195"/>
      <c r="AD370" s="195"/>
      <c r="AE370" s="195"/>
      <c r="AF370" s="195"/>
      <c r="AG370" s="195"/>
      <c r="AH370" s="195"/>
      <c r="AI370" s="195"/>
      <c r="AJ370" s="195"/>
      <c r="AK370" s="195"/>
      <c r="AL370" s="195"/>
      <c r="AM370" s="195"/>
    </row>
    <row r="371" spans="1:39" s="10" customFormat="1" ht="144.75" customHeight="1">
      <c r="A371" s="262">
        <v>51</v>
      </c>
      <c r="B371" s="317" t="s">
        <v>770</v>
      </c>
      <c r="C371" s="318"/>
      <c r="D371" s="318"/>
      <c r="E371" s="318"/>
      <c r="F371" s="318"/>
      <c r="G371" s="318"/>
      <c r="H371" s="318"/>
      <c r="I371" s="318"/>
      <c r="J371" s="319"/>
      <c r="N371" s="84"/>
      <c r="O371" s="84"/>
      <c r="P371" s="84"/>
      <c r="Q371" s="84"/>
      <c r="R371" s="84"/>
      <c r="S371" s="84"/>
      <c r="T371" s="84"/>
      <c r="U371" s="84"/>
      <c r="V371" s="84"/>
      <c r="W371" s="84"/>
      <c r="X371" s="84"/>
      <c r="Y371" s="84"/>
      <c r="Z371" s="84"/>
      <c r="AA371" s="84"/>
      <c r="AB371" s="84"/>
      <c r="AC371" s="84"/>
      <c r="AD371" s="84"/>
      <c r="AE371" s="84"/>
      <c r="AF371" s="84"/>
      <c r="AG371" s="84"/>
      <c r="AH371" s="84"/>
      <c r="AI371" s="84"/>
      <c r="AJ371" s="84"/>
      <c r="AK371" s="84"/>
      <c r="AL371" s="84"/>
      <c r="AM371" s="84"/>
    </row>
    <row r="372" spans="1:39" s="10" customFormat="1" ht="30">
      <c r="A372" s="262"/>
      <c r="B372" s="15" t="s">
        <v>771</v>
      </c>
      <c r="C372" s="22">
        <v>1</v>
      </c>
      <c r="D372" s="23" t="s">
        <v>599</v>
      </c>
      <c r="E372" s="41">
        <v>2</v>
      </c>
      <c r="F372" s="24">
        <v>1</v>
      </c>
      <c r="G372" s="31"/>
      <c r="H372" s="31"/>
      <c r="I372" s="25">
        <f>PRODUCT(C372:H372)</f>
        <v>2</v>
      </c>
      <c r="J372" s="42"/>
      <c r="N372" s="84"/>
      <c r="O372" s="84"/>
      <c r="P372" s="84"/>
      <c r="Q372" s="84"/>
      <c r="R372" s="84"/>
      <c r="S372" s="84"/>
      <c r="T372" s="84"/>
      <c r="U372" s="84"/>
      <c r="V372" s="84"/>
      <c r="W372" s="84"/>
      <c r="X372" s="84"/>
      <c r="Y372" s="84"/>
      <c r="Z372" s="84"/>
      <c r="AA372" s="84"/>
      <c r="AB372" s="84"/>
      <c r="AC372" s="84"/>
      <c r="AD372" s="84"/>
      <c r="AE372" s="84"/>
      <c r="AF372" s="84"/>
      <c r="AG372" s="84"/>
      <c r="AH372" s="84"/>
      <c r="AI372" s="84"/>
      <c r="AJ372" s="84"/>
      <c r="AK372" s="84"/>
      <c r="AL372" s="84"/>
      <c r="AM372" s="84"/>
    </row>
    <row r="373" spans="1:39" s="10" customFormat="1">
      <c r="A373" s="262"/>
      <c r="B373" s="21"/>
      <c r="C373" s="40"/>
      <c r="D373" s="23"/>
      <c r="E373" s="41"/>
      <c r="F373" s="262"/>
      <c r="G373" s="262"/>
      <c r="H373" s="262"/>
      <c r="I373" s="28">
        <f>SUM(I372)</f>
        <v>2</v>
      </c>
      <c r="J373" s="42" t="s">
        <v>133</v>
      </c>
      <c r="N373" s="84"/>
      <c r="O373" s="84"/>
      <c r="P373" s="84"/>
      <c r="Q373" s="84"/>
      <c r="R373" s="84"/>
      <c r="S373" s="84"/>
      <c r="T373" s="84"/>
      <c r="U373" s="84"/>
      <c r="V373" s="84"/>
      <c r="W373" s="84"/>
      <c r="X373" s="84"/>
      <c r="Y373" s="84"/>
      <c r="Z373" s="84"/>
      <c r="AA373" s="84"/>
      <c r="AB373" s="84"/>
      <c r="AC373" s="84"/>
      <c r="AD373" s="84"/>
      <c r="AE373" s="84"/>
      <c r="AF373" s="84"/>
      <c r="AG373" s="84"/>
      <c r="AH373" s="84"/>
      <c r="AI373" s="84"/>
      <c r="AJ373" s="84"/>
      <c r="AK373" s="84"/>
      <c r="AL373" s="84"/>
      <c r="AM373" s="84"/>
    </row>
    <row r="374" spans="1:39" s="10" customFormat="1" ht="166.5" customHeight="1">
      <c r="A374" s="262">
        <v>52</v>
      </c>
      <c r="B374" s="317" t="s">
        <v>785</v>
      </c>
      <c r="C374" s="318"/>
      <c r="D374" s="318"/>
      <c r="E374" s="318"/>
      <c r="F374" s="318"/>
      <c r="G374" s="318"/>
      <c r="H374" s="318"/>
      <c r="I374" s="318"/>
      <c r="J374" s="319"/>
      <c r="N374" s="84"/>
      <c r="O374" s="84"/>
      <c r="P374" s="84"/>
      <c r="Q374" s="84"/>
      <c r="R374" s="84"/>
      <c r="S374" s="84"/>
      <c r="T374" s="84"/>
      <c r="U374" s="84"/>
      <c r="V374" s="84"/>
      <c r="W374" s="84"/>
      <c r="X374" s="84"/>
      <c r="Y374" s="84"/>
      <c r="Z374" s="84"/>
      <c r="AA374" s="84"/>
      <c r="AB374" s="84"/>
      <c r="AC374" s="84"/>
      <c r="AD374" s="84"/>
      <c r="AE374" s="84"/>
      <c r="AF374" s="84"/>
      <c r="AG374" s="84"/>
      <c r="AH374" s="84"/>
      <c r="AI374" s="84"/>
      <c r="AJ374" s="84"/>
      <c r="AK374" s="84"/>
      <c r="AL374" s="84"/>
      <c r="AM374" s="84"/>
    </row>
    <row r="375" spans="1:39" s="10" customFormat="1">
      <c r="A375" s="262"/>
      <c r="B375" s="21" t="s">
        <v>772</v>
      </c>
      <c r="C375" s="22">
        <v>1</v>
      </c>
      <c r="D375" s="23" t="s">
        <v>599</v>
      </c>
      <c r="E375" s="41">
        <v>1</v>
      </c>
      <c r="F375" s="24">
        <v>1</v>
      </c>
      <c r="G375" s="24"/>
      <c r="H375" s="24">
        <v>2.1</v>
      </c>
      <c r="I375" s="25">
        <f>PRODUCT(C375:H375)</f>
        <v>2.1</v>
      </c>
      <c r="J375" s="42"/>
      <c r="N375" s="84"/>
      <c r="O375" s="84"/>
      <c r="P375" s="84"/>
      <c r="Q375" s="84"/>
      <c r="R375" s="84"/>
      <c r="S375" s="84"/>
      <c r="T375" s="84"/>
      <c r="U375" s="84"/>
      <c r="V375" s="84"/>
      <c r="W375" s="84"/>
      <c r="X375" s="84"/>
      <c r="Y375" s="84"/>
      <c r="Z375" s="84"/>
      <c r="AA375" s="84"/>
      <c r="AB375" s="84"/>
      <c r="AC375" s="84"/>
      <c r="AD375" s="84"/>
      <c r="AE375" s="84"/>
      <c r="AF375" s="84"/>
      <c r="AG375" s="84"/>
      <c r="AH375" s="84"/>
      <c r="AI375" s="84"/>
      <c r="AJ375" s="84"/>
      <c r="AK375" s="84"/>
      <c r="AL375" s="84"/>
      <c r="AM375" s="84"/>
    </row>
    <row r="376" spans="1:39" s="10" customFormat="1" ht="15.75" customHeight="1">
      <c r="A376" s="262"/>
      <c r="B376" s="21"/>
      <c r="C376" s="40"/>
      <c r="D376" s="23"/>
      <c r="E376" s="41"/>
      <c r="F376" s="262"/>
      <c r="G376" s="262"/>
      <c r="H376" s="262"/>
      <c r="I376" s="28">
        <f>SUM(I375)</f>
        <v>2.1</v>
      </c>
      <c r="J376" s="258" t="s">
        <v>561</v>
      </c>
      <c r="N376" s="84"/>
      <c r="O376" s="84"/>
      <c r="P376" s="84"/>
      <c r="Q376" s="84"/>
      <c r="R376" s="84"/>
      <c r="S376" s="84"/>
      <c r="T376" s="84"/>
      <c r="U376" s="84"/>
      <c r="V376" s="84"/>
      <c r="W376" s="84"/>
      <c r="X376" s="84"/>
      <c r="Y376" s="84"/>
      <c r="Z376" s="84"/>
      <c r="AA376" s="84"/>
      <c r="AB376" s="84"/>
      <c r="AC376" s="84"/>
      <c r="AD376" s="84"/>
      <c r="AE376" s="84"/>
      <c r="AF376" s="84"/>
      <c r="AG376" s="84"/>
      <c r="AH376" s="84"/>
      <c r="AI376" s="84"/>
      <c r="AJ376" s="84"/>
      <c r="AK376" s="84"/>
      <c r="AL376" s="84"/>
      <c r="AM376" s="84"/>
    </row>
    <row r="377" spans="1:39" s="10" customFormat="1" ht="48" customHeight="1">
      <c r="A377" s="262">
        <v>53</v>
      </c>
      <c r="B377" s="317" t="s">
        <v>776</v>
      </c>
      <c r="C377" s="318"/>
      <c r="D377" s="318"/>
      <c r="E377" s="318"/>
      <c r="F377" s="318"/>
      <c r="G377" s="318"/>
      <c r="H377" s="318"/>
      <c r="I377" s="318"/>
      <c r="J377" s="319"/>
      <c r="N377" s="84"/>
      <c r="O377" s="84"/>
      <c r="P377" s="84"/>
      <c r="Q377" s="84"/>
      <c r="R377" s="84"/>
      <c r="S377" s="84"/>
      <c r="T377" s="84"/>
      <c r="U377" s="84"/>
      <c r="V377" s="84"/>
      <c r="W377" s="84"/>
      <c r="X377" s="84"/>
      <c r="Y377" s="84"/>
      <c r="Z377" s="84"/>
      <c r="AA377" s="84"/>
      <c r="AB377" s="84"/>
      <c r="AC377" s="84"/>
      <c r="AD377" s="84"/>
      <c r="AE377" s="84"/>
      <c r="AF377" s="84"/>
      <c r="AG377" s="84"/>
      <c r="AH377" s="84"/>
      <c r="AI377" s="84"/>
      <c r="AJ377" s="84"/>
      <c r="AK377" s="84"/>
      <c r="AL377" s="84"/>
      <c r="AM377" s="84"/>
    </row>
    <row r="378" spans="1:39" s="10" customFormat="1">
      <c r="A378" s="262"/>
      <c r="B378" s="21" t="s">
        <v>772</v>
      </c>
      <c r="C378" s="22">
        <v>1</v>
      </c>
      <c r="D378" s="23" t="s">
        <v>599</v>
      </c>
      <c r="E378" s="41">
        <v>1</v>
      </c>
      <c r="F378" s="24">
        <v>1</v>
      </c>
      <c r="G378" s="24"/>
      <c r="H378" s="24"/>
      <c r="I378" s="25">
        <f>PRODUCT(C378:H378)</f>
        <v>1</v>
      </c>
      <c r="J378" s="42"/>
      <c r="N378" s="84"/>
      <c r="O378" s="84"/>
      <c r="P378" s="84"/>
      <c r="Q378" s="84"/>
      <c r="R378" s="84"/>
      <c r="S378" s="84"/>
      <c r="T378" s="84"/>
      <c r="U378" s="84"/>
      <c r="V378" s="84"/>
      <c r="W378" s="84"/>
      <c r="X378" s="84"/>
      <c r="Y378" s="84"/>
      <c r="Z378" s="84"/>
      <c r="AA378" s="84"/>
      <c r="AB378" s="84"/>
      <c r="AC378" s="84"/>
      <c r="AD378" s="84"/>
      <c r="AE378" s="84"/>
      <c r="AF378" s="84"/>
      <c r="AG378" s="84"/>
      <c r="AH378" s="84"/>
      <c r="AI378" s="84"/>
      <c r="AJ378" s="84"/>
      <c r="AK378" s="84"/>
      <c r="AL378" s="84"/>
      <c r="AM378" s="84"/>
    </row>
    <row r="379" spans="1:39" s="10" customFormat="1">
      <c r="A379" s="262"/>
      <c r="B379" s="21" t="s">
        <v>705</v>
      </c>
      <c r="C379" s="22">
        <v>1</v>
      </c>
      <c r="D379" s="23" t="s">
        <v>599</v>
      </c>
      <c r="E379" s="41">
        <v>1</v>
      </c>
      <c r="F379" s="24">
        <v>1</v>
      </c>
      <c r="G379" s="24"/>
      <c r="H379" s="24"/>
      <c r="I379" s="25">
        <f>PRODUCT(C379:H379)</f>
        <v>1</v>
      </c>
      <c r="J379" s="42"/>
      <c r="N379" s="84"/>
      <c r="O379" s="84"/>
      <c r="P379" s="84"/>
      <c r="Q379" s="84"/>
      <c r="R379" s="84"/>
      <c r="S379" s="84"/>
      <c r="T379" s="84"/>
      <c r="U379" s="84"/>
      <c r="V379" s="84"/>
      <c r="W379" s="84"/>
      <c r="X379" s="84"/>
      <c r="Y379" s="84"/>
      <c r="Z379" s="84"/>
      <c r="AA379" s="84"/>
      <c r="AB379" s="84"/>
      <c r="AC379" s="84"/>
      <c r="AD379" s="84"/>
      <c r="AE379" s="84"/>
      <c r="AF379" s="84"/>
      <c r="AG379" s="84"/>
      <c r="AH379" s="84"/>
      <c r="AI379" s="84"/>
      <c r="AJ379" s="84"/>
      <c r="AK379" s="84"/>
      <c r="AL379" s="84"/>
      <c r="AM379" s="84"/>
    </row>
    <row r="380" spans="1:39" s="10" customFormat="1" ht="15.75" customHeight="1">
      <c r="A380" s="262"/>
      <c r="B380" s="21"/>
      <c r="C380" s="40"/>
      <c r="D380" s="23"/>
      <c r="E380" s="41"/>
      <c r="F380" s="262"/>
      <c r="G380" s="262"/>
      <c r="H380" s="262"/>
      <c r="I380" s="28">
        <f>SUM(I378:I379)</f>
        <v>2</v>
      </c>
      <c r="J380" s="258" t="s">
        <v>214</v>
      </c>
      <c r="N380" s="84"/>
      <c r="O380" s="84"/>
      <c r="P380" s="84"/>
      <c r="Q380" s="84"/>
      <c r="R380" s="84"/>
      <c r="S380" s="84"/>
      <c r="T380" s="84"/>
      <c r="U380" s="84"/>
      <c r="V380" s="84"/>
      <c r="W380" s="84"/>
      <c r="X380" s="84"/>
      <c r="Y380" s="84"/>
      <c r="Z380" s="84"/>
      <c r="AA380" s="84"/>
      <c r="AB380" s="84"/>
      <c r="AC380" s="84"/>
      <c r="AD380" s="84"/>
      <c r="AE380" s="84"/>
      <c r="AF380" s="84"/>
      <c r="AG380" s="84"/>
      <c r="AH380" s="84"/>
      <c r="AI380" s="84"/>
      <c r="AJ380" s="84"/>
      <c r="AK380" s="84"/>
      <c r="AL380" s="84"/>
      <c r="AM380" s="84"/>
    </row>
    <row r="381" spans="1:39" s="10" customFormat="1" ht="86.25" customHeight="1">
      <c r="A381" s="263">
        <v>54</v>
      </c>
      <c r="B381" s="317" t="s">
        <v>864</v>
      </c>
      <c r="C381" s="318"/>
      <c r="D381" s="318"/>
      <c r="E381" s="318"/>
      <c r="F381" s="318"/>
      <c r="G381" s="318"/>
      <c r="H381" s="318"/>
      <c r="I381" s="318"/>
      <c r="J381" s="319"/>
      <c r="N381" s="84"/>
      <c r="O381" s="84"/>
      <c r="P381" s="84"/>
      <c r="Q381" s="84"/>
      <c r="R381" s="84"/>
      <c r="S381" s="84"/>
      <c r="T381" s="84"/>
      <c r="U381" s="84"/>
      <c r="V381" s="84"/>
      <c r="W381" s="84"/>
      <c r="X381" s="84"/>
      <c r="Y381" s="84"/>
      <c r="Z381" s="84"/>
      <c r="AA381" s="84"/>
      <c r="AB381" s="84"/>
      <c r="AC381" s="84"/>
      <c r="AD381" s="84"/>
      <c r="AE381" s="84"/>
      <c r="AF381" s="84"/>
      <c r="AG381" s="84"/>
      <c r="AH381" s="84"/>
      <c r="AI381" s="84"/>
      <c r="AJ381" s="84"/>
      <c r="AK381" s="84"/>
      <c r="AL381" s="84"/>
      <c r="AM381" s="84"/>
    </row>
    <row r="382" spans="1:39" s="10" customFormat="1" ht="15.75" customHeight="1">
      <c r="A382" s="263"/>
      <c r="B382" s="21" t="s">
        <v>866</v>
      </c>
      <c r="C382" s="41">
        <v>1</v>
      </c>
      <c r="D382" s="23" t="s">
        <v>599</v>
      </c>
      <c r="E382" s="305">
        <v>1</v>
      </c>
      <c r="F382" s="306">
        <v>4</v>
      </c>
      <c r="G382" s="306">
        <v>2.5</v>
      </c>
      <c r="H382" s="306">
        <v>2</v>
      </c>
      <c r="I382" s="306">
        <f>ROUND(PRODUCT(D382:H382),2)</f>
        <v>20</v>
      </c>
      <c r="J382" s="258"/>
      <c r="N382" s="84"/>
      <c r="O382" s="84"/>
      <c r="P382" s="84"/>
      <c r="Q382" s="84"/>
      <c r="R382" s="84"/>
      <c r="S382" s="84"/>
      <c r="T382" s="84"/>
      <c r="U382" s="84"/>
      <c r="V382" s="84"/>
      <c r="W382" s="84"/>
      <c r="X382" s="84"/>
      <c r="Y382" s="84"/>
      <c r="Z382" s="84"/>
      <c r="AA382" s="84"/>
      <c r="AB382" s="84"/>
      <c r="AC382" s="84"/>
      <c r="AD382" s="84"/>
      <c r="AE382" s="84"/>
      <c r="AF382" s="84"/>
      <c r="AG382" s="84"/>
      <c r="AH382" s="84"/>
      <c r="AI382" s="84"/>
      <c r="AJ382" s="84"/>
      <c r="AK382" s="84"/>
      <c r="AL382" s="84"/>
      <c r="AM382" s="84"/>
    </row>
    <row r="383" spans="1:39" s="10" customFormat="1" ht="35.25" customHeight="1">
      <c r="A383" s="303"/>
      <c r="B383" s="15" t="s">
        <v>870</v>
      </c>
      <c r="C383" s="304"/>
      <c r="D383" s="23"/>
      <c r="E383" s="305"/>
      <c r="F383" s="306"/>
      <c r="G383" s="306"/>
      <c r="H383" s="306"/>
      <c r="I383" s="306">
        <f>I382*5%</f>
        <v>1</v>
      </c>
      <c r="J383" s="258" t="s">
        <v>868</v>
      </c>
      <c r="N383" s="84"/>
      <c r="O383" s="84"/>
      <c r="P383" s="84"/>
      <c r="Q383" s="84"/>
      <c r="R383" s="84"/>
      <c r="S383" s="84"/>
      <c r="T383" s="84"/>
      <c r="U383" s="84"/>
      <c r="V383" s="84"/>
      <c r="W383" s="84"/>
      <c r="X383" s="84"/>
      <c r="Y383" s="84"/>
      <c r="Z383" s="84"/>
      <c r="AA383" s="84"/>
      <c r="AB383" s="84"/>
      <c r="AC383" s="84"/>
      <c r="AD383" s="84"/>
      <c r="AE383" s="84"/>
      <c r="AF383" s="84"/>
      <c r="AG383" s="84"/>
      <c r="AH383" s="84"/>
      <c r="AI383" s="84"/>
      <c r="AJ383" s="84"/>
      <c r="AK383" s="84"/>
      <c r="AL383" s="84"/>
      <c r="AM383" s="84"/>
    </row>
    <row r="384" spans="1:39" s="10" customFormat="1" ht="15.75" customHeight="1">
      <c r="A384" s="303"/>
      <c r="B384" s="21"/>
      <c r="C384" s="304"/>
      <c r="D384" s="23"/>
      <c r="E384" s="305"/>
      <c r="F384" s="306"/>
      <c r="G384" s="306"/>
      <c r="H384" s="306"/>
      <c r="I384" s="306">
        <f>SUM(I382:I383)</f>
        <v>21</v>
      </c>
      <c r="J384" s="258"/>
      <c r="N384" s="84"/>
      <c r="O384" s="84"/>
      <c r="P384" s="84"/>
      <c r="Q384" s="84"/>
      <c r="R384" s="84"/>
      <c r="S384" s="84"/>
      <c r="T384" s="84"/>
      <c r="U384" s="84"/>
      <c r="V384" s="84"/>
      <c r="W384" s="84"/>
      <c r="X384" s="84"/>
      <c r="Y384" s="84"/>
      <c r="Z384" s="84"/>
      <c r="AA384" s="84"/>
      <c r="AB384" s="84"/>
      <c r="AC384" s="84"/>
      <c r="AD384" s="84"/>
      <c r="AE384" s="84"/>
      <c r="AF384" s="84"/>
      <c r="AG384" s="84"/>
      <c r="AH384" s="84"/>
      <c r="AI384" s="84"/>
      <c r="AJ384" s="84"/>
      <c r="AK384" s="84"/>
      <c r="AL384" s="84"/>
      <c r="AM384" s="84"/>
    </row>
    <row r="385" spans="1:39" s="10" customFormat="1" ht="15.75" customHeight="1">
      <c r="A385" s="303"/>
      <c r="B385" s="21"/>
      <c r="C385" s="304"/>
      <c r="D385" s="23"/>
      <c r="E385" s="305"/>
      <c r="F385" s="306"/>
      <c r="G385" s="306"/>
      <c r="H385" s="306"/>
      <c r="I385" s="306">
        <f>I384*1000</f>
        <v>21000</v>
      </c>
      <c r="J385" s="258"/>
      <c r="N385" s="84"/>
      <c r="O385" s="84"/>
      <c r="P385" s="84"/>
      <c r="Q385" s="84"/>
      <c r="R385" s="84"/>
      <c r="S385" s="84"/>
      <c r="T385" s="84"/>
      <c r="U385" s="84"/>
      <c r="V385" s="84"/>
      <c r="W385" s="84"/>
      <c r="X385" s="84"/>
      <c r="Y385" s="84"/>
      <c r="Z385" s="84"/>
      <c r="AA385" s="84"/>
      <c r="AB385" s="84"/>
      <c r="AC385" s="84"/>
      <c r="AD385" s="84"/>
      <c r="AE385" s="84"/>
      <c r="AF385" s="84"/>
      <c r="AG385" s="84"/>
      <c r="AH385" s="84"/>
      <c r="AI385" s="84"/>
      <c r="AJ385" s="84"/>
      <c r="AK385" s="84"/>
      <c r="AL385" s="84"/>
      <c r="AM385" s="84"/>
    </row>
    <row r="386" spans="1:39" s="10" customFormat="1" ht="15.75" customHeight="1">
      <c r="A386" s="303"/>
      <c r="B386" s="21"/>
      <c r="C386" s="304"/>
      <c r="D386" s="23"/>
      <c r="E386" s="305" t="s">
        <v>867</v>
      </c>
      <c r="F386" s="308">
        <f>I385</f>
        <v>21000</v>
      </c>
      <c r="G386" s="306" t="s">
        <v>874</v>
      </c>
      <c r="H386" s="306"/>
      <c r="I386" s="306">
        <f>I385/6000</f>
        <v>3.5</v>
      </c>
      <c r="J386" s="258"/>
      <c r="N386" s="84"/>
      <c r="O386" s="84"/>
      <c r="P386" s="84"/>
      <c r="Q386" s="84"/>
      <c r="R386" s="84"/>
      <c r="S386" s="84"/>
      <c r="T386" s="84"/>
      <c r="U386" s="84"/>
      <c r="V386" s="84"/>
      <c r="W386" s="84"/>
      <c r="X386" s="84"/>
      <c r="Y386" s="84"/>
      <c r="Z386" s="84"/>
      <c r="AA386" s="84"/>
      <c r="AB386" s="84"/>
      <c r="AC386" s="84"/>
      <c r="AD386" s="84"/>
      <c r="AE386" s="84"/>
      <c r="AF386" s="84"/>
      <c r="AG386" s="84"/>
      <c r="AH386" s="84"/>
      <c r="AI386" s="84"/>
      <c r="AJ386" s="84"/>
      <c r="AK386" s="84"/>
      <c r="AL386" s="84"/>
      <c r="AM386" s="84"/>
    </row>
    <row r="387" spans="1:39" s="10" customFormat="1" ht="15.75" customHeight="1">
      <c r="A387" s="303"/>
      <c r="B387" s="21"/>
      <c r="C387" s="304"/>
      <c r="D387" s="23"/>
      <c r="E387" s="305"/>
      <c r="F387" s="306"/>
      <c r="G387" s="306"/>
      <c r="H387" s="306" t="s">
        <v>869</v>
      </c>
      <c r="I387" s="307">
        <f>ROUNDUP(I386,0)</f>
        <v>4</v>
      </c>
      <c r="J387" s="258"/>
      <c r="N387" s="84"/>
      <c r="O387" s="84"/>
      <c r="P387" s="84"/>
      <c r="Q387" s="84"/>
      <c r="R387" s="84"/>
      <c r="S387" s="84"/>
      <c r="T387" s="84"/>
      <c r="U387" s="84"/>
      <c r="V387" s="84"/>
      <c r="W387" s="84"/>
      <c r="X387" s="84"/>
      <c r="Y387" s="84"/>
      <c r="Z387" s="84"/>
      <c r="AA387" s="84"/>
      <c r="AB387" s="84"/>
      <c r="AC387" s="84"/>
      <c r="AD387" s="84"/>
      <c r="AE387" s="84"/>
      <c r="AF387" s="84"/>
      <c r="AG387" s="84"/>
      <c r="AH387" s="84"/>
      <c r="AI387" s="84"/>
      <c r="AJ387" s="84"/>
      <c r="AK387" s="84"/>
      <c r="AL387" s="84"/>
      <c r="AM387" s="84"/>
    </row>
    <row r="388" spans="1:39" s="10" customFormat="1" ht="15.75" customHeight="1">
      <c r="A388" s="303"/>
      <c r="B388" s="21"/>
      <c r="C388" s="304"/>
      <c r="D388" s="23"/>
      <c r="E388" s="41"/>
      <c r="F388" s="24"/>
      <c r="G388" s="24"/>
      <c r="H388" s="25"/>
      <c r="I388" s="25"/>
      <c r="J388" s="258"/>
      <c r="N388" s="84"/>
      <c r="O388" s="84"/>
      <c r="P388" s="84"/>
      <c r="Q388" s="84"/>
      <c r="R388" s="84"/>
      <c r="S388" s="84"/>
      <c r="T388" s="84"/>
      <c r="U388" s="84"/>
      <c r="V388" s="84"/>
      <c r="W388" s="84"/>
      <c r="X388" s="84"/>
      <c r="Y388" s="84"/>
      <c r="Z388" s="84"/>
      <c r="AA388" s="84"/>
      <c r="AB388" s="84"/>
      <c r="AC388" s="84"/>
      <c r="AD388" s="84"/>
      <c r="AE388" s="84"/>
      <c r="AF388" s="84"/>
      <c r="AG388" s="84"/>
      <c r="AH388" s="84"/>
      <c r="AI388" s="84"/>
      <c r="AJ388" s="84"/>
      <c r="AK388" s="84"/>
      <c r="AL388" s="84"/>
      <c r="AM388" s="84"/>
    </row>
    <row r="389" spans="1:39" s="10" customFormat="1" ht="15.75" customHeight="1">
      <c r="A389" s="263"/>
      <c r="B389" s="21"/>
      <c r="C389" s="40"/>
      <c r="D389" s="23"/>
      <c r="E389" s="41"/>
      <c r="F389" s="303"/>
      <c r="G389" s="303"/>
      <c r="H389" s="303"/>
      <c r="I389" s="28"/>
      <c r="J389" s="258"/>
      <c r="N389" s="84"/>
      <c r="O389" s="84"/>
      <c r="P389" s="84"/>
      <c r="Q389" s="84"/>
      <c r="R389" s="84"/>
      <c r="S389" s="84"/>
      <c r="T389" s="84"/>
      <c r="U389" s="84"/>
      <c r="V389" s="84"/>
      <c r="W389" s="84"/>
      <c r="X389" s="84"/>
      <c r="Y389" s="84"/>
      <c r="Z389" s="84"/>
      <c r="AA389" s="84"/>
      <c r="AB389" s="84"/>
      <c r="AC389" s="84"/>
      <c r="AD389" s="84"/>
      <c r="AE389" s="84"/>
      <c r="AF389" s="84"/>
      <c r="AG389" s="84"/>
      <c r="AH389" s="84"/>
      <c r="AI389" s="84"/>
      <c r="AJ389" s="84"/>
      <c r="AK389" s="84"/>
      <c r="AL389" s="84"/>
      <c r="AM389" s="84"/>
    </row>
    <row r="390" spans="1:39" s="10" customFormat="1">
      <c r="A390" s="217">
        <v>54</v>
      </c>
      <c r="B390" s="218" t="s">
        <v>568</v>
      </c>
      <c r="C390" s="40"/>
      <c r="D390" s="23"/>
      <c r="E390" s="41"/>
      <c r="F390" s="262"/>
      <c r="G390" s="262"/>
      <c r="H390" s="262"/>
      <c r="I390" s="24" t="s">
        <v>91</v>
      </c>
      <c r="J390" s="42"/>
      <c r="N390" s="84"/>
      <c r="O390" s="84"/>
      <c r="P390" s="84"/>
      <c r="Q390" s="84"/>
      <c r="R390" s="84"/>
      <c r="S390" s="84"/>
      <c r="T390" s="84"/>
      <c r="U390" s="84"/>
      <c r="V390" s="84"/>
      <c r="W390" s="84"/>
      <c r="X390" s="84"/>
      <c r="Y390" s="84"/>
      <c r="Z390" s="84"/>
      <c r="AA390" s="84"/>
      <c r="AB390" s="84"/>
      <c r="AC390" s="84"/>
      <c r="AD390" s="84"/>
      <c r="AE390" s="84"/>
      <c r="AF390" s="84"/>
      <c r="AG390" s="84"/>
      <c r="AH390" s="84"/>
      <c r="AI390" s="84"/>
      <c r="AJ390" s="84"/>
      <c r="AK390" s="84"/>
      <c r="AL390" s="84"/>
      <c r="AM390" s="84"/>
    </row>
    <row r="391" spans="1:39" s="10" customFormat="1" ht="30">
      <c r="A391" s="217">
        <v>55</v>
      </c>
      <c r="B391" s="218" t="s">
        <v>577</v>
      </c>
      <c r="C391" s="40"/>
      <c r="D391" s="23"/>
      <c r="E391" s="41"/>
      <c r="F391" s="262"/>
      <c r="G391" s="262"/>
      <c r="H391" s="262"/>
      <c r="I391" s="24" t="s">
        <v>91</v>
      </c>
      <c r="J391" s="42"/>
      <c r="N391" s="84"/>
      <c r="O391" s="84"/>
      <c r="P391" s="84"/>
      <c r="Q391" s="84"/>
      <c r="R391" s="84"/>
      <c r="S391" s="84"/>
      <c r="T391" s="84"/>
      <c r="U391" s="84"/>
      <c r="V391" s="84"/>
      <c r="W391" s="84"/>
      <c r="X391" s="84"/>
      <c r="Y391" s="84"/>
      <c r="Z391" s="84"/>
      <c r="AA391" s="84"/>
      <c r="AB391" s="84"/>
      <c r="AC391" s="84"/>
      <c r="AD391" s="84"/>
      <c r="AE391" s="84"/>
      <c r="AF391" s="84"/>
      <c r="AG391" s="84"/>
      <c r="AH391" s="84"/>
      <c r="AI391" s="84"/>
      <c r="AJ391" s="84"/>
      <c r="AK391" s="84"/>
      <c r="AL391" s="84"/>
      <c r="AM391" s="84"/>
    </row>
    <row r="392" spans="1:39" s="10" customFormat="1" ht="45">
      <c r="A392" s="217">
        <v>56</v>
      </c>
      <c r="B392" s="218" t="s">
        <v>786</v>
      </c>
      <c r="C392" s="40"/>
      <c r="D392" s="23"/>
      <c r="E392" s="41"/>
      <c r="F392" s="262"/>
      <c r="G392" s="262"/>
      <c r="H392" s="262"/>
      <c r="I392" s="24" t="s">
        <v>91</v>
      </c>
      <c r="J392" s="42"/>
      <c r="N392" s="84"/>
      <c r="O392" s="84"/>
      <c r="P392" s="84"/>
      <c r="Q392" s="84"/>
      <c r="R392" s="84"/>
      <c r="S392" s="84"/>
      <c r="T392" s="84"/>
      <c r="U392" s="84"/>
      <c r="V392" s="84"/>
      <c r="W392" s="84"/>
      <c r="X392" s="84"/>
      <c r="Y392" s="84"/>
      <c r="Z392" s="84"/>
      <c r="AA392" s="84"/>
      <c r="AB392" s="84"/>
      <c r="AC392" s="84"/>
      <c r="AD392" s="84"/>
      <c r="AE392" s="84"/>
      <c r="AF392" s="84"/>
      <c r="AG392" s="84"/>
      <c r="AH392" s="84"/>
      <c r="AI392" s="84"/>
      <c r="AJ392" s="84"/>
      <c r="AK392" s="84"/>
      <c r="AL392" s="84"/>
      <c r="AM392" s="84"/>
    </row>
    <row r="393" spans="1:39" s="10" customFormat="1">
      <c r="A393" s="217">
        <v>57</v>
      </c>
      <c r="B393" s="218" t="s">
        <v>570</v>
      </c>
      <c r="C393" s="40"/>
      <c r="D393" s="23"/>
      <c r="E393" s="41"/>
      <c r="F393" s="262"/>
      <c r="G393" s="262"/>
      <c r="H393" s="262"/>
      <c r="I393" s="24" t="s">
        <v>91</v>
      </c>
      <c r="J393" s="42"/>
      <c r="N393" s="84"/>
      <c r="O393" s="84"/>
      <c r="P393" s="84"/>
      <c r="Q393" s="84"/>
      <c r="R393" s="84"/>
      <c r="S393" s="84"/>
      <c r="T393" s="84"/>
      <c r="U393" s="84"/>
      <c r="V393" s="84"/>
      <c r="W393" s="84"/>
      <c r="X393" s="84"/>
      <c r="Y393" s="84"/>
      <c r="Z393" s="84"/>
      <c r="AA393" s="84"/>
      <c r="AB393" s="84"/>
      <c r="AC393" s="84"/>
      <c r="AD393" s="84"/>
      <c r="AE393" s="84"/>
      <c r="AF393" s="84"/>
      <c r="AG393" s="84"/>
      <c r="AH393" s="84"/>
      <c r="AI393" s="84"/>
      <c r="AJ393" s="84"/>
      <c r="AK393" s="84"/>
      <c r="AL393" s="84"/>
      <c r="AM393" s="84"/>
    </row>
    <row r="394" spans="1:39" s="10" customFormat="1">
      <c r="A394" s="217">
        <v>58</v>
      </c>
      <c r="B394" s="218" t="s">
        <v>571</v>
      </c>
      <c r="C394" s="40"/>
      <c r="D394" s="23"/>
      <c r="E394" s="41"/>
      <c r="F394" s="262"/>
      <c r="G394" s="262"/>
      <c r="H394" s="262"/>
      <c r="I394" s="24" t="s">
        <v>91</v>
      </c>
      <c r="J394" s="42"/>
      <c r="N394" s="84"/>
      <c r="O394" s="84"/>
      <c r="P394" s="84"/>
      <c r="Q394" s="84"/>
      <c r="R394" s="84"/>
      <c r="S394" s="84"/>
      <c r="T394" s="84"/>
      <c r="U394" s="84"/>
      <c r="V394" s="84"/>
      <c r="W394" s="84"/>
      <c r="X394" s="84"/>
      <c r="Y394" s="84"/>
      <c r="Z394" s="84"/>
      <c r="AA394" s="84"/>
      <c r="AB394" s="84"/>
      <c r="AC394" s="84"/>
      <c r="AD394" s="84"/>
      <c r="AE394" s="84"/>
      <c r="AF394" s="84"/>
      <c r="AG394" s="84"/>
      <c r="AH394" s="84"/>
      <c r="AI394" s="84"/>
      <c r="AJ394" s="84"/>
      <c r="AK394" s="84"/>
      <c r="AL394" s="84"/>
      <c r="AM394" s="84"/>
    </row>
    <row r="395" spans="1:39" s="10" customFormat="1">
      <c r="A395" s="217">
        <v>59</v>
      </c>
      <c r="B395" s="218" t="s">
        <v>573</v>
      </c>
      <c r="C395" s="40"/>
      <c r="D395" s="23"/>
      <c r="E395" s="41"/>
      <c r="F395" s="262"/>
      <c r="G395" s="262"/>
      <c r="H395" s="262"/>
      <c r="I395" s="24" t="s">
        <v>91</v>
      </c>
      <c r="J395" s="42"/>
      <c r="N395" s="84"/>
      <c r="O395" s="84"/>
      <c r="P395" s="84"/>
      <c r="Q395" s="84"/>
      <c r="R395" s="84"/>
      <c r="S395" s="84"/>
      <c r="T395" s="84"/>
      <c r="U395" s="84"/>
      <c r="V395" s="84"/>
      <c r="W395" s="84"/>
      <c r="X395" s="84"/>
      <c r="Y395" s="84"/>
      <c r="Z395" s="84"/>
      <c r="AA395" s="84"/>
      <c r="AB395" s="84"/>
      <c r="AC395" s="84"/>
      <c r="AD395" s="84"/>
      <c r="AE395" s="84"/>
      <c r="AF395" s="84"/>
      <c r="AG395" s="84"/>
      <c r="AH395" s="84"/>
      <c r="AI395" s="84"/>
      <c r="AJ395" s="84"/>
      <c r="AK395" s="84"/>
      <c r="AL395" s="84"/>
      <c r="AM395" s="84"/>
    </row>
    <row r="396" spans="1:39" s="10" customFormat="1" ht="30">
      <c r="A396" s="217">
        <v>60</v>
      </c>
      <c r="B396" s="218" t="s">
        <v>574</v>
      </c>
      <c r="C396" s="40"/>
      <c r="D396" s="23"/>
      <c r="E396" s="41"/>
      <c r="F396" s="262"/>
      <c r="G396" s="262"/>
      <c r="H396" s="262"/>
      <c r="I396" s="24" t="s">
        <v>91</v>
      </c>
      <c r="J396" s="42"/>
      <c r="N396" s="84"/>
      <c r="O396" s="84"/>
      <c r="P396" s="84"/>
      <c r="Q396" s="84"/>
      <c r="R396" s="84"/>
      <c r="S396" s="84"/>
      <c r="T396" s="84"/>
      <c r="U396" s="84"/>
      <c r="V396" s="84"/>
      <c r="W396" s="84"/>
      <c r="X396" s="84"/>
      <c r="Y396" s="84"/>
      <c r="Z396" s="84"/>
      <c r="AA396" s="84"/>
      <c r="AB396" s="84"/>
      <c r="AC396" s="84"/>
      <c r="AD396" s="84"/>
      <c r="AE396" s="84"/>
      <c r="AF396" s="84"/>
      <c r="AG396" s="84"/>
      <c r="AH396" s="84"/>
      <c r="AI396" s="84"/>
      <c r="AJ396" s="84"/>
      <c r="AK396" s="84"/>
      <c r="AL396" s="84"/>
      <c r="AM396" s="84"/>
    </row>
    <row r="397" spans="1:39" s="10" customFormat="1">
      <c r="A397" s="196"/>
      <c r="C397" s="196"/>
      <c r="D397" s="197"/>
      <c r="F397" s="196"/>
      <c r="G397" s="196"/>
      <c r="H397" s="196"/>
      <c r="I397" s="198"/>
      <c r="J397" s="199"/>
      <c r="N397" s="84"/>
      <c r="O397" s="84"/>
      <c r="P397" s="84"/>
      <c r="Q397" s="84"/>
      <c r="R397" s="84"/>
      <c r="S397" s="84"/>
      <c r="T397" s="84"/>
      <c r="U397" s="84"/>
      <c r="V397" s="84"/>
      <c r="W397" s="84"/>
      <c r="X397" s="84"/>
      <c r="Y397" s="84"/>
      <c r="Z397" s="84"/>
      <c r="AA397" s="84"/>
      <c r="AB397" s="84"/>
      <c r="AC397" s="84"/>
      <c r="AD397" s="84"/>
      <c r="AE397" s="84"/>
      <c r="AF397" s="84"/>
      <c r="AG397" s="84"/>
      <c r="AH397" s="84"/>
      <c r="AI397" s="84"/>
      <c r="AJ397" s="84"/>
      <c r="AK397" s="84"/>
      <c r="AL397" s="84"/>
      <c r="AM397" s="84"/>
    </row>
    <row r="398" spans="1:39" s="10" customFormat="1">
      <c r="A398" s="196"/>
      <c r="C398" s="196"/>
      <c r="D398" s="197"/>
      <c r="F398" s="196"/>
      <c r="G398" s="196"/>
      <c r="H398" s="196"/>
      <c r="I398" s="198"/>
      <c r="J398" s="199"/>
      <c r="N398" s="84"/>
      <c r="O398" s="84"/>
      <c r="P398" s="84"/>
      <c r="Q398" s="84"/>
      <c r="R398" s="84"/>
      <c r="S398" s="84"/>
      <c r="T398" s="84"/>
      <c r="U398" s="84"/>
      <c r="V398" s="84"/>
      <c r="W398" s="84"/>
      <c r="X398" s="84"/>
      <c r="Y398" s="84"/>
      <c r="Z398" s="84"/>
      <c r="AA398" s="84"/>
      <c r="AB398" s="84"/>
      <c r="AC398" s="84"/>
      <c r="AD398" s="84"/>
      <c r="AE398" s="84"/>
      <c r="AF398" s="84"/>
      <c r="AG398" s="84"/>
      <c r="AH398" s="84"/>
      <c r="AI398" s="84"/>
      <c r="AJ398" s="84"/>
      <c r="AK398" s="84"/>
      <c r="AL398" s="84"/>
      <c r="AM398" s="84"/>
    </row>
    <row r="399" spans="1:39" s="144" customFormat="1" ht="87" customHeight="1">
      <c r="A399" s="200"/>
      <c r="B399" s="201"/>
      <c r="C399" s="202"/>
      <c r="D399" s="202"/>
      <c r="E399" s="202"/>
      <c r="F399" s="203"/>
      <c r="G399" s="204"/>
      <c r="H399" s="205"/>
      <c r="I399" s="206"/>
      <c r="J399" s="207"/>
    </row>
    <row r="400" spans="1:39" s="209" customFormat="1">
      <c r="A400" s="208"/>
      <c r="B400" s="299" t="s">
        <v>873</v>
      </c>
      <c r="C400" s="209" t="s">
        <v>872</v>
      </c>
      <c r="E400" s="208"/>
      <c r="F400" s="208"/>
      <c r="G400" s="210"/>
      <c r="H400" s="208" t="s">
        <v>731</v>
      </c>
      <c r="I400" s="211"/>
      <c r="J400" s="212"/>
    </row>
  </sheetData>
  <mergeCells count="66">
    <mergeCell ref="B381:J381"/>
    <mergeCell ref="A1:J1"/>
    <mergeCell ref="A4:J4"/>
    <mergeCell ref="C5:E5"/>
    <mergeCell ref="I5:J5"/>
    <mergeCell ref="B6:J6"/>
    <mergeCell ref="B139:J139"/>
    <mergeCell ref="B19:J19"/>
    <mergeCell ref="B30:J30"/>
    <mergeCell ref="B43:J43"/>
    <mergeCell ref="B60:J60"/>
    <mergeCell ref="B70:J70"/>
    <mergeCell ref="B82:J82"/>
    <mergeCell ref="B85:J85"/>
    <mergeCell ref="B91:J91"/>
    <mergeCell ref="B103:J103"/>
    <mergeCell ref="B219:J219"/>
    <mergeCell ref="B143:J143"/>
    <mergeCell ref="B148:J148"/>
    <mergeCell ref="B154:J154"/>
    <mergeCell ref="B157:J157"/>
    <mergeCell ref="B160:J160"/>
    <mergeCell ref="B162:J162"/>
    <mergeCell ref="B168:J168"/>
    <mergeCell ref="B190:J190"/>
    <mergeCell ref="B194:J194"/>
    <mergeCell ref="B198:J198"/>
    <mergeCell ref="B205:J205"/>
    <mergeCell ref="B290:J290"/>
    <mergeCell ref="B226:J226"/>
    <mergeCell ref="B230:J230"/>
    <mergeCell ref="B247:J247"/>
    <mergeCell ref="B256:J256"/>
    <mergeCell ref="B260:J260"/>
    <mergeCell ref="B274:J274"/>
    <mergeCell ref="B280:J280"/>
    <mergeCell ref="B282:J282"/>
    <mergeCell ref="B284:J284"/>
    <mergeCell ref="B286:J286"/>
    <mergeCell ref="B288:J288"/>
    <mergeCell ref="B293:G293"/>
    <mergeCell ref="B299:G299"/>
    <mergeCell ref="B301:J301"/>
    <mergeCell ref="B303:J303"/>
    <mergeCell ref="B305:J305"/>
    <mergeCell ref="B357:J357"/>
    <mergeCell ref="A2:J2"/>
    <mergeCell ref="A3:J3"/>
    <mergeCell ref="B338:J338"/>
    <mergeCell ref="B340:J340"/>
    <mergeCell ref="B344:J344"/>
    <mergeCell ref="B347:J347"/>
    <mergeCell ref="B350:J350"/>
    <mergeCell ref="B351:J351"/>
    <mergeCell ref="B307:J307"/>
    <mergeCell ref="B308:G308"/>
    <mergeCell ref="B314:J314"/>
    <mergeCell ref="B316:J316"/>
    <mergeCell ref="B333:J333"/>
    <mergeCell ref="B335:J335"/>
    <mergeCell ref="B292:J292"/>
    <mergeCell ref="B361:J361"/>
    <mergeCell ref="B366:J366"/>
    <mergeCell ref="B371:J371"/>
    <mergeCell ref="B374:J374"/>
    <mergeCell ref="B377:J377"/>
  </mergeCells>
  <printOptions horizontalCentered="1"/>
  <pageMargins left="0.45" right="0.45" top="0.56000000000000005" bottom="0.23" header="0.22" footer="0.16"/>
  <pageSetup paperSize="9" orientation="portrait" r:id="rId1"/>
  <rowBreaks count="2" manualBreakCount="2">
    <brk id="69" max="9" man="1"/>
    <brk id="102" max="9"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199"/>
  <sheetViews>
    <sheetView tabSelected="1" view="pageBreakPreview" topLeftCell="A84" zoomScaleNormal="100" zoomScaleSheetLayoutView="100" workbookViewId="0">
      <selection activeCell="D84" sqref="D84"/>
    </sheetView>
  </sheetViews>
  <sheetFormatPr defaultColWidth="8.88671875" defaultRowHeight="15"/>
  <cols>
    <col min="1" max="1" width="5.88671875" style="232" bestFit="1" customWidth="1"/>
    <col min="2" max="2" width="6.5546875" style="251" bestFit="1" customWidth="1"/>
    <col min="3" max="3" width="39.6640625" style="250" customWidth="1"/>
    <col min="4" max="4" width="8.5546875" style="251" bestFit="1" customWidth="1"/>
    <col min="5" max="5" width="5.6640625" style="232" customWidth="1"/>
    <col min="6" max="6" width="12.109375" style="251" bestFit="1" customWidth="1"/>
    <col min="7" max="7" width="4.77734375" style="251" hidden="1" customWidth="1"/>
    <col min="8" max="8" width="9.109375" style="251" hidden="1" customWidth="1"/>
    <col min="9" max="9" width="8.77734375" style="252" hidden="1" customWidth="1"/>
    <col min="10" max="10" width="10.44140625" style="253" hidden="1" customWidth="1"/>
    <col min="11" max="16" width="8.88671875" style="229"/>
    <col min="17" max="16384" width="8.88671875" style="230"/>
  </cols>
  <sheetData>
    <row r="1" spans="1:16">
      <c r="A1" s="355" t="s">
        <v>459</v>
      </c>
      <c r="B1" s="355"/>
      <c r="C1" s="355"/>
      <c r="D1" s="355"/>
      <c r="E1" s="355"/>
      <c r="F1" s="355"/>
      <c r="G1" s="227"/>
      <c r="H1" s="227"/>
      <c r="I1" s="227"/>
      <c r="J1" s="228"/>
    </row>
    <row r="2" spans="1:16">
      <c r="A2" s="355" t="s">
        <v>794</v>
      </c>
      <c r="B2" s="355"/>
      <c r="C2" s="355"/>
      <c r="D2" s="355"/>
      <c r="E2" s="355"/>
      <c r="F2" s="355"/>
      <c r="G2" s="227"/>
      <c r="H2" s="227"/>
      <c r="I2" s="227"/>
      <c r="J2" s="228"/>
    </row>
    <row r="3" spans="1:16" ht="45.75" customHeight="1">
      <c r="A3" s="355" t="str">
        <f>'Toil detail'!A3:J3</f>
        <v>NAME OF WORK: PROVIDING TOILET BLOCK TO THE GOVERNMENT GIRLS HIGHER SECONDARY SCHOOL AT ALAGAPPAMPALAYAM PUDUR, SANKAGIRI TALUK IN SALEM DISTRICT</v>
      </c>
      <c r="B3" s="355"/>
      <c r="C3" s="355"/>
      <c r="D3" s="355"/>
      <c r="E3" s="355"/>
      <c r="F3" s="355"/>
      <c r="G3" s="227"/>
      <c r="H3" s="227"/>
      <c r="I3" s="227"/>
      <c r="J3" s="228"/>
    </row>
    <row r="4" spans="1:16">
      <c r="A4" s="355" t="s">
        <v>739</v>
      </c>
      <c r="B4" s="355"/>
      <c r="C4" s="355"/>
      <c r="D4" s="355"/>
      <c r="E4" s="355"/>
      <c r="F4" s="355"/>
      <c r="G4" s="227"/>
      <c r="H4" s="227"/>
      <c r="I4" s="227"/>
      <c r="J4" s="228"/>
    </row>
    <row r="5" spans="1:16" s="232" customFormat="1">
      <c r="A5" s="359" t="s">
        <v>41</v>
      </c>
      <c r="B5" s="360" t="s">
        <v>309</v>
      </c>
      <c r="C5" s="355" t="s">
        <v>266</v>
      </c>
      <c r="D5" s="359" t="s">
        <v>20</v>
      </c>
      <c r="E5" s="359" t="s">
        <v>40</v>
      </c>
      <c r="F5" s="362" t="s">
        <v>158</v>
      </c>
      <c r="G5" s="355" t="s">
        <v>567</v>
      </c>
      <c r="H5" s="355"/>
      <c r="I5" s="355" t="s">
        <v>589</v>
      </c>
      <c r="J5" s="355"/>
      <c r="K5" s="231"/>
      <c r="L5" s="231"/>
      <c r="M5" s="231"/>
      <c r="N5" s="231"/>
      <c r="O5" s="231"/>
      <c r="P5" s="231"/>
    </row>
    <row r="6" spans="1:16" s="232" customFormat="1">
      <c r="A6" s="359"/>
      <c r="B6" s="361"/>
      <c r="C6" s="355"/>
      <c r="D6" s="359"/>
      <c r="E6" s="359"/>
      <c r="F6" s="363"/>
      <c r="G6" s="233" t="s">
        <v>309</v>
      </c>
      <c r="H6" s="233" t="s">
        <v>158</v>
      </c>
      <c r="I6" s="234" t="s">
        <v>167</v>
      </c>
      <c r="J6" s="233" t="s">
        <v>158</v>
      </c>
      <c r="K6" s="231"/>
      <c r="L6" s="231"/>
      <c r="M6" s="231"/>
      <c r="N6" s="231"/>
      <c r="O6" s="231"/>
      <c r="P6" s="231"/>
    </row>
    <row r="7" spans="1:16" ht="225">
      <c r="A7" s="235">
        <f>[53]Abstract!A4</f>
        <v>1</v>
      </c>
      <c r="B7" s="236"/>
      <c r="C7" s="237" t="s">
        <v>815</v>
      </c>
      <c r="D7" s="238"/>
      <c r="E7" s="239"/>
      <c r="F7" s="236"/>
      <c r="G7" s="236"/>
      <c r="H7" s="236"/>
      <c r="I7" s="240"/>
      <c r="J7" s="241"/>
    </row>
    <row r="8" spans="1:16">
      <c r="A8" s="235"/>
      <c r="B8" s="236">
        <f>'Toil detail'!I18</f>
        <v>43.5</v>
      </c>
      <c r="C8" s="237" t="s">
        <v>816</v>
      </c>
      <c r="D8" s="238">
        <f>Sheet2!F88</f>
        <v>237.08</v>
      </c>
      <c r="E8" s="239" t="s">
        <v>740</v>
      </c>
      <c r="F8" s="236">
        <f>B8*D8</f>
        <v>10312.98</v>
      </c>
      <c r="G8" s="236">
        <v>0</v>
      </c>
      <c r="H8" s="236">
        <f t="shared" ref="H8:H21" si="0">G8*D8</f>
        <v>0</v>
      </c>
      <c r="I8" s="240">
        <f t="shared" ref="I8:I21" si="1">G8+B8</f>
        <v>43.5</v>
      </c>
      <c r="J8" s="241">
        <f t="shared" ref="J8:J21" si="2">I8*D8</f>
        <v>10312.98</v>
      </c>
      <c r="L8" s="229">
        <f>J8-[53]Abstract!F5</f>
        <v>3508.78</v>
      </c>
    </row>
    <row r="9" spans="1:16" ht="90">
      <c r="A9" s="235">
        <v>2</v>
      </c>
      <c r="B9" s="236">
        <f>'Toil detail'!I29</f>
        <v>3.6</v>
      </c>
      <c r="C9" s="237" t="s">
        <v>817</v>
      </c>
      <c r="D9" s="238">
        <f>Sheet2!F109</f>
        <v>1716.85</v>
      </c>
      <c r="E9" s="239" t="s">
        <v>740</v>
      </c>
      <c r="F9" s="236">
        <f>B9*D9</f>
        <v>6180.66</v>
      </c>
      <c r="G9" s="236">
        <v>0</v>
      </c>
      <c r="H9" s="236">
        <f t="shared" si="0"/>
        <v>0</v>
      </c>
      <c r="I9" s="240">
        <f t="shared" si="1"/>
        <v>3.6</v>
      </c>
      <c r="J9" s="241">
        <f t="shared" si="2"/>
        <v>6180.66</v>
      </c>
    </row>
    <row r="10" spans="1:16" s="243" customFormat="1" ht="135">
      <c r="A10" s="235">
        <v>3</v>
      </c>
      <c r="B10" s="236">
        <f>'Toil detail'!I42</f>
        <v>7.1</v>
      </c>
      <c r="C10" s="237" t="s">
        <v>818</v>
      </c>
      <c r="D10" s="238">
        <f>Sheet2!F139</f>
        <v>4861.0200000000004</v>
      </c>
      <c r="E10" s="239" t="s">
        <v>740</v>
      </c>
      <c r="F10" s="236">
        <f>B10*D10</f>
        <v>34513.24</v>
      </c>
      <c r="G10" s="236">
        <v>0</v>
      </c>
      <c r="H10" s="236">
        <f t="shared" si="0"/>
        <v>0</v>
      </c>
      <c r="I10" s="240">
        <f t="shared" si="1"/>
        <v>7.1</v>
      </c>
      <c r="J10" s="241">
        <f t="shared" si="2"/>
        <v>34513.24</v>
      </c>
      <c r="K10" s="229"/>
      <c r="L10" s="229"/>
      <c r="M10" s="242"/>
      <c r="N10" s="242"/>
      <c r="O10" s="242"/>
      <c r="P10" s="242"/>
    </row>
    <row r="11" spans="1:16" s="243" customFormat="1" ht="135">
      <c r="A11" s="235">
        <v>4</v>
      </c>
      <c r="B11" s="236">
        <f>'Toil detail'!I59</f>
        <v>17.7</v>
      </c>
      <c r="C11" s="237" t="s">
        <v>549</v>
      </c>
      <c r="D11" s="238">
        <f>Sheet2!F182</f>
        <v>6959.36</v>
      </c>
      <c r="E11" s="239" t="s">
        <v>740</v>
      </c>
      <c r="F11" s="236">
        <f>B11*D11</f>
        <v>123180.67</v>
      </c>
      <c r="G11" s="236">
        <v>0</v>
      </c>
      <c r="H11" s="236">
        <f t="shared" si="0"/>
        <v>0</v>
      </c>
      <c r="I11" s="240">
        <f t="shared" si="1"/>
        <v>17.7</v>
      </c>
      <c r="J11" s="241">
        <f t="shared" si="2"/>
        <v>123180.67</v>
      </c>
      <c r="K11" s="229"/>
      <c r="L11" s="229"/>
      <c r="M11" s="242"/>
      <c r="N11" s="242"/>
      <c r="O11" s="242"/>
      <c r="P11" s="242"/>
    </row>
    <row r="12" spans="1:16" ht="165">
      <c r="A12" s="235">
        <v>5</v>
      </c>
      <c r="B12" s="236"/>
      <c r="C12" s="237" t="s">
        <v>550</v>
      </c>
      <c r="D12" s="238"/>
      <c r="E12" s="239"/>
      <c r="F12" s="236"/>
      <c r="G12" s="236">
        <v>0</v>
      </c>
      <c r="H12" s="236">
        <f t="shared" si="0"/>
        <v>0</v>
      </c>
      <c r="I12" s="240">
        <f t="shared" si="1"/>
        <v>0</v>
      </c>
      <c r="J12" s="241">
        <f t="shared" si="2"/>
        <v>0</v>
      </c>
    </row>
    <row r="13" spans="1:16">
      <c r="A13" s="235"/>
      <c r="B13" s="236">
        <f>'Toil detail'!I69</f>
        <v>14.9</v>
      </c>
      <c r="C13" s="237" t="s">
        <v>35</v>
      </c>
      <c r="D13" s="238">
        <f>Sheet2!F199</f>
        <v>6965.78</v>
      </c>
      <c r="E13" s="239" t="s">
        <v>740</v>
      </c>
      <c r="F13" s="236">
        <f>B13*D13</f>
        <v>103790.12</v>
      </c>
      <c r="G13" s="236">
        <v>0</v>
      </c>
      <c r="H13" s="236">
        <f t="shared" si="0"/>
        <v>0</v>
      </c>
      <c r="I13" s="240">
        <f t="shared" si="1"/>
        <v>14.9</v>
      </c>
      <c r="J13" s="241">
        <f t="shared" si="2"/>
        <v>103790.12</v>
      </c>
    </row>
    <row r="14" spans="1:16" ht="150">
      <c r="A14" s="235">
        <v>6</v>
      </c>
      <c r="B14" s="236"/>
      <c r="C14" s="237" t="s">
        <v>787</v>
      </c>
      <c r="D14" s="238"/>
      <c r="E14" s="239"/>
      <c r="F14" s="236"/>
      <c r="G14" s="236">
        <v>0</v>
      </c>
      <c r="H14" s="236">
        <f t="shared" si="0"/>
        <v>0</v>
      </c>
      <c r="I14" s="240">
        <f t="shared" si="1"/>
        <v>0</v>
      </c>
      <c r="J14" s="241">
        <f t="shared" si="2"/>
        <v>0</v>
      </c>
    </row>
    <row r="15" spans="1:16">
      <c r="A15" s="235"/>
      <c r="B15" s="236">
        <f>'Toil detail'!I81</f>
        <v>50.5</v>
      </c>
      <c r="C15" s="237" t="s">
        <v>80</v>
      </c>
      <c r="D15" s="238">
        <f>Sheet2!F226</f>
        <v>886.07</v>
      </c>
      <c r="E15" s="239" t="s">
        <v>351</v>
      </c>
      <c r="F15" s="236">
        <f t="shared" ref="F15:F21" si="3">B15*D15</f>
        <v>44746.54</v>
      </c>
      <c r="G15" s="236">
        <v>0</v>
      </c>
      <c r="H15" s="236">
        <f t="shared" si="0"/>
        <v>0</v>
      </c>
      <c r="I15" s="240">
        <f t="shared" si="1"/>
        <v>50.5</v>
      </c>
      <c r="J15" s="241">
        <f t="shared" si="2"/>
        <v>44746.54</v>
      </c>
    </row>
    <row r="16" spans="1:16" ht="105">
      <c r="A16" s="235">
        <v>7</v>
      </c>
      <c r="B16" s="236">
        <f>'Toil detail'!I84</f>
        <v>0.65</v>
      </c>
      <c r="C16" s="237" t="s">
        <v>819</v>
      </c>
      <c r="D16" s="238">
        <f>Sheet2!F231</f>
        <v>38.950000000000003</v>
      </c>
      <c r="E16" s="239" t="s">
        <v>740</v>
      </c>
      <c r="F16" s="236">
        <f t="shared" si="3"/>
        <v>25.32</v>
      </c>
      <c r="G16" s="236">
        <v>0</v>
      </c>
      <c r="H16" s="236">
        <f t="shared" si="0"/>
        <v>0</v>
      </c>
      <c r="I16" s="240">
        <f t="shared" si="1"/>
        <v>0.65</v>
      </c>
      <c r="J16" s="241">
        <f t="shared" si="2"/>
        <v>25.32</v>
      </c>
    </row>
    <row r="17" spans="1:16" ht="120">
      <c r="A17" s="235">
        <v>8</v>
      </c>
      <c r="B17" s="236">
        <f>'Toil detail'!I90</f>
        <v>3.8</v>
      </c>
      <c r="C17" s="237" t="s">
        <v>551</v>
      </c>
      <c r="D17" s="238">
        <f>D10</f>
        <v>4861.0200000000004</v>
      </c>
      <c r="E17" s="239" t="s">
        <v>740</v>
      </c>
      <c r="F17" s="236">
        <f t="shared" si="3"/>
        <v>18471.88</v>
      </c>
      <c r="G17" s="236">
        <v>0</v>
      </c>
      <c r="H17" s="236">
        <f t="shared" si="0"/>
        <v>0</v>
      </c>
      <c r="I17" s="240">
        <f t="shared" si="1"/>
        <v>3.8</v>
      </c>
      <c r="J17" s="241">
        <f t="shared" si="2"/>
        <v>18471.88</v>
      </c>
    </row>
    <row r="18" spans="1:16" ht="105">
      <c r="A18" s="235">
        <v>9</v>
      </c>
      <c r="B18" s="236">
        <f>'Toil detail'!I102</f>
        <v>21.4</v>
      </c>
      <c r="C18" s="237" t="s">
        <v>820</v>
      </c>
      <c r="D18" s="238">
        <f>Sheet2!F244</f>
        <v>511.12</v>
      </c>
      <c r="E18" s="239" t="s">
        <v>351</v>
      </c>
      <c r="F18" s="236">
        <f t="shared" si="3"/>
        <v>10937.97</v>
      </c>
      <c r="G18" s="236">
        <v>0</v>
      </c>
      <c r="H18" s="236">
        <f t="shared" si="0"/>
        <v>0</v>
      </c>
      <c r="I18" s="240">
        <f t="shared" si="1"/>
        <v>21.4</v>
      </c>
      <c r="J18" s="241">
        <f t="shared" si="2"/>
        <v>10937.97</v>
      </c>
    </row>
    <row r="19" spans="1:16" ht="90">
      <c r="A19" s="235">
        <v>10</v>
      </c>
      <c r="B19" s="236">
        <f>'Toil detail'!I138</f>
        <v>286.8</v>
      </c>
      <c r="C19" s="237" t="s">
        <v>821</v>
      </c>
      <c r="D19" s="238">
        <f>Sheet2!F256</f>
        <v>251.21</v>
      </c>
      <c r="E19" s="239" t="s">
        <v>351</v>
      </c>
      <c r="F19" s="236">
        <f t="shared" si="3"/>
        <v>72047.03</v>
      </c>
      <c r="G19" s="236">
        <v>0</v>
      </c>
      <c r="H19" s="236">
        <f t="shared" si="0"/>
        <v>0</v>
      </c>
      <c r="I19" s="240">
        <f t="shared" si="1"/>
        <v>286.8</v>
      </c>
      <c r="J19" s="241">
        <f t="shared" si="2"/>
        <v>72047.03</v>
      </c>
    </row>
    <row r="20" spans="1:16" ht="90">
      <c r="A20" s="235">
        <v>11</v>
      </c>
      <c r="B20" s="236">
        <f>'Toil detail'!I142</f>
        <v>25.2</v>
      </c>
      <c r="C20" s="237" t="s">
        <v>822</v>
      </c>
      <c r="D20" s="238">
        <f>Sheet2!F269</f>
        <v>257.3</v>
      </c>
      <c r="E20" s="239" t="s">
        <v>351</v>
      </c>
      <c r="F20" s="236">
        <f t="shared" si="3"/>
        <v>6483.96</v>
      </c>
      <c r="G20" s="236">
        <v>0</v>
      </c>
      <c r="H20" s="236">
        <f t="shared" si="0"/>
        <v>0</v>
      </c>
      <c r="I20" s="240">
        <f t="shared" si="1"/>
        <v>25.2</v>
      </c>
      <c r="J20" s="241">
        <f t="shared" si="2"/>
        <v>6483.96</v>
      </c>
    </row>
    <row r="21" spans="1:16" ht="105">
      <c r="A21" s="235">
        <v>12</v>
      </c>
      <c r="B21" s="236">
        <f>'Toil detail'!I147</f>
        <v>42.3</v>
      </c>
      <c r="C21" s="237" t="s">
        <v>823</v>
      </c>
      <c r="D21" s="238">
        <f>Sheet2!F281</f>
        <v>287.72000000000003</v>
      </c>
      <c r="E21" s="239" t="s">
        <v>351</v>
      </c>
      <c r="F21" s="236">
        <f t="shared" si="3"/>
        <v>12170.56</v>
      </c>
      <c r="G21" s="236">
        <v>0</v>
      </c>
      <c r="H21" s="236">
        <f t="shared" si="0"/>
        <v>0</v>
      </c>
      <c r="I21" s="240">
        <f t="shared" si="1"/>
        <v>42.3</v>
      </c>
      <c r="J21" s="241">
        <f t="shared" si="2"/>
        <v>12170.56</v>
      </c>
    </row>
    <row r="22" spans="1:16" ht="75">
      <c r="A22" s="235">
        <v>13</v>
      </c>
      <c r="B22" s="236"/>
      <c r="C22" s="237" t="s">
        <v>824</v>
      </c>
      <c r="D22" s="238"/>
      <c r="E22" s="239"/>
      <c r="F22" s="236"/>
      <c r="G22" s="236">
        <v>0</v>
      </c>
      <c r="H22" s="236"/>
      <c r="I22" s="240"/>
      <c r="J22" s="241"/>
    </row>
    <row r="23" spans="1:16">
      <c r="A23" s="235"/>
      <c r="B23" s="236">
        <f>'Toil detail'!I153</f>
        <v>57.3</v>
      </c>
      <c r="C23" s="237" t="s">
        <v>825</v>
      </c>
      <c r="D23" s="238">
        <f>Sheet2!F298</f>
        <v>52.4</v>
      </c>
      <c r="E23" s="239" t="str">
        <f>[53]Abstract!E24</f>
        <v>Rmt</v>
      </c>
      <c r="F23" s="236">
        <f>B23*D23</f>
        <v>3002.52</v>
      </c>
      <c r="G23" s="236">
        <v>0</v>
      </c>
      <c r="H23" s="236">
        <f>G23*D23</f>
        <v>0</v>
      </c>
      <c r="I23" s="240">
        <f>G23+B23</f>
        <v>57.3</v>
      </c>
      <c r="J23" s="241">
        <f>I23*D23</f>
        <v>3002.52</v>
      </c>
    </row>
    <row r="24" spans="1:16" s="243" customFormat="1" ht="60">
      <c r="A24" s="235">
        <v>14</v>
      </c>
      <c r="B24" s="236">
        <f>'Toil detail'!I156</f>
        <v>42.3</v>
      </c>
      <c r="C24" s="237" t="s">
        <v>552</v>
      </c>
      <c r="D24" s="238">
        <f>Sheet2!F310</f>
        <v>45.28</v>
      </c>
      <c r="E24" s="239" t="s">
        <v>351</v>
      </c>
      <c r="F24" s="236">
        <f>B24*D24</f>
        <v>1915.34</v>
      </c>
      <c r="G24" s="236">
        <v>0</v>
      </c>
      <c r="H24" s="236">
        <f>G24*D24</f>
        <v>0</v>
      </c>
      <c r="I24" s="240">
        <f>G24+B24</f>
        <v>42.3</v>
      </c>
      <c r="J24" s="241">
        <f>I24*D24</f>
        <v>1915.34</v>
      </c>
      <c r="K24" s="229"/>
      <c r="L24" s="229"/>
      <c r="M24" s="242"/>
      <c r="N24" s="242"/>
      <c r="O24" s="242"/>
      <c r="P24" s="242"/>
    </row>
    <row r="25" spans="1:16" ht="210">
      <c r="A25" s="235">
        <v>15</v>
      </c>
      <c r="B25" s="236"/>
      <c r="C25" s="237" t="s">
        <v>826</v>
      </c>
      <c r="D25" s="238"/>
      <c r="E25" s="239"/>
      <c r="F25" s="236"/>
      <c r="G25" s="236">
        <v>0</v>
      </c>
      <c r="H25" s="236"/>
      <c r="I25" s="240"/>
      <c r="J25" s="241"/>
    </row>
    <row r="26" spans="1:16">
      <c r="A26" s="235"/>
      <c r="B26" s="236">
        <f>'Toil detail'!I158</f>
        <v>20</v>
      </c>
      <c r="C26" s="237" t="s">
        <v>827</v>
      </c>
      <c r="D26" s="238">
        <v>252.72</v>
      </c>
      <c r="E26" s="239" t="str">
        <f>[53]Abstract!E27</f>
        <v>Rmt</v>
      </c>
      <c r="F26" s="236">
        <f>B26*D26</f>
        <v>5054.3999999999996</v>
      </c>
      <c r="G26" s="236">
        <v>0</v>
      </c>
      <c r="H26" s="236">
        <f t="shared" ref="H26:H52" si="4">G26*D26</f>
        <v>0</v>
      </c>
      <c r="I26" s="240">
        <f t="shared" ref="I26:I52" si="5">G26+B26</f>
        <v>20</v>
      </c>
      <c r="J26" s="241">
        <f t="shared" ref="J26:J52" si="6">I26*D26</f>
        <v>5054.3999999999996</v>
      </c>
    </row>
    <row r="27" spans="1:16">
      <c r="A27" s="235"/>
      <c r="B27" s="236">
        <f>'Toil detail'!I159</f>
        <v>22</v>
      </c>
      <c r="C27" s="237" t="s">
        <v>828</v>
      </c>
      <c r="D27" s="238">
        <v>234.47</v>
      </c>
      <c r="E27" s="239" t="str">
        <f>[53]Abstract!E28</f>
        <v>Rmt</v>
      </c>
      <c r="F27" s="236">
        <f>B27*D27</f>
        <v>5158.34</v>
      </c>
      <c r="G27" s="236">
        <v>0</v>
      </c>
      <c r="H27" s="236">
        <f t="shared" si="4"/>
        <v>0</v>
      </c>
      <c r="I27" s="240">
        <f t="shared" si="5"/>
        <v>22</v>
      </c>
      <c r="J27" s="241">
        <f t="shared" si="6"/>
        <v>5158.34</v>
      </c>
    </row>
    <row r="28" spans="1:16" ht="165">
      <c r="A28" s="235">
        <v>16</v>
      </c>
      <c r="B28" s="236">
        <f>'Toil detail'!I161</f>
        <v>5</v>
      </c>
      <c r="C28" s="237" t="s">
        <v>829</v>
      </c>
      <c r="D28" s="238">
        <f>Sheet2!F346</f>
        <v>160</v>
      </c>
      <c r="E28" s="302" t="str">
        <f>[53]Abstract!E29</f>
        <v>Each</v>
      </c>
      <c r="F28" s="236">
        <f>B28*D28</f>
        <v>800</v>
      </c>
      <c r="G28" s="236">
        <v>0</v>
      </c>
      <c r="H28" s="236">
        <f t="shared" si="4"/>
        <v>0</v>
      </c>
      <c r="I28" s="240">
        <f t="shared" si="5"/>
        <v>5</v>
      </c>
      <c r="J28" s="241">
        <f t="shared" si="6"/>
        <v>800</v>
      </c>
    </row>
    <row r="29" spans="1:16" ht="105">
      <c r="A29" s="235">
        <v>17</v>
      </c>
      <c r="B29" s="236">
        <f>'Toil detail'!I167</f>
        <v>18.899999999999999</v>
      </c>
      <c r="C29" s="237" t="s">
        <v>830</v>
      </c>
      <c r="D29" s="238">
        <f>Sheet2!F355</f>
        <v>486.32</v>
      </c>
      <c r="E29" s="302" t="str">
        <f>[53]Abstract!E30</f>
        <v>Cum</v>
      </c>
      <c r="F29" s="236">
        <f>B29*D29</f>
        <v>9191.4500000000007</v>
      </c>
      <c r="G29" s="236">
        <v>0</v>
      </c>
      <c r="H29" s="236">
        <f t="shared" si="4"/>
        <v>0</v>
      </c>
      <c r="I29" s="240">
        <f t="shared" si="5"/>
        <v>18.899999999999999</v>
      </c>
      <c r="J29" s="241">
        <f t="shared" si="6"/>
        <v>9191.4500000000007</v>
      </c>
    </row>
    <row r="30" spans="1:16" ht="409.5">
      <c r="A30" s="235">
        <v>18</v>
      </c>
      <c r="B30" s="236"/>
      <c r="C30" s="237" t="s">
        <v>831</v>
      </c>
      <c r="D30" s="238"/>
      <c r="E30" s="302"/>
      <c r="F30" s="236"/>
      <c r="G30" s="236">
        <v>0</v>
      </c>
      <c r="H30" s="236">
        <f t="shared" si="4"/>
        <v>0</v>
      </c>
      <c r="I30" s="240">
        <f t="shared" si="5"/>
        <v>0</v>
      </c>
      <c r="J30" s="241">
        <f t="shared" si="6"/>
        <v>0</v>
      </c>
    </row>
    <row r="31" spans="1:16">
      <c r="A31" s="235"/>
      <c r="B31" s="236">
        <f>'Toil detail'!I179</f>
        <v>6.7</v>
      </c>
      <c r="C31" s="237" t="s">
        <v>832</v>
      </c>
      <c r="D31" s="238">
        <f>Sheet2!F371</f>
        <v>7933.34</v>
      </c>
      <c r="E31" s="302" t="str">
        <f>[53]Abstract!E32</f>
        <v>Cum</v>
      </c>
      <c r="F31" s="236">
        <f>B31*D31</f>
        <v>53153.38</v>
      </c>
      <c r="G31" s="236">
        <v>0</v>
      </c>
      <c r="H31" s="236">
        <f t="shared" si="4"/>
        <v>0</v>
      </c>
      <c r="I31" s="240">
        <f t="shared" si="5"/>
        <v>6.7</v>
      </c>
      <c r="J31" s="241">
        <f t="shared" si="6"/>
        <v>53153.38</v>
      </c>
    </row>
    <row r="32" spans="1:16">
      <c r="A32" s="235"/>
      <c r="B32" s="236">
        <f>'Toil detail'!I189</f>
        <v>9</v>
      </c>
      <c r="C32" s="237" t="s">
        <v>311</v>
      </c>
      <c r="D32" s="238">
        <f>Sheet2!F373</f>
        <v>8053.19</v>
      </c>
      <c r="E32" s="302" t="str">
        <f>[53]Abstract!E33</f>
        <v>Cum</v>
      </c>
      <c r="F32" s="236">
        <f>B32*D32</f>
        <v>72478.710000000006</v>
      </c>
      <c r="G32" s="236">
        <v>0</v>
      </c>
      <c r="H32" s="236">
        <f t="shared" si="4"/>
        <v>0</v>
      </c>
      <c r="I32" s="240">
        <f t="shared" si="5"/>
        <v>9</v>
      </c>
      <c r="J32" s="241">
        <f t="shared" si="6"/>
        <v>72478.710000000006</v>
      </c>
    </row>
    <row r="33" spans="1:16" ht="210">
      <c r="A33" s="235">
        <v>19</v>
      </c>
      <c r="B33" s="236"/>
      <c r="C33" s="237" t="s">
        <v>590</v>
      </c>
      <c r="D33" s="238"/>
      <c r="E33" s="302"/>
      <c r="F33" s="236"/>
      <c r="G33" s="236">
        <v>0</v>
      </c>
      <c r="H33" s="236">
        <f t="shared" si="4"/>
        <v>0</v>
      </c>
      <c r="I33" s="240">
        <f t="shared" si="5"/>
        <v>0</v>
      </c>
      <c r="J33" s="241">
        <f t="shared" si="6"/>
        <v>0</v>
      </c>
    </row>
    <row r="34" spans="1:16">
      <c r="A34" s="235"/>
      <c r="B34" s="236">
        <f>'Toil detail'!I193</f>
        <v>7.4</v>
      </c>
      <c r="C34" s="237" t="s">
        <v>833</v>
      </c>
      <c r="D34" s="238">
        <v>1625.69</v>
      </c>
      <c r="E34" s="302" t="str">
        <f>[53]Abstract!E35</f>
        <v>Sqm</v>
      </c>
      <c r="F34" s="236">
        <f>B34*D34</f>
        <v>12030.11</v>
      </c>
      <c r="G34" s="236">
        <v>0</v>
      </c>
      <c r="H34" s="236">
        <f t="shared" si="4"/>
        <v>0</v>
      </c>
      <c r="I34" s="240">
        <f t="shared" si="5"/>
        <v>7.4</v>
      </c>
      <c r="J34" s="241">
        <f t="shared" si="6"/>
        <v>12030.11</v>
      </c>
    </row>
    <row r="35" spans="1:16" ht="180">
      <c r="A35" s="235">
        <v>20</v>
      </c>
      <c r="B35" s="236"/>
      <c r="C35" s="237" t="s">
        <v>834</v>
      </c>
      <c r="D35" s="238"/>
      <c r="E35" s="302"/>
      <c r="F35" s="236"/>
      <c r="G35" s="236">
        <v>0</v>
      </c>
      <c r="H35" s="236">
        <f t="shared" si="4"/>
        <v>0</v>
      </c>
      <c r="I35" s="240">
        <f t="shared" si="5"/>
        <v>0</v>
      </c>
      <c r="J35" s="241">
        <f t="shared" si="6"/>
        <v>0</v>
      </c>
    </row>
    <row r="36" spans="1:16" s="243" customFormat="1">
      <c r="A36" s="235"/>
      <c r="B36" s="236">
        <f>'Toil detail'!I197</f>
        <v>4.4000000000000004</v>
      </c>
      <c r="C36" s="237" t="s">
        <v>835</v>
      </c>
      <c r="D36" s="238">
        <f>Sheet2!F401</f>
        <v>2959.11</v>
      </c>
      <c r="E36" s="302" t="s">
        <v>351</v>
      </c>
      <c r="F36" s="236">
        <f>B36*D36</f>
        <v>13020.08</v>
      </c>
      <c r="G36" s="236">
        <v>0</v>
      </c>
      <c r="H36" s="236">
        <f t="shared" si="4"/>
        <v>0</v>
      </c>
      <c r="I36" s="240">
        <f t="shared" si="5"/>
        <v>4.4000000000000004</v>
      </c>
      <c r="J36" s="241">
        <f t="shared" si="6"/>
        <v>13020.08</v>
      </c>
      <c r="K36" s="229"/>
      <c r="L36" s="229"/>
      <c r="M36" s="242"/>
      <c r="N36" s="242"/>
      <c r="O36" s="242"/>
      <c r="P36" s="242"/>
    </row>
    <row r="37" spans="1:16" s="243" customFormat="1" ht="255">
      <c r="A37" s="235">
        <v>21</v>
      </c>
      <c r="B37" s="236"/>
      <c r="C37" s="237" t="s">
        <v>836</v>
      </c>
      <c r="D37" s="238"/>
      <c r="E37" s="302"/>
      <c r="F37" s="236"/>
      <c r="G37" s="236">
        <v>0</v>
      </c>
      <c r="H37" s="236">
        <f t="shared" si="4"/>
        <v>0</v>
      </c>
      <c r="I37" s="240">
        <f t="shared" si="5"/>
        <v>0</v>
      </c>
      <c r="J37" s="241">
        <f t="shared" si="6"/>
        <v>0</v>
      </c>
      <c r="K37" s="229"/>
      <c r="L37" s="229"/>
      <c r="M37" s="242"/>
      <c r="N37" s="242"/>
      <c r="O37" s="242"/>
      <c r="P37" s="242"/>
    </row>
    <row r="38" spans="1:16" s="243" customFormat="1" ht="30">
      <c r="A38" s="235"/>
      <c r="B38" s="236">
        <f>'Toil detail'!I204</f>
        <v>24.3</v>
      </c>
      <c r="C38" s="237" t="s">
        <v>837</v>
      </c>
      <c r="D38" s="238">
        <f>Sheet2!D403</f>
        <v>848.08</v>
      </c>
      <c r="E38" s="302" t="s">
        <v>351</v>
      </c>
      <c r="F38" s="236">
        <f t="shared" ref="F38:F52" si="7">B38*D38</f>
        <v>20608.34</v>
      </c>
      <c r="G38" s="236">
        <v>0</v>
      </c>
      <c r="H38" s="236">
        <f t="shared" si="4"/>
        <v>0</v>
      </c>
      <c r="I38" s="240">
        <f t="shared" si="5"/>
        <v>24.3</v>
      </c>
      <c r="J38" s="241">
        <f t="shared" si="6"/>
        <v>20608.34</v>
      </c>
      <c r="K38" s="229"/>
      <c r="L38" s="229"/>
      <c r="M38" s="242"/>
      <c r="N38" s="242"/>
      <c r="O38" s="242"/>
      <c r="P38" s="242"/>
    </row>
    <row r="39" spans="1:16" s="245" customFormat="1" ht="60">
      <c r="A39" s="235"/>
      <c r="B39" s="236">
        <f>'Toil detail'!I218</f>
        <v>72.3</v>
      </c>
      <c r="C39" s="237" t="s">
        <v>838</v>
      </c>
      <c r="D39" s="238">
        <f>Sheet2!D405</f>
        <v>946.62</v>
      </c>
      <c r="E39" s="302" t="str">
        <f>[53]Abstract!E40</f>
        <v>Sqm</v>
      </c>
      <c r="F39" s="236">
        <f t="shared" si="7"/>
        <v>68440.63</v>
      </c>
      <c r="G39" s="236">
        <v>0</v>
      </c>
      <c r="H39" s="236">
        <f t="shared" si="4"/>
        <v>0</v>
      </c>
      <c r="I39" s="240">
        <f t="shared" si="5"/>
        <v>72.3</v>
      </c>
      <c r="J39" s="241">
        <f t="shared" si="6"/>
        <v>68440.63</v>
      </c>
      <c r="K39" s="229"/>
      <c r="L39" s="229"/>
      <c r="M39" s="244"/>
      <c r="N39" s="244"/>
      <c r="O39" s="244"/>
      <c r="P39" s="244"/>
    </row>
    <row r="40" spans="1:16" ht="30">
      <c r="A40" s="235"/>
      <c r="B40" s="236">
        <f>'Toil detail'!I225</f>
        <v>27.7</v>
      </c>
      <c r="C40" s="237" t="s">
        <v>839</v>
      </c>
      <c r="D40" s="238">
        <f>Sheet2!D407</f>
        <v>1135.94</v>
      </c>
      <c r="E40" s="302" t="str">
        <f>[53]Abstract!E41</f>
        <v>Sqm</v>
      </c>
      <c r="F40" s="236">
        <f t="shared" si="7"/>
        <v>31465.54</v>
      </c>
      <c r="G40" s="236">
        <v>0</v>
      </c>
      <c r="H40" s="236">
        <f t="shared" si="4"/>
        <v>0</v>
      </c>
      <c r="I40" s="240">
        <f t="shared" si="5"/>
        <v>27.7</v>
      </c>
      <c r="J40" s="241">
        <f t="shared" si="6"/>
        <v>31465.54</v>
      </c>
    </row>
    <row r="41" spans="1:16" ht="409.5">
      <c r="A41" s="235">
        <v>22</v>
      </c>
      <c r="B41" s="236">
        <f>'Toil detail'!I229</f>
        <v>14.2</v>
      </c>
      <c r="C41" s="237" t="s">
        <v>840</v>
      </c>
      <c r="D41" s="238">
        <v>3325</v>
      </c>
      <c r="E41" s="302" t="str">
        <f>[53]Abstract!E42</f>
        <v>Sqm</v>
      </c>
      <c r="F41" s="236">
        <f t="shared" si="7"/>
        <v>47215</v>
      </c>
      <c r="G41" s="236">
        <v>0</v>
      </c>
      <c r="H41" s="236">
        <f t="shared" si="4"/>
        <v>0</v>
      </c>
      <c r="I41" s="240">
        <f t="shared" si="5"/>
        <v>14.2</v>
      </c>
      <c r="J41" s="241">
        <f t="shared" si="6"/>
        <v>47215</v>
      </c>
    </row>
    <row r="42" spans="1:16">
      <c r="A42" s="235"/>
      <c r="B42" s="236"/>
      <c r="C42" s="237" t="s">
        <v>753</v>
      </c>
      <c r="D42" s="238"/>
      <c r="E42" s="302"/>
      <c r="F42" s="236"/>
      <c r="G42" s="236"/>
      <c r="H42" s="236"/>
      <c r="I42" s="240"/>
      <c r="J42" s="241"/>
    </row>
    <row r="43" spans="1:16" ht="180">
      <c r="A43" s="235">
        <v>23</v>
      </c>
      <c r="B43" s="236">
        <f>'Toil detail'!I246</f>
        <v>28.9</v>
      </c>
      <c r="C43" s="237" t="s">
        <v>841</v>
      </c>
      <c r="D43" s="238">
        <f>Sheet2!F424</f>
        <v>1375.96</v>
      </c>
      <c r="E43" s="302" t="str">
        <f>[53]Abstract!E43</f>
        <v>Sqm</v>
      </c>
      <c r="F43" s="236">
        <f t="shared" si="7"/>
        <v>39765.24</v>
      </c>
      <c r="G43" s="236">
        <v>0</v>
      </c>
      <c r="H43" s="236">
        <f t="shared" si="4"/>
        <v>0</v>
      </c>
      <c r="I43" s="240">
        <f t="shared" si="5"/>
        <v>28.9</v>
      </c>
      <c r="J43" s="241">
        <f t="shared" si="6"/>
        <v>39765.24</v>
      </c>
    </row>
    <row r="44" spans="1:16" ht="180">
      <c r="A44" s="235">
        <v>24</v>
      </c>
      <c r="B44" s="236">
        <f>'Toil detail'!I255</f>
        <v>30.3</v>
      </c>
      <c r="C44" s="237" t="s">
        <v>842</v>
      </c>
      <c r="D44" s="238">
        <f>Sheet2!F446</f>
        <v>1209.3399999999999</v>
      </c>
      <c r="E44" s="302" t="str">
        <f>[53]Abstract!E44</f>
        <v>Sqm</v>
      </c>
      <c r="F44" s="236">
        <f t="shared" si="7"/>
        <v>36643</v>
      </c>
      <c r="G44" s="236">
        <v>0</v>
      </c>
      <c r="H44" s="236">
        <f t="shared" si="4"/>
        <v>0</v>
      </c>
      <c r="I44" s="240">
        <f t="shared" si="5"/>
        <v>30.3</v>
      </c>
      <c r="J44" s="241">
        <f t="shared" si="6"/>
        <v>36643</v>
      </c>
    </row>
    <row r="45" spans="1:16" ht="135">
      <c r="A45" s="235">
        <v>25</v>
      </c>
      <c r="B45" s="236">
        <f>'Toil detail'!I259</f>
        <v>47.7</v>
      </c>
      <c r="C45" s="237" t="s">
        <v>791</v>
      </c>
      <c r="D45" s="238">
        <f>Sheet2!F462</f>
        <v>446.63</v>
      </c>
      <c r="E45" s="302" t="s">
        <v>351</v>
      </c>
      <c r="F45" s="236">
        <f t="shared" si="7"/>
        <v>21304.25</v>
      </c>
      <c r="G45" s="236">
        <v>0</v>
      </c>
      <c r="H45" s="236">
        <f t="shared" si="4"/>
        <v>0</v>
      </c>
      <c r="I45" s="240">
        <f t="shared" si="5"/>
        <v>47.7</v>
      </c>
      <c r="J45" s="241">
        <f t="shared" si="6"/>
        <v>21304.25</v>
      </c>
    </row>
    <row r="46" spans="1:16" ht="195">
      <c r="A46" s="235">
        <v>26</v>
      </c>
      <c r="B46" s="236">
        <f>'Toil detail'!I273</f>
        <v>114.2</v>
      </c>
      <c r="C46" s="237" t="s">
        <v>843</v>
      </c>
      <c r="D46" s="238">
        <f>Sheet2!F475</f>
        <v>231.43</v>
      </c>
      <c r="E46" s="302" t="str">
        <f>[53]Abstract!E46</f>
        <v>Sqm</v>
      </c>
      <c r="F46" s="236">
        <f t="shared" si="7"/>
        <v>26429.31</v>
      </c>
      <c r="G46" s="236">
        <v>0</v>
      </c>
      <c r="H46" s="236">
        <f t="shared" si="4"/>
        <v>0</v>
      </c>
      <c r="I46" s="240">
        <f t="shared" si="5"/>
        <v>114.2</v>
      </c>
      <c r="J46" s="241">
        <f t="shared" si="6"/>
        <v>26429.31</v>
      </c>
    </row>
    <row r="47" spans="1:16" ht="90">
      <c r="A47" s="235">
        <v>27</v>
      </c>
      <c r="B47" s="246">
        <f>'Toil detail'!I279</f>
        <v>1.649</v>
      </c>
      <c r="C47" s="237" t="s">
        <v>844</v>
      </c>
      <c r="D47" s="238">
        <f>Sheet2!F487</f>
        <v>88873.5</v>
      </c>
      <c r="E47" s="302" t="str">
        <f>[53]Abstract!E47</f>
        <v>MT</v>
      </c>
      <c r="F47" s="236">
        <f t="shared" si="7"/>
        <v>146552.4</v>
      </c>
      <c r="G47" s="236">
        <v>0</v>
      </c>
      <c r="H47" s="236">
        <f t="shared" si="4"/>
        <v>0</v>
      </c>
      <c r="I47" s="247">
        <f t="shared" si="5"/>
        <v>1.649</v>
      </c>
      <c r="J47" s="241">
        <f t="shared" si="6"/>
        <v>146552.4</v>
      </c>
    </row>
    <row r="48" spans="1:16" ht="90">
      <c r="A48" s="235">
        <v>28</v>
      </c>
      <c r="B48" s="236">
        <f>'Toil detail'!I281</f>
        <v>38</v>
      </c>
      <c r="C48" s="237" t="s">
        <v>790</v>
      </c>
      <c r="D48" s="238">
        <v>291.45</v>
      </c>
      <c r="E48" s="302" t="str">
        <f>[53]Abstract!E48</f>
        <v>Rmt</v>
      </c>
      <c r="F48" s="236">
        <f t="shared" si="7"/>
        <v>11075.1</v>
      </c>
      <c r="G48" s="236">
        <v>0</v>
      </c>
      <c r="H48" s="236">
        <f t="shared" si="4"/>
        <v>0</v>
      </c>
      <c r="I48" s="240">
        <f t="shared" si="5"/>
        <v>38</v>
      </c>
      <c r="J48" s="241">
        <f t="shared" si="6"/>
        <v>11075.1</v>
      </c>
    </row>
    <row r="49" spans="1:10" ht="75">
      <c r="A49" s="235">
        <v>29</v>
      </c>
      <c r="B49" s="236">
        <f>'Toil detail'!I283</f>
        <v>1</v>
      </c>
      <c r="C49" s="237" t="s">
        <v>845</v>
      </c>
      <c r="D49" s="238">
        <f>Sheet2!D521</f>
        <v>488</v>
      </c>
      <c r="E49" s="302" t="str">
        <f>[53]Abstract!E49</f>
        <v>Each</v>
      </c>
      <c r="F49" s="236">
        <f t="shared" si="7"/>
        <v>488</v>
      </c>
      <c r="G49" s="236">
        <v>0</v>
      </c>
      <c r="H49" s="236">
        <f t="shared" si="4"/>
        <v>0</v>
      </c>
      <c r="I49" s="240">
        <f t="shared" si="5"/>
        <v>1</v>
      </c>
      <c r="J49" s="241">
        <f t="shared" si="6"/>
        <v>488</v>
      </c>
    </row>
    <row r="50" spans="1:10" ht="210">
      <c r="A50" s="235">
        <v>30</v>
      </c>
      <c r="B50" s="236">
        <f>'Toil detail'!I285</f>
        <v>8</v>
      </c>
      <c r="C50" s="237" t="s">
        <v>846</v>
      </c>
      <c r="D50" s="238">
        <v>3330.17</v>
      </c>
      <c r="E50" s="302" t="str">
        <f>[53]Abstract!E50</f>
        <v>Each</v>
      </c>
      <c r="F50" s="236">
        <f t="shared" si="7"/>
        <v>26641.360000000001</v>
      </c>
      <c r="G50" s="236">
        <v>0</v>
      </c>
      <c r="H50" s="236">
        <f t="shared" si="4"/>
        <v>0</v>
      </c>
      <c r="I50" s="240">
        <f t="shared" si="5"/>
        <v>8</v>
      </c>
      <c r="J50" s="241">
        <f t="shared" si="6"/>
        <v>26641.360000000001</v>
      </c>
    </row>
    <row r="51" spans="1:10" ht="165">
      <c r="A51" s="235">
        <v>31</v>
      </c>
      <c r="B51" s="236">
        <f>'Toil detail'!I287</f>
        <v>2</v>
      </c>
      <c r="C51" s="237" t="s">
        <v>553</v>
      </c>
      <c r="D51" s="238">
        <f>Sheet2!F556</f>
        <v>7084.3</v>
      </c>
      <c r="E51" s="302" t="str">
        <f>[53]Abstract!E51</f>
        <v>Each</v>
      </c>
      <c r="F51" s="236">
        <f t="shared" si="7"/>
        <v>14168.6</v>
      </c>
      <c r="G51" s="236">
        <v>0</v>
      </c>
      <c r="H51" s="236">
        <f t="shared" si="4"/>
        <v>0</v>
      </c>
      <c r="I51" s="240">
        <f t="shared" si="5"/>
        <v>2</v>
      </c>
      <c r="J51" s="241">
        <f t="shared" si="6"/>
        <v>14168.6</v>
      </c>
    </row>
    <row r="52" spans="1:10" ht="180">
      <c r="A52" s="235">
        <v>32</v>
      </c>
      <c r="B52" s="236">
        <f>'Toil detail'!I289</f>
        <v>2</v>
      </c>
      <c r="C52" s="237" t="s">
        <v>554</v>
      </c>
      <c r="D52" s="238">
        <v>3337.32</v>
      </c>
      <c r="E52" s="302" t="str">
        <f>[53]Abstract!E52</f>
        <v>Each</v>
      </c>
      <c r="F52" s="236">
        <f t="shared" si="7"/>
        <v>6674.64</v>
      </c>
      <c r="G52" s="236">
        <v>0</v>
      </c>
      <c r="H52" s="236">
        <f t="shared" si="4"/>
        <v>0</v>
      </c>
      <c r="I52" s="240">
        <f t="shared" si="5"/>
        <v>2</v>
      </c>
      <c r="J52" s="241">
        <f t="shared" si="6"/>
        <v>6674.64</v>
      </c>
    </row>
    <row r="53" spans="1:10" ht="180">
      <c r="A53" s="235">
        <v>33</v>
      </c>
      <c r="B53" s="236"/>
      <c r="C53" s="237" t="s">
        <v>555</v>
      </c>
      <c r="D53" s="238"/>
      <c r="E53" s="302"/>
      <c r="F53" s="236"/>
      <c r="G53" s="236"/>
      <c r="H53" s="236"/>
      <c r="I53" s="240"/>
      <c r="J53" s="241"/>
    </row>
    <row r="54" spans="1:10">
      <c r="A54" s="235"/>
      <c r="B54" s="236">
        <f>'Toil detail'!I291</f>
        <v>40</v>
      </c>
      <c r="C54" s="237" t="s">
        <v>423</v>
      </c>
      <c r="D54" s="238">
        <f>Sheet2!F602</f>
        <v>481.34</v>
      </c>
      <c r="E54" s="302" t="str">
        <f>[53]Abstract!E55</f>
        <v>Rmt</v>
      </c>
      <c r="F54" s="236">
        <f>B54*D54</f>
        <v>19253.599999999999</v>
      </c>
      <c r="G54" s="236">
        <v>0</v>
      </c>
      <c r="H54" s="236">
        <f t="shared" ref="H54:H68" si="8">G54*D54</f>
        <v>0</v>
      </c>
      <c r="I54" s="240">
        <f t="shared" ref="I54:I75" si="9">G54+B54</f>
        <v>40</v>
      </c>
      <c r="J54" s="241">
        <f t="shared" ref="J54:J75" si="10">I54*D54</f>
        <v>19253.599999999999</v>
      </c>
    </row>
    <row r="55" spans="1:10" ht="225">
      <c r="A55" s="235">
        <v>34</v>
      </c>
      <c r="B55" s="236"/>
      <c r="C55" s="237" t="s">
        <v>847</v>
      </c>
      <c r="D55" s="238"/>
      <c r="E55" s="302"/>
      <c r="F55" s="236"/>
      <c r="G55" s="236">
        <v>0</v>
      </c>
      <c r="H55" s="236">
        <f t="shared" si="8"/>
        <v>0</v>
      </c>
      <c r="I55" s="240">
        <f t="shared" si="9"/>
        <v>0</v>
      </c>
      <c r="J55" s="241">
        <f t="shared" si="10"/>
        <v>0</v>
      </c>
    </row>
    <row r="56" spans="1:10">
      <c r="A56" s="235"/>
      <c r="B56" s="236">
        <f>'Toil detail'!I298</f>
        <v>7</v>
      </c>
      <c r="C56" s="237" t="s">
        <v>848</v>
      </c>
      <c r="D56" s="238">
        <f>Sheet2!F626</f>
        <v>1692.1</v>
      </c>
      <c r="E56" s="302" t="str">
        <f>[53]Abstract!E57</f>
        <v>Each</v>
      </c>
      <c r="F56" s="236">
        <f>B56*D56</f>
        <v>11844.7</v>
      </c>
      <c r="G56" s="236">
        <v>0</v>
      </c>
      <c r="H56" s="236">
        <f t="shared" si="8"/>
        <v>0</v>
      </c>
      <c r="I56" s="240">
        <f t="shared" si="9"/>
        <v>7</v>
      </c>
      <c r="J56" s="241">
        <f t="shared" si="10"/>
        <v>11844.7</v>
      </c>
    </row>
    <row r="57" spans="1:10">
      <c r="A57" s="235"/>
      <c r="B57" s="236">
        <f>'Toil detail'!I300</f>
        <v>12</v>
      </c>
      <c r="C57" s="237" t="s">
        <v>849</v>
      </c>
      <c r="D57" s="238">
        <v>1695.1</v>
      </c>
      <c r="E57" s="302" t="str">
        <f>[53]Abstract!E58</f>
        <v>Each</v>
      </c>
      <c r="F57" s="236">
        <f>B57*D57</f>
        <v>20341.2</v>
      </c>
      <c r="G57" s="236">
        <v>0</v>
      </c>
      <c r="H57" s="236">
        <f t="shared" si="8"/>
        <v>0</v>
      </c>
      <c r="I57" s="240">
        <f t="shared" si="9"/>
        <v>12</v>
      </c>
      <c r="J57" s="241">
        <f t="shared" si="10"/>
        <v>20341.2</v>
      </c>
    </row>
    <row r="58" spans="1:10" ht="60">
      <c r="A58" s="235">
        <v>35</v>
      </c>
      <c r="B58" s="236">
        <f>'Toil detail'!I302</f>
        <v>1</v>
      </c>
      <c r="C58" s="237" t="s">
        <v>850</v>
      </c>
      <c r="D58" s="238">
        <v>529.20000000000005</v>
      </c>
      <c r="E58" s="302" t="str">
        <f>[53]Abstract!E59</f>
        <v>Each</v>
      </c>
      <c r="F58" s="236">
        <f>B58*D58</f>
        <v>529.20000000000005</v>
      </c>
      <c r="G58" s="236">
        <v>0</v>
      </c>
      <c r="H58" s="236">
        <f t="shared" si="8"/>
        <v>0</v>
      </c>
      <c r="I58" s="240">
        <f t="shared" si="9"/>
        <v>1</v>
      </c>
      <c r="J58" s="241">
        <f t="shared" si="10"/>
        <v>529.20000000000005</v>
      </c>
    </row>
    <row r="59" spans="1:10" ht="150">
      <c r="A59" s="235">
        <v>36</v>
      </c>
      <c r="B59" s="236">
        <f>'Toil detail'!I304</f>
        <v>2</v>
      </c>
      <c r="C59" s="237" t="s">
        <v>851</v>
      </c>
      <c r="D59" s="238">
        <f>Sheet2!F671</f>
        <v>705</v>
      </c>
      <c r="E59" s="302" t="str">
        <f>[53]Abstract!E60</f>
        <v>Each</v>
      </c>
      <c r="F59" s="236">
        <f>B59*D59</f>
        <v>1410</v>
      </c>
      <c r="G59" s="236">
        <v>0</v>
      </c>
      <c r="H59" s="236">
        <f t="shared" si="8"/>
        <v>0</v>
      </c>
      <c r="I59" s="240">
        <f t="shared" si="9"/>
        <v>2</v>
      </c>
      <c r="J59" s="241">
        <f t="shared" si="10"/>
        <v>1410</v>
      </c>
    </row>
    <row r="60" spans="1:10" ht="165">
      <c r="A60" s="235">
        <v>37</v>
      </c>
      <c r="B60" s="236">
        <f>'Toil detail'!I306</f>
        <v>2</v>
      </c>
      <c r="C60" s="237" t="s">
        <v>852</v>
      </c>
      <c r="D60" s="238">
        <v>3460</v>
      </c>
      <c r="E60" s="302" t="str">
        <f>[53]Abstract!E61</f>
        <v>Each</v>
      </c>
      <c r="F60" s="236">
        <f>B60*D60</f>
        <v>6920</v>
      </c>
      <c r="G60" s="236">
        <v>0</v>
      </c>
      <c r="H60" s="236">
        <f t="shared" si="8"/>
        <v>0</v>
      </c>
      <c r="I60" s="240">
        <f t="shared" si="9"/>
        <v>2</v>
      </c>
      <c r="J60" s="241">
        <f t="shared" si="10"/>
        <v>6920</v>
      </c>
    </row>
    <row r="61" spans="1:10" ht="60">
      <c r="A61" s="235">
        <v>38</v>
      </c>
      <c r="B61" s="236"/>
      <c r="C61" s="237" t="s">
        <v>556</v>
      </c>
      <c r="D61" s="238"/>
      <c r="E61" s="302"/>
      <c r="F61" s="236"/>
      <c r="G61" s="236">
        <v>0</v>
      </c>
      <c r="H61" s="236">
        <f t="shared" si="8"/>
        <v>0</v>
      </c>
      <c r="I61" s="240">
        <f t="shared" si="9"/>
        <v>0</v>
      </c>
      <c r="J61" s="241">
        <f t="shared" si="10"/>
        <v>0</v>
      </c>
    </row>
    <row r="62" spans="1:10" ht="30">
      <c r="A62" s="235"/>
      <c r="B62" s="236">
        <f>'Toil detail'!I309</f>
        <v>1</v>
      </c>
      <c r="C62" s="237" t="s">
        <v>853</v>
      </c>
      <c r="D62" s="238">
        <f>[53]Abstract!D63</f>
        <v>270</v>
      </c>
      <c r="E62" s="302" t="str">
        <f>[53]Abstract!E63</f>
        <v>Each</v>
      </c>
      <c r="F62" s="236">
        <f t="shared" ref="F62:F71" si="11">B62*D62</f>
        <v>270</v>
      </c>
      <c r="G62" s="236">
        <v>0</v>
      </c>
      <c r="H62" s="236">
        <f t="shared" si="8"/>
        <v>0</v>
      </c>
      <c r="I62" s="240">
        <f t="shared" si="9"/>
        <v>1</v>
      </c>
      <c r="J62" s="241">
        <f t="shared" si="10"/>
        <v>270</v>
      </c>
    </row>
    <row r="63" spans="1:10" ht="30">
      <c r="A63" s="235"/>
      <c r="B63" s="236">
        <f>'Toil detail'!I313</f>
        <v>12</v>
      </c>
      <c r="C63" s="237" t="s">
        <v>854</v>
      </c>
      <c r="D63" s="238">
        <f>[53]Abstract!D64</f>
        <v>135</v>
      </c>
      <c r="E63" s="302" t="str">
        <f>[53]Abstract!E64</f>
        <v>Each</v>
      </c>
      <c r="F63" s="236">
        <f t="shared" si="11"/>
        <v>1620</v>
      </c>
      <c r="G63" s="236">
        <v>0</v>
      </c>
      <c r="H63" s="236">
        <f t="shared" si="8"/>
        <v>0</v>
      </c>
      <c r="I63" s="240">
        <f t="shared" si="9"/>
        <v>12</v>
      </c>
      <c r="J63" s="241">
        <f t="shared" si="10"/>
        <v>1620</v>
      </c>
    </row>
    <row r="64" spans="1:10" ht="180">
      <c r="A64" s="235">
        <v>39</v>
      </c>
      <c r="B64" s="236">
        <f>'Toil detail'!I315</f>
        <v>50</v>
      </c>
      <c r="C64" s="237" t="s">
        <v>863</v>
      </c>
      <c r="D64" s="238">
        <v>232.9</v>
      </c>
      <c r="E64" s="302" t="str">
        <f>[53]Abstract!E65</f>
        <v>Rmt</v>
      </c>
      <c r="F64" s="236">
        <f t="shared" si="11"/>
        <v>11645</v>
      </c>
      <c r="G64" s="236">
        <v>0</v>
      </c>
      <c r="H64" s="236">
        <f t="shared" si="8"/>
        <v>0</v>
      </c>
      <c r="I64" s="240">
        <f t="shared" si="9"/>
        <v>50</v>
      </c>
      <c r="J64" s="241">
        <f t="shared" si="10"/>
        <v>11645</v>
      </c>
    </row>
    <row r="65" spans="1:10" ht="120">
      <c r="A65" s="235">
        <v>40</v>
      </c>
      <c r="B65" s="236">
        <f>'Toil detail'!I332</f>
        <v>123.6</v>
      </c>
      <c r="C65" s="237" t="s">
        <v>557</v>
      </c>
      <c r="D65" s="238">
        <f>Sheet2!F739</f>
        <v>125.27</v>
      </c>
      <c r="E65" s="302" t="str">
        <f>[53]Abstract!E66</f>
        <v>Sqm</v>
      </c>
      <c r="F65" s="236">
        <f t="shared" si="11"/>
        <v>15483.37</v>
      </c>
      <c r="G65" s="236">
        <v>0</v>
      </c>
      <c r="H65" s="236">
        <f t="shared" si="8"/>
        <v>0</v>
      </c>
      <c r="I65" s="240">
        <f t="shared" si="9"/>
        <v>123.6</v>
      </c>
      <c r="J65" s="241">
        <f t="shared" si="10"/>
        <v>15483.37</v>
      </c>
    </row>
    <row r="66" spans="1:10" ht="285">
      <c r="A66" s="235">
        <v>41</v>
      </c>
      <c r="B66" s="236">
        <f>'Toil detail'!I334</f>
        <v>2</v>
      </c>
      <c r="C66" s="237" t="s">
        <v>855</v>
      </c>
      <c r="D66" s="238">
        <f>[53]Abstract!D67</f>
        <v>10050</v>
      </c>
      <c r="E66" s="302" t="str">
        <f>[53]Abstract!E67</f>
        <v>Each</v>
      </c>
      <c r="F66" s="236">
        <f t="shared" si="11"/>
        <v>20100</v>
      </c>
      <c r="G66" s="236">
        <v>0</v>
      </c>
      <c r="H66" s="236">
        <f t="shared" si="8"/>
        <v>0</v>
      </c>
      <c r="I66" s="240">
        <f t="shared" si="9"/>
        <v>2</v>
      </c>
      <c r="J66" s="241">
        <f t="shared" si="10"/>
        <v>20100</v>
      </c>
    </row>
    <row r="67" spans="1:10" ht="135">
      <c r="A67" s="235">
        <v>42</v>
      </c>
      <c r="B67" s="236">
        <f>'Toil detail'!I337</f>
        <v>2</v>
      </c>
      <c r="C67" s="237" t="s">
        <v>558</v>
      </c>
      <c r="D67" s="238">
        <f>Sheet2!F748</f>
        <v>2176.4</v>
      </c>
      <c r="E67" s="302" t="str">
        <f>[53]Abstract!E68</f>
        <v>Each</v>
      </c>
      <c r="F67" s="236">
        <f t="shared" si="11"/>
        <v>4352.8</v>
      </c>
      <c r="G67" s="236">
        <v>0</v>
      </c>
      <c r="H67" s="236">
        <f t="shared" si="8"/>
        <v>0</v>
      </c>
      <c r="I67" s="240">
        <f t="shared" si="9"/>
        <v>2</v>
      </c>
      <c r="J67" s="241">
        <f t="shared" si="10"/>
        <v>4352.8</v>
      </c>
    </row>
    <row r="68" spans="1:10" ht="75">
      <c r="A68" s="235">
        <v>43</v>
      </c>
      <c r="B68" s="236">
        <f>'Toil detail'!I339</f>
        <v>8</v>
      </c>
      <c r="C68" s="237" t="s">
        <v>559</v>
      </c>
      <c r="D68" s="238">
        <f>Sheet2!F521</f>
        <v>440</v>
      </c>
      <c r="E68" s="302" t="str">
        <f>[53]Abstract!E73</f>
        <v>Each</v>
      </c>
      <c r="F68" s="236">
        <f t="shared" si="11"/>
        <v>3520</v>
      </c>
      <c r="G68" s="236">
        <v>0</v>
      </c>
      <c r="H68" s="236">
        <f t="shared" si="8"/>
        <v>0</v>
      </c>
      <c r="I68" s="240">
        <f t="shared" si="9"/>
        <v>8</v>
      </c>
      <c r="J68" s="241">
        <f t="shared" si="10"/>
        <v>3520</v>
      </c>
    </row>
    <row r="69" spans="1:10" ht="255">
      <c r="A69" s="235">
        <v>44</v>
      </c>
      <c r="B69" s="236">
        <f>'Toil detail'!I343</f>
        <v>39.6</v>
      </c>
      <c r="C69" s="237" t="s">
        <v>560</v>
      </c>
      <c r="D69" s="238">
        <v>34</v>
      </c>
      <c r="E69" s="302" t="s">
        <v>351</v>
      </c>
      <c r="F69" s="236">
        <f t="shared" si="11"/>
        <v>1346.4</v>
      </c>
      <c r="G69" s="236">
        <v>0</v>
      </c>
      <c r="H69" s="236"/>
      <c r="I69" s="240">
        <f t="shared" si="9"/>
        <v>39.6</v>
      </c>
      <c r="J69" s="241">
        <f t="shared" si="10"/>
        <v>1346.4</v>
      </c>
    </row>
    <row r="70" spans="1:10" ht="75">
      <c r="A70" s="235">
        <v>45</v>
      </c>
      <c r="B70" s="236">
        <f>'Toil detail'!I346</f>
        <v>1</v>
      </c>
      <c r="C70" s="237" t="s">
        <v>562</v>
      </c>
      <c r="D70" s="238">
        <f>Sheet2!F761</f>
        <v>150</v>
      </c>
      <c r="E70" s="302" t="str">
        <f>[53]Abstract!E75</f>
        <v>Each</v>
      </c>
      <c r="F70" s="236">
        <f t="shared" si="11"/>
        <v>150</v>
      </c>
      <c r="G70" s="236">
        <v>0</v>
      </c>
      <c r="H70" s="236"/>
      <c r="I70" s="240">
        <f t="shared" si="9"/>
        <v>1</v>
      </c>
      <c r="J70" s="241">
        <f t="shared" si="10"/>
        <v>150</v>
      </c>
    </row>
    <row r="71" spans="1:10" ht="90">
      <c r="A71" s="235">
        <v>46</v>
      </c>
      <c r="B71" s="236">
        <f>'Toil detail'!I349</f>
        <v>2</v>
      </c>
      <c r="C71" s="237" t="s">
        <v>563</v>
      </c>
      <c r="D71" s="238">
        <f>Sheet2!D764</f>
        <v>398.3</v>
      </c>
      <c r="E71" s="302" t="str">
        <f>[53]Abstract!E76</f>
        <v>Each</v>
      </c>
      <c r="F71" s="236">
        <f t="shared" si="11"/>
        <v>796.6</v>
      </c>
      <c r="G71" s="236">
        <v>0</v>
      </c>
      <c r="H71" s="236"/>
      <c r="I71" s="240">
        <f t="shared" si="9"/>
        <v>2</v>
      </c>
      <c r="J71" s="241">
        <f t="shared" si="10"/>
        <v>796.6</v>
      </c>
    </row>
    <row r="72" spans="1:10" ht="120">
      <c r="A72" s="235">
        <v>47</v>
      </c>
      <c r="B72" s="236"/>
      <c r="C72" s="237" t="s">
        <v>564</v>
      </c>
      <c r="D72" s="238"/>
      <c r="E72" s="302"/>
      <c r="F72" s="236"/>
      <c r="G72" s="236">
        <v>0</v>
      </c>
      <c r="H72" s="236"/>
      <c r="I72" s="240">
        <f t="shared" si="9"/>
        <v>0</v>
      </c>
      <c r="J72" s="241">
        <f t="shared" si="10"/>
        <v>0</v>
      </c>
    </row>
    <row r="73" spans="1:10" ht="30">
      <c r="A73" s="235"/>
      <c r="B73" s="236">
        <f>'Toil detail'!I352</f>
        <v>15</v>
      </c>
      <c r="C73" s="237" t="s">
        <v>565</v>
      </c>
      <c r="D73" s="238">
        <f>Sheet2!F791</f>
        <v>717.55</v>
      </c>
      <c r="E73" s="302" t="str">
        <f>[53]Abstract!E78</f>
        <v>Rmt</v>
      </c>
      <c r="F73" s="236">
        <f>B73*D73</f>
        <v>10763.25</v>
      </c>
      <c r="G73" s="236">
        <v>0</v>
      </c>
      <c r="H73" s="236"/>
      <c r="I73" s="240">
        <f t="shared" si="9"/>
        <v>15</v>
      </c>
      <c r="J73" s="241">
        <f t="shared" si="10"/>
        <v>10763.25</v>
      </c>
    </row>
    <row r="74" spans="1:10">
      <c r="A74" s="235"/>
      <c r="B74" s="236">
        <f>'Toil detail'!I356</f>
        <v>15</v>
      </c>
      <c r="C74" s="237" t="s">
        <v>8</v>
      </c>
      <c r="D74" s="238">
        <f>Sheet2!F815</f>
        <v>600.25</v>
      </c>
      <c r="E74" s="302" t="str">
        <f>[53]Abstract!E79</f>
        <v>Rmt</v>
      </c>
      <c r="F74" s="236">
        <f>B74*D74</f>
        <v>9003.75</v>
      </c>
      <c r="G74" s="236">
        <v>0</v>
      </c>
      <c r="H74" s="236"/>
      <c r="I74" s="240">
        <f t="shared" si="9"/>
        <v>15</v>
      </c>
      <c r="J74" s="241">
        <f t="shared" si="10"/>
        <v>9003.75</v>
      </c>
    </row>
    <row r="75" spans="1:10" ht="105">
      <c r="A75" s="235">
        <v>48</v>
      </c>
      <c r="B75" s="236">
        <f>'Toil detail'!I360</f>
        <v>148</v>
      </c>
      <c r="C75" s="237" t="s">
        <v>566</v>
      </c>
      <c r="D75" s="238">
        <f>Sheet2!F858</f>
        <v>61.63</v>
      </c>
      <c r="E75" s="302" t="s">
        <v>351</v>
      </c>
      <c r="F75" s="236">
        <f>B75*D75</f>
        <v>9121.24</v>
      </c>
      <c r="G75" s="236">
        <v>0</v>
      </c>
      <c r="H75" s="236"/>
      <c r="I75" s="240">
        <f t="shared" si="9"/>
        <v>148</v>
      </c>
      <c r="J75" s="241">
        <f t="shared" si="10"/>
        <v>9121.24</v>
      </c>
    </row>
    <row r="76" spans="1:10" ht="60">
      <c r="A76" s="235">
        <v>49</v>
      </c>
      <c r="B76" s="236">
        <f>'Toil detail'!I365</f>
        <v>134</v>
      </c>
      <c r="C76" s="237" t="s">
        <v>766</v>
      </c>
      <c r="D76" s="238">
        <v>70.150000000000006</v>
      </c>
      <c r="E76" s="302" t="s">
        <v>247</v>
      </c>
      <c r="F76" s="236">
        <f>D76*B76</f>
        <v>9400.1</v>
      </c>
      <c r="G76" s="236"/>
      <c r="H76" s="236"/>
      <c r="I76" s="240"/>
      <c r="J76" s="241"/>
    </row>
    <row r="77" spans="1:10" ht="165">
      <c r="A77" s="235">
        <v>50</v>
      </c>
      <c r="B77" s="236">
        <f>'Toil detail'!I370</f>
        <v>4.5999999999999996</v>
      </c>
      <c r="C77" s="237" t="s">
        <v>769</v>
      </c>
      <c r="D77" s="238">
        <f>Sheet2!F870</f>
        <v>138.35</v>
      </c>
      <c r="E77" s="302" t="s">
        <v>351</v>
      </c>
      <c r="F77" s="236">
        <f>D77*B77</f>
        <v>636.41</v>
      </c>
      <c r="G77" s="236"/>
      <c r="H77" s="236"/>
      <c r="I77" s="240"/>
      <c r="J77" s="241"/>
    </row>
    <row r="78" spans="1:10" ht="240">
      <c r="A78" s="235">
        <v>51</v>
      </c>
      <c r="B78" s="236">
        <f>'Toil detail'!I373</f>
        <v>2</v>
      </c>
      <c r="C78" s="237" t="s">
        <v>770</v>
      </c>
      <c r="D78" s="238">
        <v>1843</v>
      </c>
      <c r="E78" s="302" t="s">
        <v>133</v>
      </c>
      <c r="F78" s="236">
        <f>D78*B78</f>
        <v>3686</v>
      </c>
      <c r="G78" s="236"/>
      <c r="H78" s="236"/>
      <c r="I78" s="240"/>
      <c r="J78" s="241"/>
    </row>
    <row r="79" spans="1:10">
      <c r="A79" s="235"/>
      <c r="B79" s="236"/>
      <c r="C79" s="237" t="s">
        <v>774</v>
      </c>
      <c r="D79" s="238"/>
      <c r="E79" s="302"/>
      <c r="F79" s="236"/>
      <c r="G79" s="236"/>
      <c r="H79" s="236"/>
      <c r="I79" s="240"/>
      <c r="J79" s="241"/>
    </row>
    <row r="80" spans="1:10" ht="211.5" customHeight="1">
      <c r="A80" s="235">
        <v>52</v>
      </c>
      <c r="B80" s="236">
        <f>'Toil detail'!I376</f>
        <v>2.1</v>
      </c>
      <c r="C80" s="237" t="s">
        <v>773</v>
      </c>
      <c r="D80" s="238">
        <v>3562</v>
      </c>
      <c r="E80" s="302" t="s">
        <v>351</v>
      </c>
      <c r="F80" s="236">
        <f>D80*B80</f>
        <v>7480.2</v>
      </c>
      <c r="G80" s="236"/>
      <c r="H80" s="236"/>
      <c r="I80" s="240"/>
      <c r="J80" s="241"/>
    </row>
    <row r="81" spans="1:12">
      <c r="A81" s="235"/>
      <c r="B81" s="236"/>
      <c r="C81" s="237" t="s">
        <v>775</v>
      </c>
      <c r="D81" s="238"/>
      <c r="E81" s="302"/>
      <c r="F81" s="236"/>
      <c r="G81" s="236"/>
      <c r="H81" s="236"/>
      <c r="I81" s="240"/>
      <c r="J81" s="241"/>
    </row>
    <row r="82" spans="1:12" ht="75">
      <c r="A82" s="235">
        <v>53</v>
      </c>
      <c r="B82" s="236">
        <f>'Toil detail'!I380</f>
        <v>2</v>
      </c>
      <c r="C82" s="237" t="s">
        <v>776</v>
      </c>
      <c r="D82" s="238">
        <v>2060</v>
      </c>
      <c r="E82" s="302" t="s">
        <v>214</v>
      </c>
      <c r="F82" s="236">
        <f>D82*B82</f>
        <v>4120</v>
      </c>
      <c r="G82" s="236"/>
      <c r="H82" s="236"/>
      <c r="I82" s="240"/>
      <c r="J82" s="241"/>
    </row>
    <row r="83" spans="1:12">
      <c r="A83" s="235"/>
      <c r="B83" s="236"/>
      <c r="C83" s="237" t="s">
        <v>777</v>
      </c>
      <c r="D83" s="238"/>
      <c r="E83" s="239"/>
      <c r="F83" s="236"/>
      <c r="G83" s="236"/>
      <c r="H83" s="236"/>
      <c r="I83" s="240"/>
      <c r="J83" s="241"/>
    </row>
    <row r="84" spans="1:12" ht="120">
      <c r="A84" s="235">
        <v>54</v>
      </c>
      <c r="B84" s="236">
        <f>'Toil detail'!I387</f>
        <v>4</v>
      </c>
      <c r="C84" s="237" t="s">
        <v>864</v>
      </c>
      <c r="D84" s="238">
        <v>2700</v>
      </c>
      <c r="E84" s="239" t="s">
        <v>865</v>
      </c>
      <c r="F84" s="236">
        <f>D84*B84</f>
        <v>10800</v>
      </c>
      <c r="G84" s="259"/>
      <c r="H84" s="259"/>
      <c r="I84" s="260"/>
      <c r="J84" s="261"/>
    </row>
    <row r="85" spans="1:12">
      <c r="A85" s="235"/>
      <c r="B85" s="236"/>
      <c r="C85" s="237"/>
      <c r="D85" s="238"/>
      <c r="E85" s="239"/>
      <c r="F85" s="272">
        <f>SUM(F7:F84)</f>
        <v>1300730.49</v>
      </c>
      <c r="G85" s="259"/>
      <c r="H85" s="259"/>
      <c r="I85" s="260"/>
      <c r="J85" s="261"/>
    </row>
    <row r="86" spans="1:12" s="221" customFormat="1">
      <c r="A86" s="217">
        <v>54</v>
      </c>
      <c r="B86" s="217" t="s">
        <v>91</v>
      </c>
      <c r="C86" s="218" t="s">
        <v>568</v>
      </c>
      <c r="D86" s="219"/>
      <c r="E86" s="219"/>
      <c r="F86" s="220">
        <f>F85*18%</f>
        <v>234131.49</v>
      </c>
    </row>
    <row r="87" spans="1:12" s="221" customFormat="1">
      <c r="A87" s="217"/>
      <c r="B87" s="217"/>
      <c r="C87" s="222" t="s">
        <v>569</v>
      </c>
      <c r="D87" s="219"/>
      <c r="E87" s="219"/>
      <c r="F87" s="223">
        <f>SUM(F85:F86)</f>
        <v>1534861.98</v>
      </c>
    </row>
    <row r="88" spans="1:12" s="221" customFormat="1">
      <c r="A88" s="217">
        <v>55</v>
      </c>
      <c r="B88" s="217"/>
      <c r="C88" s="218" t="s">
        <v>577</v>
      </c>
      <c r="D88" s="357" t="s">
        <v>91</v>
      </c>
      <c r="E88" s="358"/>
      <c r="F88" s="220">
        <v>45900</v>
      </c>
    </row>
    <row r="89" spans="1:12" s="221" customFormat="1">
      <c r="A89" s="217"/>
      <c r="B89" s="217"/>
      <c r="C89" s="222" t="s">
        <v>458</v>
      </c>
      <c r="D89" s="224"/>
      <c r="E89" s="225"/>
      <c r="F89" s="223">
        <f>SUM(F87:F88)</f>
        <v>1580761.98</v>
      </c>
    </row>
    <row r="90" spans="1:12" s="221" customFormat="1">
      <c r="A90" s="217">
        <v>57</v>
      </c>
      <c r="B90" s="217"/>
      <c r="C90" s="218" t="s">
        <v>570</v>
      </c>
      <c r="D90" s="356" t="s">
        <v>738</v>
      </c>
      <c r="E90" s="356"/>
      <c r="F90" s="220">
        <f>F85*1%</f>
        <v>13007.3</v>
      </c>
    </row>
    <row r="91" spans="1:12" s="221" customFormat="1">
      <c r="A91" s="217">
        <v>58</v>
      </c>
      <c r="B91" s="217"/>
      <c r="C91" s="218" t="s">
        <v>571</v>
      </c>
      <c r="D91" s="356" t="s">
        <v>572</v>
      </c>
      <c r="E91" s="356"/>
      <c r="F91" s="220">
        <f>F87*2.5%</f>
        <v>38371.550000000003</v>
      </c>
    </row>
    <row r="92" spans="1:12" s="221" customFormat="1">
      <c r="A92" s="217">
        <v>59</v>
      </c>
      <c r="B92" s="217"/>
      <c r="C92" s="218" t="s">
        <v>573</v>
      </c>
      <c r="D92" s="356" t="s">
        <v>572</v>
      </c>
      <c r="E92" s="356"/>
      <c r="F92" s="220">
        <f>F87*7.5%</f>
        <v>115114.65</v>
      </c>
    </row>
    <row r="93" spans="1:12" s="221" customFormat="1">
      <c r="A93" s="217">
        <v>60</v>
      </c>
      <c r="B93" s="217"/>
      <c r="C93" s="218" t="s">
        <v>574</v>
      </c>
      <c r="D93" s="356"/>
      <c r="E93" s="356"/>
      <c r="F93" s="220">
        <f>F92*18%</f>
        <v>20720.64</v>
      </c>
      <c r="G93" s="221">
        <f>F94-G95</f>
        <v>-23.88</v>
      </c>
    </row>
    <row r="94" spans="1:12" s="221" customFormat="1">
      <c r="A94" s="217"/>
      <c r="B94" s="217"/>
      <c r="C94" s="222" t="s">
        <v>575</v>
      </c>
      <c r="D94" s="353"/>
      <c r="E94" s="353"/>
      <c r="F94" s="223">
        <f>SUM(F89:F93)</f>
        <v>1767976.12</v>
      </c>
    </row>
    <row r="95" spans="1:12" s="1" customFormat="1">
      <c r="A95" s="5"/>
      <c r="B95" s="6"/>
      <c r="C95" s="7"/>
      <c r="D95" s="2" t="s">
        <v>576</v>
      </c>
      <c r="E95" s="2"/>
      <c r="F95" s="226">
        <f>ROUNDUP(F94,-3)</f>
        <v>1768000</v>
      </c>
      <c r="G95" s="1">
        <v>1768000</v>
      </c>
      <c r="H95" s="1">
        <f>G95*2</f>
        <v>3536000</v>
      </c>
      <c r="L95" s="1">
        <f>F95-F94</f>
        <v>23.88</v>
      </c>
    </row>
    <row r="96" spans="1:12" s="1" customFormat="1">
      <c r="A96" s="5"/>
      <c r="B96" s="6"/>
      <c r="C96" s="7"/>
      <c r="D96" s="6"/>
      <c r="E96" s="6"/>
      <c r="F96" s="8"/>
      <c r="G96" s="1">
        <f>G95-F95</f>
        <v>0</v>
      </c>
    </row>
    <row r="97" spans="1:6" s="1" customFormat="1">
      <c r="A97" s="5"/>
      <c r="B97" s="6"/>
      <c r="C97" s="7"/>
      <c r="D97" s="6"/>
      <c r="E97" s="6"/>
      <c r="F97" s="8"/>
    </row>
    <row r="98" spans="1:6" s="1" customFormat="1">
      <c r="A98" s="5"/>
      <c r="B98" s="6"/>
      <c r="C98" s="7"/>
      <c r="D98" s="6"/>
      <c r="E98" s="6"/>
      <c r="F98" s="8"/>
    </row>
    <row r="99" spans="1:6" s="9" customFormat="1">
      <c r="A99" s="354" t="s">
        <v>871</v>
      </c>
      <c r="B99" s="354"/>
      <c r="C99" s="354"/>
      <c r="D99" s="354"/>
      <c r="E99" s="354"/>
      <c r="F99" s="354"/>
    </row>
    <row r="100" spans="1:6">
      <c r="A100" s="248"/>
      <c r="B100" s="249"/>
    </row>
    <row r="101" spans="1:6">
      <c r="A101" s="248"/>
      <c r="B101" s="249"/>
    </row>
    <row r="102" spans="1:6">
      <c r="A102" s="248"/>
      <c r="B102" s="249"/>
    </row>
    <row r="103" spans="1:6">
      <c r="A103" s="248"/>
      <c r="B103" s="249"/>
    </row>
    <row r="104" spans="1:6">
      <c r="A104" s="248"/>
      <c r="B104" s="249"/>
    </row>
    <row r="105" spans="1:6">
      <c r="A105" s="248"/>
      <c r="B105" s="249"/>
    </row>
    <row r="106" spans="1:6">
      <c r="A106" s="248"/>
      <c r="B106" s="249"/>
    </row>
    <row r="107" spans="1:6">
      <c r="A107" s="248"/>
      <c r="B107" s="249"/>
    </row>
    <row r="108" spans="1:6">
      <c r="A108" s="248"/>
      <c r="B108" s="249"/>
    </row>
    <row r="109" spans="1:6">
      <c r="A109" s="248"/>
      <c r="B109" s="249"/>
    </row>
    <row r="110" spans="1:6">
      <c r="A110" s="248"/>
      <c r="B110" s="249"/>
    </row>
    <row r="111" spans="1:6">
      <c r="A111" s="248"/>
      <c r="B111" s="249"/>
    </row>
    <row r="112" spans="1:6">
      <c r="A112" s="248"/>
      <c r="B112" s="249"/>
    </row>
    <row r="113" spans="1:2">
      <c r="A113" s="248"/>
      <c r="B113" s="249"/>
    </row>
    <row r="114" spans="1:2">
      <c r="A114" s="248"/>
      <c r="B114" s="249"/>
    </row>
    <row r="115" spans="1:2">
      <c r="A115" s="248"/>
      <c r="B115" s="249"/>
    </row>
    <row r="116" spans="1:2">
      <c r="A116" s="248"/>
      <c r="B116" s="249"/>
    </row>
    <row r="117" spans="1:2">
      <c r="A117" s="248"/>
      <c r="B117" s="249"/>
    </row>
    <row r="118" spans="1:2">
      <c r="A118" s="248"/>
      <c r="B118" s="249"/>
    </row>
    <row r="119" spans="1:2">
      <c r="A119" s="248"/>
      <c r="B119" s="249"/>
    </row>
    <row r="120" spans="1:2">
      <c r="A120" s="248"/>
      <c r="B120" s="249"/>
    </row>
    <row r="121" spans="1:2">
      <c r="A121" s="248"/>
      <c r="B121" s="249"/>
    </row>
    <row r="122" spans="1:2">
      <c r="A122" s="248"/>
      <c r="B122" s="249"/>
    </row>
    <row r="123" spans="1:2">
      <c r="A123" s="248"/>
      <c r="B123" s="249"/>
    </row>
    <row r="124" spans="1:2">
      <c r="A124" s="248"/>
      <c r="B124" s="249"/>
    </row>
    <row r="125" spans="1:2">
      <c r="A125" s="248"/>
      <c r="B125" s="249"/>
    </row>
    <row r="126" spans="1:2">
      <c r="A126" s="248"/>
      <c r="B126" s="249"/>
    </row>
    <row r="127" spans="1:2">
      <c r="A127" s="248"/>
      <c r="B127" s="249"/>
    </row>
    <row r="128" spans="1:2">
      <c r="A128" s="248"/>
      <c r="B128" s="249"/>
    </row>
    <row r="129" spans="1:2">
      <c r="A129" s="248"/>
      <c r="B129" s="249"/>
    </row>
    <row r="130" spans="1:2">
      <c r="A130" s="248"/>
      <c r="B130" s="249"/>
    </row>
    <row r="131" spans="1:2">
      <c r="A131" s="248"/>
      <c r="B131" s="249"/>
    </row>
    <row r="132" spans="1:2">
      <c r="A132" s="248"/>
      <c r="B132" s="249"/>
    </row>
    <row r="133" spans="1:2">
      <c r="A133" s="248"/>
      <c r="B133" s="249"/>
    </row>
    <row r="134" spans="1:2">
      <c r="A134" s="248"/>
      <c r="B134" s="249"/>
    </row>
    <row r="135" spans="1:2">
      <c r="A135" s="248"/>
      <c r="B135" s="249"/>
    </row>
    <row r="136" spans="1:2">
      <c r="A136" s="248"/>
      <c r="B136" s="249"/>
    </row>
    <row r="137" spans="1:2">
      <c r="A137" s="248"/>
      <c r="B137" s="249"/>
    </row>
    <row r="138" spans="1:2">
      <c r="A138" s="248"/>
      <c r="B138" s="249"/>
    </row>
    <row r="139" spans="1:2">
      <c r="A139" s="248"/>
      <c r="B139" s="249"/>
    </row>
    <row r="140" spans="1:2">
      <c r="A140" s="248"/>
      <c r="B140" s="249"/>
    </row>
    <row r="141" spans="1:2">
      <c r="A141" s="248"/>
      <c r="B141" s="249"/>
    </row>
    <row r="142" spans="1:2">
      <c r="A142" s="248"/>
      <c r="B142" s="249"/>
    </row>
    <row r="143" spans="1:2">
      <c r="A143" s="248"/>
      <c r="B143" s="249"/>
    </row>
    <row r="144" spans="1:2">
      <c r="A144" s="248"/>
      <c r="B144" s="249"/>
    </row>
    <row r="145" spans="1:2">
      <c r="A145" s="248"/>
      <c r="B145" s="249"/>
    </row>
    <row r="146" spans="1:2">
      <c r="A146" s="248"/>
      <c r="B146" s="249"/>
    </row>
    <row r="147" spans="1:2">
      <c r="A147" s="248"/>
      <c r="B147" s="249"/>
    </row>
    <row r="148" spans="1:2">
      <c r="A148" s="248"/>
      <c r="B148" s="249"/>
    </row>
    <row r="149" spans="1:2">
      <c r="A149" s="248"/>
      <c r="B149" s="249"/>
    </row>
    <row r="150" spans="1:2">
      <c r="A150" s="248"/>
      <c r="B150" s="249"/>
    </row>
    <row r="151" spans="1:2">
      <c r="A151" s="248"/>
      <c r="B151" s="249"/>
    </row>
    <row r="152" spans="1:2">
      <c r="A152" s="248"/>
      <c r="B152" s="249"/>
    </row>
    <row r="153" spans="1:2">
      <c r="A153" s="248"/>
      <c r="B153" s="249"/>
    </row>
    <row r="154" spans="1:2">
      <c r="A154" s="248"/>
      <c r="B154" s="249"/>
    </row>
    <row r="155" spans="1:2">
      <c r="A155" s="248"/>
      <c r="B155" s="249"/>
    </row>
    <row r="156" spans="1:2">
      <c r="B156" s="249"/>
    </row>
    <row r="157" spans="1:2">
      <c r="B157" s="249"/>
    </row>
    <row r="158" spans="1:2">
      <c r="B158" s="249"/>
    </row>
    <row r="159" spans="1:2">
      <c r="B159" s="249"/>
    </row>
    <row r="160" spans="1:2">
      <c r="B160" s="249"/>
    </row>
    <row r="161" spans="2:2">
      <c r="B161" s="249"/>
    </row>
    <row r="162" spans="2:2">
      <c r="B162" s="249"/>
    </row>
    <row r="163" spans="2:2">
      <c r="B163" s="249"/>
    </row>
    <row r="164" spans="2:2">
      <c r="B164" s="249"/>
    </row>
    <row r="165" spans="2:2">
      <c r="B165" s="249"/>
    </row>
    <row r="166" spans="2:2">
      <c r="B166" s="249"/>
    </row>
    <row r="167" spans="2:2">
      <c r="B167" s="249"/>
    </row>
    <row r="168" spans="2:2">
      <c r="B168" s="249"/>
    </row>
    <row r="169" spans="2:2">
      <c r="B169" s="249"/>
    </row>
    <row r="170" spans="2:2">
      <c r="B170" s="249"/>
    </row>
    <row r="171" spans="2:2">
      <c r="B171" s="249"/>
    </row>
    <row r="172" spans="2:2">
      <c r="B172" s="249"/>
    </row>
    <row r="173" spans="2:2">
      <c r="B173" s="249"/>
    </row>
    <row r="174" spans="2:2">
      <c r="B174" s="249"/>
    </row>
    <row r="175" spans="2:2">
      <c r="B175" s="249"/>
    </row>
    <row r="176" spans="2:2">
      <c r="B176" s="249"/>
    </row>
    <row r="177" spans="2:2">
      <c r="B177" s="249"/>
    </row>
    <row r="178" spans="2:2">
      <c r="B178" s="249"/>
    </row>
    <row r="179" spans="2:2">
      <c r="B179" s="249"/>
    </row>
    <row r="180" spans="2:2">
      <c r="B180" s="249"/>
    </row>
    <row r="181" spans="2:2">
      <c r="B181" s="249"/>
    </row>
    <row r="182" spans="2:2">
      <c r="B182" s="249"/>
    </row>
    <row r="183" spans="2:2">
      <c r="B183" s="249"/>
    </row>
    <row r="184" spans="2:2">
      <c r="B184" s="249"/>
    </row>
    <row r="185" spans="2:2">
      <c r="B185" s="249"/>
    </row>
    <row r="186" spans="2:2">
      <c r="B186" s="249"/>
    </row>
    <row r="187" spans="2:2">
      <c r="B187" s="249"/>
    </row>
    <row r="188" spans="2:2">
      <c r="B188" s="249"/>
    </row>
    <row r="189" spans="2:2">
      <c r="B189" s="249"/>
    </row>
    <row r="190" spans="2:2">
      <c r="B190" s="249"/>
    </row>
    <row r="191" spans="2:2">
      <c r="B191" s="249"/>
    </row>
    <row r="192" spans="2:2">
      <c r="B192" s="249"/>
    </row>
    <row r="193" spans="2:2">
      <c r="B193" s="249"/>
    </row>
    <row r="194" spans="2:2">
      <c r="B194" s="249"/>
    </row>
    <row r="195" spans="2:2">
      <c r="B195" s="249"/>
    </row>
    <row r="196" spans="2:2">
      <c r="B196" s="249"/>
    </row>
    <row r="197" spans="2:2">
      <c r="B197" s="249"/>
    </row>
    <row r="198" spans="2:2">
      <c r="B198" s="249"/>
    </row>
    <row r="199" spans="2:2">
      <c r="B199" s="249"/>
    </row>
  </sheetData>
  <mergeCells count="19">
    <mergeCell ref="G5:H5"/>
    <mergeCell ref="I5:J5"/>
    <mergeCell ref="B5:B6"/>
    <mergeCell ref="F5:F6"/>
    <mergeCell ref="A1:F1"/>
    <mergeCell ref="D94:E94"/>
    <mergeCell ref="A99:F99"/>
    <mergeCell ref="A4:F4"/>
    <mergeCell ref="A2:F2"/>
    <mergeCell ref="A3:F3"/>
    <mergeCell ref="D93:E93"/>
    <mergeCell ref="D88:E88"/>
    <mergeCell ref="D90:E90"/>
    <mergeCell ref="D91:E91"/>
    <mergeCell ref="D92:E92"/>
    <mergeCell ref="A5:A6"/>
    <mergeCell ref="C5:C6"/>
    <mergeCell ref="D5:D6"/>
    <mergeCell ref="E5:E6"/>
  </mergeCells>
  <printOptions horizontalCentered="1"/>
  <pageMargins left="0.45" right="0.22" top="0.16" bottom="0.16" header="0.16" footer="0.16"/>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0"/>
  <sheetViews>
    <sheetView view="pageBreakPreview" topLeftCell="A714" zoomScale="60" zoomScaleNormal="100" workbookViewId="0">
      <selection activeCell="D716" sqref="D716"/>
    </sheetView>
  </sheetViews>
  <sheetFormatPr defaultColWidth="8.88671875" defaultRowHeight="15.75"/>
  <cols>
    <col min="1" max="1" width="7.88671875" style="300" customWidth="1"/>
    <col min="2" max="2" width="6.44140625" style="300" customWidth="1"/>
    <col min="3" max="3" width="43.6640625" style="301" customWidth="1"/>
    <col min="4" max="4" width="8.88671875" style="300" bestFit="1" customWidth="1"/>
    <col min="5" max="5" width="6.77734375" style="300" customWidth="1"/>
    <col min="6" max="6" width="10.44140625" style="300" bestFit="1" customWidth="1"/>
    <col min="7" max="16384" width="8.88671875" style="300"/>
  </cols>
  <sheetData>
    <row r="1" spans="1:6">
      <c r="C1" s="301" t="s">
        <v>43</v>
      </c>
    </row>
    <row r="2" spans="1:6">
      <c r="C2" s="309" t="s">
        <v>89</v>
      </c>
    </row>
    <row r="3" spans="1:6">
      <c r="A3" s="300" t="s">
        <v>235</v>
      </c>
      <c r="B3" s="300" t="s">
        <v>159</v>
      </c>
      <c r="C3" s="309" t="s">
        <v>795</v>
      </c>
      <c r="E3" s="300" t="s">
        <v>796</v>
      </c>
    </row>
    <row r="4" spans="1:6">
      <c r="A4" s="300" t="s">
        <v>236</v>
      </c>
      <c r="B4" s="300" t="s">
        <v>236</v>
      </c>
      <c r="C4" s="309" t="s">
        <v>236</v>
      </c>
      <c r="D4" s="300" t="s">
        <v>236</v>
      </c>
      <c r="E4" s="300" t="s">
        <v>236</v>
      </c>
      <c r="F4" s="300" t="s">
        <v>236</v>
      </c>
    </row>
    <row r="5" spans="1:6">
      <c r="A5" s="300" t="s">
        <v>237</v>
      </c>
      <c r="B5" s="300" t="s">
        <v>159</v>
      </c>
      <c r="C5" s="301" t="s">
        <v>238</v>
      </c>
      <c r="D5" s="300" t="s">
        <v>239</v>
      </c>
      <c r="E5" s="300" t="s">
        <v>240</v>
      </c>
      <c r="F5" s="300" t="s">
        <v>241</v>
      </c>
    </row>
    <row r="6" spans="1:6">
      <c r="A6" s="300" t="s">
        <v>236</v>
      </c>
      <c r="B6" s="300" t="s">
        <v>236</v>
      </c>
      <c r="C6" s="310" t="s">
        <v>236</v>
      </c>
      <c r="D6" s="300" t="s">
        <v>236</v>
      </c>
      <c r="E6" s="300" t="s">
        <v>236</v>
      </c>
      <c r="F6" s="300" t="s">
        <v>236</v>
      </c>
    </row>
    <row r="7" spans="1:6">
      <c r="B7" s="300" t="s">
        <v>342</v>
      </c>
      <c r="C7" s="301" t="s">
        <v>343</v>
      </c>
    </row>
    <row r="8" spans="1:6">
      <c r="C8" s="301" t="s">
        <v>236</v>
      </c>
    </row>
    <row r="9" spans="1:6">
      <c r="A9" s="300">
        <v>0.96</v>
      </c>
      <c r="B9" s="300" t="s">
        <v>141</v>
      </c>
      <c r="C9" s="301" t="s">
        <v>142</v>
      </c>
      <c r="D9" s="300">
        <v>6040</v>
      </c>
      <c r="E9" s="300" t="s">
        <v>141</v>
      </c>
      <c r="F9" s="300">
        <v>5798.4</v>
      </c>
    </row>
    <row r="10" spans="1:6">
      <c r="A10" s="300">
        <v>1</v>
      </c>
      <c r="B10" s="300" t="s">
        <v>146</v>
      </c>
      <c r="C10" s="301" t="s">
        <v>804</v>
      </c>
      <c r="D10" s="300">
        <v>1682.65</v>
      </c>
      <c r="E10" s="301" t="s">
        <v>146</v>
      </c>
      <c r="F10" s="300">
        <v>1682.65</v>
      </c>
    </row>
    <row r="11" spans="1:6">
      <c r="A11" s="300">
        <v>1</v>
      </c>
      <c r="B11" s="300" t="s">
        <v>146</v>
      </c>
      <c r="C11" s="301" t="s">
        <v>148</v>
      </c>
      <c r="D11" s="300">
        <v>116</v>
      </c>
      <c r="E11" s="300" t="s">
        <v>146</v>
      </c>
      <c r="F11" s="300">
        <v>116</v>
      </c>
    </row>
    <row r="12" spans="1:6">
      <c r="B12" s="300" t="s">
        <v>64</v>
      </c>
      <c r="C12" s="301" t="s">
        <v>65</v>
      </c>
      <c r="D12" s="300" t="s">
        <v>159</v>
      </c>
      <c r="E12" s="300" t="s">
        <v>64</v>
      </c>
      <c r="F12" s="300">
        <v>0</v>
      </c>
    </row>
    <row r="13" spans="1:6">
      <c r="F13" s="300" t="s">
        <v>236</v>
      </c>
    </row>
    <row r="14" spans="1:6">
      <c r="C14" s="301" t="s">
        <v>229</v>
      </c>
      <c r="F14" s="300">
        <v>7597.05</v>
      </c>
    </row>
    <row r="15" spans="1:6">
      <c r="F15" s="300" t="s">
        <v>236</v>
      </c>
    </row>
    <row r="16" spans="1:6">
      <c r="B16" s="300" t="s">
        <v>342</v>
      </c>
      <c r="C16" s="301" t="s">
        <v>24</v>
      </c>
    </row>
    <row r="17" spans="1:6">
      <c r="C17" s="301" t="s">
        <v>236</v>
      </c>
    </row>
    <row r="18" spans="1:6">
      <c r="A18" s="300">
        <v>0.72</v>
      </c>
      <c r="B18" s="300" t="s">
        <v>141</v>
      </c>
      <c r="C18" s="301" t="s">
        <v>142</v>
      </c>
      <c r="D18" s="300">
        <v>6040</v>
      </c>
      <c r="E18" s="300" t="s">
        <v>141</v>
      </c>
      <c r="F18" s="300">
        <v>4348.8</v>
      </c>
    </row>
    <row r="19" spans="1:6">
      <c r="A19" s="300">
        <v>1</v>
      </c>
      <c r="B19" s="300" t="s">
        <v>146</v>
      </c>
      <c r="C19" s="301" t="s">
        <v>804</v>
      </c>
      <c r="D19" s="300">
        <v>1682.65</v>
      </c>
      <c r="E19" s="300" t="s">
        <v>146</v>
      </c>
      <c r="F19" s="300">
        <v>1682.65</v>
      </c>
    </row>
    <row r="20" spans="1:6">
      <c r="A20" s="300">
        <v>1</v>
      </c>
      <c r="B20" s="300" t="s">
        <v>146</v>
      </c>
      <c r="C20" s="301" t="s">
        <v>148</v>
      </c>
      <c r="D20" s="300">
        <v>116</v>
      </c>
      <c r="E20" s="300" t="s">
        <v>146</v>
      </c>
      <c r="F20" s="300">
        <v>116</v>
      </c>
    </row>
    <row r="21" spans="1:6">
      <c r="B21" s="300" t="s">
        <v>64</v>
      </c>
      <c r="C21" s="301" t="s">
        <v>65</v>
      </c>
      <c r="D21" s="300" t="s">
        <v>159</v>
      </c>
      <c r="E21" s="300" t="s">
        <v>64</v>
      </c>
      <c r="F21" s="300">
        <v>0</v>
      </c>
    </row>
    <row r="22" spans="1:6">
      <c r="F22" s="300" t="s">
        <v>236</v>
      </c>
    </row>
    <row r="23" spans="1:6">
      <c r="C23" s="301" t="s">
        <v>229</v>
      </c>
      <c r="F23" s="300">
        <v>6147.45</v>
      </c>
    </row>
    <row r="24" spans="1:6">
      <c r="F24" s="300" t="s">
        <v>236</v>
      </c>
    </row>
    <row r="25" spans="1:6">
      <c r="B25" s="300" t="s">
        <v>342</v>
      </c>
      <c r="C25" s="301" t="s">
        <v>206</v>
      </c>
    </row>
    <row r="26" spans="1:6">
      <c r="C26" s="301" t="s">
        <v>236</v>
      </c>
    </row>
    <row r="27" spans="1:6">
      <c r="A27" s="300">
        <v>0.48</v>
      </c>
      <c r="B27" s="300" t="s">
        <v>141</v>
      </c>
      <c r="C27" s="301" t="s">
        <v>142</v>
      </c>
      <c r="D27" s="300">
        <v>6040</v>
      </c>
      <c r="E27" s="300" t="s">
        <v>141</v>
      </c>
      <c r="F27" s="300">
        <v>2899.2</v>
      </c>
    </row>
    <row r="28" spans="1:6">
      <c r="A28" s="300">
        <v>1</v>
      </c>
      <c r="B28" s="300" t="s">
        <v>146</v>
      </c>
      <c r="C28" s="301" t="s">
        <v>804</v>
      </c>
      <c r="D28" s="300">
        <v>1682.65</v>
      </c>
      <c r="E28" s="300" t="s">
        <v>146</v>
      </c>
      <c r="F28" s="300">
        <v>1682.65</v>
      </c>
    </row>
    <row r="29" spans="1:6">
      <c r="A29" s="300">
        <v>1</v>
      </c>
      <c r="B29" s="300" t="s">
        <v>146</v>
      </c>
      <c r="C29" s="301" t="s">
        <v>148</v>
      </c>
      <c r="D29" s="300">
        <v>116</v>
      </c>
      <c r="E29" s="300" t="s">
        <v>146</v>
      </c>
      <c r="F29" s="300">
        <v>116</v>
      </c>
    </row>
    <row r="30" spans="1:6">
      <c r="B30" s="300" t="s">
        <v>64</v>
      </c>
      <c r="C30" s="301" t="s">
        <v>65</v>
      </c>
      <c r="D30" s="300" t="s">
        <v>159</v>
      </c>
      <c r="E30" s="300" t="s">
        <v>64</v>
      </c>
      <c r="F30" s="300">
        <v>0</v>
      </c>
    </row>
    <row r="31" spans="1:6">
      <c r="F31" s="300" t="s">
        <v>236</v>
      </c>
    </row>
    <row r="32" spans="1:6">
      <c r="C32" s="301" t="s">
        <v>229</v>
      </c>
      <c r="F32" s="300">
        <v>4697.8500000000004</v>
      </c>
    </row>
    <row r="33" spans="1:6">
      <c r="F33" s="300" t="s">
        <v>236</v>
      </c>
    </row>
    <row r="34" spans="1:6">
      <c r="B34" s="300" t="s">
        <v>342</v>
      </c>
      <c r="C34" s="301" t="s">
        <v>201</v>
      </c>
    </row>
    <row r="35" spans="1:6">
      <c r="A35" s="300">
        <v>0.36</v>
      </c>
      <c r="B35" s="300" t="s">
        <v>141</v>
      </c>
      <c r="C35" s="301" t="s">
        <v>142</v>
      </c>
      <c r="D35" s="300">
        <v>6040</v>
      </c>
      <c r="E35" s="300" t="s">
        <v>141</v>
      </c>
      <c r="F35" s="300">
        <v>2174.4</v>
      </c>
    </row>
    <row r="36" spans="1:6">
      <c r="A36" s="300">
        <v>1</v>
      </c>
      <c r="B36" s="300" t="s">
        <v>146</v>
      </c>
      <c r="C36" s="301" t="s">
        <v>804</v>
      </c>
      <c r="D36" s="300">
        <v>1682.65</v>
      </c>
      <c r="E36" s="300" t="s">
        <v>146</v>
      </c>
      <c r="F36" s="300">
        <v>1682.65</v>
      </c>
    </row>
    <row r="37" spans="1:6">
      <c r="A37" s="300">
        <v>1</v>
      </c>
      <c r="B37" s="300" t="s">
        <v>146</v>
      </c>
      <c r="C37" s="301" t="s">
        <v>148</v>
      </c>
      <c r="D37" s="300">
        <v>116</v>
      </c>
      <c r="E37" s="300" t="s">
        <v>146</v>
      </c>
      <c r="F37" s="300">
        <v>116</v>
      </c>
    </row>
    <row r="38" spans="1:6">
      <c r="B38" s="300" t="s">
        <v>64</v>
      </c>
      <c r="C38" s="301" t="s">
        <v>65</v>
      </c>
      <c r="D38" s="300" t="s">
        <v>159</v>
      </c>
      <c r="E38" s="300" t="s">
        <v>64</v>
      </c>
      <c r="F38" s="300">
        <v>0</v>
      </c>
    </row>
    <row r="39" spans="1:6">
      <c r="F39" s="300" t="s">
        <v>236</v>
      </c>
    </row>
    <row r="40" spans="1:6">
      <c r="C40" s="301" t="s">
        <v>229</v>
      </c>
      <c r="F40" s="300">
        <v>3973.05</v>
      </c>
    </row>
    <row r="41" spans="1:6">
      <c r="F41" s="300" t="s">
        <v>236</v>
      </c>
    </row>
    <row r="42" spans="1:6">
      <c r="B42" s="300" t="s">
        <v>342</v>
      </c>
      <c r="C42" s="301" t="s">
        <v>243</v>
      </c>
    </row>
    <row r="43" spans="1:6">
      <c r="C43" s="309" t="s">
        <v>236</v>
      </c>
    </row>
    <row r="44" spans="1:6">
      <c r="A44" s="300">
        <v>0.28999999999999998</v>
      </c>
      <c r="B44" s="300" t="s">
        <v>141</v>
      </c>
      <c r="C44" s="310" t="s">
        <v>142</v>
      </c>
      <c r="D44" s="300">
        <v>6040</v>
      </c>
      <c r="E44" s="300" t="s">
        <v>141</v>
      </c>
      <c r="F44" s="300">
        <v>1739.52</v>
      </c>
    </row>
    <row r="45" spans="1:6">
      <c r="A45" s="300">
        <v>1</v>
      </c>
      <c r="B45" s="300" t="s">
        <v>146</v>
      </c>
      <c r="C45" s="301" t="s">
        <v>804</v>
      </c>
      <c r="D45" s="300">
        <v>1682.65</v>
      </c>
      <c r="E45" s="300" t="s">
        <v>146</v>
      </c>
      <c r="F45" s="300">
        <v>1682.65</v>
      </c>
    </row>
    <row r="46" spans="1:6">
      <c r="A46" s="300">
        <v>1</v>
      </c>
      <c r="B46" s="300" t="s">
        <v>146</v>
      </c>
      <c r="C46" s="301" t="s">
        <v>148</v>
      </c>
      <c r="D46" s="300">
        <v>116</v>
      </c>
      <c r="E46" s="300" t="s">
        <v>146</v>
      </c>
      <c r="F46" s="300">
        <v>116</v>
      </c>
    </row>
    <row r="47" spans="1:6">
      <c r="B47" s="300" t="s">
        <v>64</v>
      </c>
      <c r="C47" s="301" t="s">
        <v>65</v>
      </c>
      <c r="D47" s="300" t="s">
        <v>159</v>
      </c>
      <c r="E47" s="300" t="s">
        <v>64</v>
      </c>
      <c r="F47" s="300">
        <v>0</v>
      </c>
    </row>
    <row r="48" spans="1:6">
      <c r="F48" s="300" t="s">
        <v>236</v>
      </c>
    </row>
    <row r="49" spans="1:6">
      <c r="C49" s="301" t="s">
        <v>229</v>
      </c>
      <c r="F49" s="300">
        <v>3538.17</v>
      </c>
    </row>
    <row r="50" spans="1:6">
      <c r="F50" s="300" t="s">
        <v>236</v>
      </c>
    </row>
    <row r="51" spans="1:6">
      <c r="B51" s="300" t="s">
        <v>342</v>
      </c>
      <c r="C51" s="301" t="s">
        <v>244</v>
      </c>
    </row>
    <row r="52" spans="1:6" ht="51.6" customHeight="1">
      <c r="C52" s="301" t="s">
        <v>236</v>
      </c>
    </row>
    <row r="53" spans="1:6" ht="15" customHeight="1">
      <c r="A53" s="300">
        <v>0.24</v>
      </c>
      <c r="B53" s="300" t="s">
        <v>141</v>
      </c>
      <c r="C53" s="301" t="s">
        <v>142</v>
      </c>
      <c r="D53" s="300">
        <v>6040</v>
      </c>
      <c r="E53" s="300" t="s">
        <v>141</v>
      </c>
      <c r="F53" s="300">
        <v>1449.6</v>
      </c>
    </row>
    <row r="54" spans="1:6" ht="15" customHeight="1">
      <c r="A54" s="300">
        <v>1</v>
      </c>
      <c r="B54" s="300" t="s">
        <v>146</v>
      </c>
      <c r="C54" s="301" t="s">
        <v>804</v>
      </c>
      <c r="D54" s="300">
        <v>1682.65</v>
      </c>
      <c r="E54" s="300" t="s">
        <v>146</v>
      </c>
      <c r="F54" s="300">
        <v>1682.65</v>
      </c>
    </row>
    <row r="55" spans="1:6">
      <c r="A55" s="300">
        <v>1</v>
      </c>
      <c r="B55" s="300" t="s">
        <v>146</v>
      </c>
      <c r="C55" s="301" t="s">
        <v>148</v>
      </c>
      <c r="D55" s="300">
        <v>116</v>
      </c>
      <c r="E55" s="300" t="s">
        <v>146</v>
      </c>
      <c r="F55" s="300">
        <v>116</v>
      </c>
    </row>
    <row r="56" spans="1:6">
      <c r="B56" s="300" t="s">
        <v>64</v>
      </c>
      <c r="C56" s="301" t="s">
        <v>65</v>
      </c>
      <c r="D56" s="300" t="s">
        <v>159</v>
      </c>
      <c r="E56" s="300" t="s">
        <v>64</v>
      </c>
      <c r="F56" s="300">
        <v>0</v>
      </c>
    </row>
    <row r="57" spans="1:6">
      <c r="F57" s="300" t="s">
        <v>236</v>
      </c>
    </row>
    <row r="58" spans="1:6">
      <c r="C58" s="301" t="s">
        <v>229</v>
      </c>
      <c r="F58" s="300">
        <v>3248.25</v>
      </c>
    </row>
    <row r="59" spans="1:6">
      <c r="A59" s="300" t="s">
        <v>159</v>
      </c>
    </row>
    <row r="60" spans="1:6">
      <c r="F60" s="300" t="s">
        <v>236</v>
      </c>
    </row>
    <row r="61" spans="1:6">
      <c r="B61" s="300" t="s">
        <v>342</v>
      </c>
      <c r="C61" s="301" t="s">
        <v>303</v>
      </c>
    </row>
    <row r="62" spans="1:6">
      <c r="C62" s="301" t="s">
        <v>236</v>
      </c>
    </row>
    <row r="63" spans="1:6">
      <c r="A63" s="300">
        <v>0.21</v>
      </c>
      <c r="B63" s="300" t="s">
        <v>141</v>
      </c>
      <c r="C63" s="301" t="s">
        <v>142</v>
      </c>
      <c r="D63" s="300">
        <v>6040</v>
      </c>
      <c r="E63" s="300" t="s">
        <v>141</v>
      </c>
      <c r="F63" s="300">
        <v>1244.24</v>
      </c>
    </row>
    <row r="64" spans="1:6">
      <c r="A64" s="300">
        <v>1</v>
      </c>
      <c r="B64" s="300" t="s">
        <v>146</v>
      </c>
      <c r="C64" s="301" t="s">
        <v>804</v>
      </c>
      <c r="D64" s="300">
        <v>1682.65</v>
      </c>
      <c r="E64" s="300" t="s">
        <v>146</v>
      </c>
      <c r="F64" s="300">
        <v>1682.65</v>
      </c>
    </row>
    <row r="65" spans="1:6">
      <c r="A65" s="300">
        <v>1</v>
      </c>
      <c r="B65" s="300" t="s">
        <v>146</v>
      </c>
      <c r="C65" s="301" t="s">
        <v>148</v>
      </c>
      <c r="D65" s="300">
        <v>116</v>
      </c>
      <c r="E65" s="300" t="s">
        <v>146</v>
      </c>
      <c r="F65" s="300">
        <v>116</v>
      </c>
    </row>
    <row r="66" spans="1:6">
      <c r="B66" s="300" t="s">
        <v>64</v>
      </c>
      <c r="C66" s="301" t="s">
        <v>65</v>
      </c>
      <c r="D66" s="300" t="s">
        <v>159</v>
      </c>
      <c r="E66" s="300" t="s">
        <v>64</v>
      </c>
      <c r="F66" s="300">
        <v>0</v>
      </c>
    </row>
    <row r="67" spans="1:6">
      <c r="F67" s="300" t="s">
        <v>236</v>
      </c>
    </row>
    <row r="68" spans="1:6">
      <c r="C68" s="301" t="s">
        <v>229</v>
      </c>
      <c r="F68" s="300">
        <v>3042.89</v>
      </c>
    </row>
    <row r="69" spans="1:6">
      <c r="F69" s="300" t="s">
        <v>236</v>
      </c>
    </row>
    <row r="70" spans="1:6">
      <c r="B70" s="300" t="s">
        <v>342</v>
      </c>
      <c r="C70" s="301" t="s">
        <v>245</v>
      </c>
    </row>
    <row r="71" spans="1:6">
      <c r="C71" s="301" t="s">
        <v>236</v>
      </c>
    </row>
    <row r="72" spans="1:6">
      <c r="A72" s="300">
        <v>0.18</v>
      </c>
      <c r="B72" s="300" t="s">
        <v>141</v>
      </c>
      <c r="C72" s="301" t="s">
        <v>142</v>
      </c>
      <c r="D72" s="300">
        <v>6040</v>
      </c>
      <c r="E72" s="300" t="s">
        <v>141</v>
      </c>
      <c r="F72" s="300">
        <v>1087.2</v>
      </c>
    </row>
    <row r="73" spans="1:6">
      <c r="A73" s="300">
        <v>1</v>
      </c>
      <c r="B73" s="300" t="s">
        <v>146</v>
      </c>
      <c r="C73" s="301" t="s">
        <v>804</v>
      </c>
      <c r="D73" s="300">
        <v>1682.65</v>
      </c>
      <c r="E73" s="300" t="s">
        <v>146</v>
      </c>
      <c r="F73" s="300">
        <v>1682.65</v>
      </c>
    </row>
    <row r="74" spans="1:6">
      <c r="A74" s="300">
        <v>1</v>
      </c>
      <c r="B74" s="300" t="s">
        <v>146</v>
      </c>
      <c r="C74" s="301" t="s">
        <v>148</v>
      </c>
      <c r="D74" s="300">
        <v>116</v>
      </c>
      <c r="E74" s="300" t="s">
        <v>146</v>
      </c>
      <c r="F74" s="300">
        <v>116</v>
      </c>
    </row>
    <row r="75" spans="1:6">
      <c r="B75" s="300" t="s">
        <v>64</v>
      </c>
      <c r="C75" s="301" t="s">
        <v>65</v>
      </c>
      <c r="D75" s="300" t="s">
        <v>159</v>
      </c>
      <c r="E75" s="300" t="s">
        <v>64</v>
      </c>
      <c r="F75" s="300">
        <v>0</v>
      </c>
    </row>
    <row r="76" spans="1:6">
      <c r="F76" s="300" t="s">
        <v>236</v>
      </c>
    </row>
    <row r="77" spans="1:6">
      <c r="C77" s="301" t="s">
        <v>229</v>
      </c>
      <c r="F77" s="300">
        <v>2885.85</v>
      </c>
    </row>
    <row r="78" spans="1:6">
      <c r="F78" s="300" t="s">
        <v>236</v>
      </c>
    </row>
    <row r="79" spans="1:6">
      <c r="A79" s="300">
        <v>1.1000000000000001</v>
      </c>
      <c r="B79" s="300" t="s">
        <v>159</v>
      </c>
      <c r="C79" s="301" t="s">
        <v>220</v>
      </c>
    </row>
    <row r="80" spans="1:6" ht="45" customHeight="1">
      <c r="A80" s="300" t="s">
        <v>159</v>
      </c>
      <c r="C80" s="301" t="s">
        <v>225</v>
      </c>
    </row>
    <row r="81" spans="1:6" ht="14.25" customHeight="1">
      <c r="A81" s="300">
        <v>10</v>
      </c>
      <c r="B81" s="300" t="s">
        <v>146</v>
      </c>
      <c r="C81" s="301" t="s">
        <v>189</v>
      </c>
      <c r="D81" s="300">
        <v>112.05</v>
      </c>
      <c r="E81" s="300" t="s">
        <v>146</v>
      </c>
      <c r="F81" s="300">
        <v>1120.5</v>
      </c>
    </row>
    <row r="82" spans="1:6">
      <c r="A82" s="300">
        <v>10</v>
      </c>
      <c r="B82" s="300" t="s">
        <v>146</v>
      </c>
      <c r="C82" s="301" t="s">
        <v>294</v>
      </c>
      <c r="D82" s="300">
        <v>112.05</v>
      </c>
      <c r="E82" s="300" t="s">
        <v>146</v>
      </c>
      <c r="F82" s="300">
        <v>1120.5</v>
      </c>
    </row>
    <row r="83" spans="1:6">
      <c r="A83" s="300">
        <v>10</v>
      </c>
      <c r="B83" s="300" t="s">
        <v>146</v>
      </c>
      <c r="C83" s="301" t="s">
        <v>295</v>
      </c>
      <c r="D83" s="300">
        <v>12.98</v>
      </c>
      <c r="E83" s="300" t="s">
        <v>146</v>
      </c>
      <c r="F83" s="300">
        <v>129.80000000000001</v>
      </c>
    </row>
    <row r="84" spans="1:6">
      <c r="B84" s="300" t="s">
        <v>64</v>
      </c>
      <c r="C84" s="301" t="s">
        <v>65</v>
      </c>
      <c r="E84" s="300" t="s">
        <v>64</v>
      </c>
      <c r="F84" s="300">
        <v>0</v>
      </c>
    </row>
    <row r="85" spans="1:6">
      <c r="F85" s="300" t="s">
        <v>236</v>
      </c>
    </row>
    <row r="86" spans="1:6">
      <c r="C86" s="301" t="s">
        <v>86</v>
      </c>
      <c r="F86" s="300">
        <v>2370.8000000000002</v>
      </c>
    </row>
    <row r="87" spans="1:6">
      <c r="F87" s="300" t="s">
        <v>236</v>
      </c>
    </row>
    <row r="88" spans="1:6">
      <c r="C88" s="301" t="s">
        <v>298</v>
      </c>
      <c r="D88" s="300" t="s">
        <v>215</v>
      </c>
      <c r="F88" s="311">
        <v>237.08</v>
      </c>
    </row>
    <row r="90" spans="1:6" ht="31.5">
      <c r="A90" s="300">
        <v>1.4</v>
      </c>
      <c r="B90" s="300" t="s">
        <v>159</v>
      </c>
      <c r="C90" s="301" t="s">
        <v>805</v>
      </c>
    </row>
    <row r="92" spans="1:6">
      <c r="A92" s="300">
        <v>10</v>
      </c>
      <c r="B92" s="300" t="s">
        <v>146</v>
      </c>
      <c r="C92" s="301" t="s">
        <v>189</v>
      </c>
      <c r="D92" s="300">
        <v>112.05</v>
      </c>
      <c r="E92" s="300" t="s">
        <v>146</v>
      </c>
      <c r="F92" s="300">
        <v>1120.5</v>
      </c>
    </row>
    <row r="93" spans="1:6">
      <c r="A93" s="300">
        <v>10</v>
      </c>
      <c r="B93" s="300" t="s">
        <v>146</v>
      </c>
      <c r="C93" s="301" t="s">
        <v>295</v>
      </c>
      <c r="D93" s="300">
        <v>12.98</v>
      </c>
      <c r="E93" s="300" t="s">
        <v>146</v>
      </c>
      <c r="F93" s="300">
        <v>129.80000000000001</v>
      </c>
    </row>
    <row r="94" spans="1:6">
      <c r="B94" s="300" t="s">
        <v>64</v>
      </c>
      <c r="C94" s="301" t="s">
        <v>65</v>
      </c>
      <c r="E94" s="300" t="s">
        <v>64</v>
      </c>
      <c r="F94" s="300">
        <v>0</v>
      </c>
    </row>
    <row r="95" spans="1:6">
      <c r="F95" s="300" t="s">
        <v>236</v>
      </c>
    </row>
    <row r="96" spans="1:6">
      <c r="C96" s="301" t="s">
        <v>86</v>
      </c>
      <c r="F96" s="300">
        <v>1250.3</v>
      </c>
    </row>
    <row r="97" spans="1:6">
      <c r="F97" s="300" t="s">
        <v>236</v>
      </c>
    </row>
    <row r="98" spans="1:6">
      <c r="C98" s="301" t="s">
        <v>229</v>
      </c>
      <c r="F98" s="300">
        <v>125.03</v>
      </c>
    </row>
    <row r="100" spans="1:6">
      <c r="A100" s="300">
        <v>1.5</v>
      </c>
      <c r="C100" s="301" t="s">
        <v>296</v>
      </c>
      <c r="D100" s="300" t="s">
        <v>215</v>
      </c>
      <c r="F100" s="300">
        <v>112.05</v>
      </c>
    </row>
    <row r="102" spans="1:6">
      <c r="A102" s="300" t="s">
        <v>55</v>
      </c>
      <c r="B102" s="300" t="s">
        <v>342</v>
      </c>
      <c r="C102" s="301" t="s">
        <v>56</v>
      </c>
    </row>
    <row r="103" spans="1:6">
      <c r="C103" s="301" t="s">
        <v>806</v>
      </c>
    </row>
    <row r="104" spans="1:6">
      <c r="C104" s="301" t="s">
        <v>236</v>
      </c>
    </row>
    <row r="105" spans="1:6">
      <c r="A105" s="300">
        <v>1</v>
      </c>
      <c r="B105" s="300" t="s">
        <v>146</v>
      </c>
      <c r="C105" s="301" t="s">
        <v>807</v>
      </c>
      <c r="D105" s="300">
        <v>1682.65</v>
      </c>
      <c r="E105" s="300" t="s">
        <v>146</v>
      </c>
      <c r="F105" s="300">
        <v>1682.65</v>
      </c>
    </row>
    <row r="106" spans="1:6">
      <c r="A106" s="300">
        <v>1</v>
      </c>
      <c r="B106" s="300" t="s">
        <v>146</v>
      </c>
      <c r="C106" s="301" t="s">
        <v>207</v>
      </c>
      <c r="D106" s="300">
        <v>34.200000000000003</v>
      </c>
      <c r="E106" s="300" t="s">
        <v>146</v>
      </c>
      <c r="F106" s="300">
        <v>34.200000000000003</v>
      </c>
    </row>
    <row r="107" spans="1:6">
      <c r="B107" s="300" t="s">
        <v>64</v>
      </c>
      <c r="C107" s="301" t="s">
        <v>65</v>
      </c>
      <c r="D107" s="300" t="s">
        <v>159</v>
      </c>
      <c r="E107" s="300" t="s">
        <v>64</v>
      </c>
      <c r="F107" s="300">
        <v>0</v>
      </c>
    </row>
    <row r="108" spans="1:6">
      <c r="F108" s="300" t="s">
        <v>236</v>
      </c>
    </row>
    <row r="109" spans="1:6">
      <c r="C109" s="301" t="s">
        <v>32</v>
      </c>
      <c r="F109" s="300">
        <v>1716.85</v>
      </c>
    </row>
    <row r="111" spans="1:6">
      <c r="A111" s="300">
        <v>2.6</v>
      </c>
      <c r="B111" s="300" t="s">
        <v>342</v>
      </c>
      <c r="C111" s="301" t="s">
        <v>187</v>
      </c>
    </row>
    <row r="112" spans="1:6">
      <c r="C112" s="301" t="s">
        <v>236</v>
      </c>
    </row>
    <row r="113" spans="1:6">
      <c r="A113" s="300">
        <v>1</v>
      </c>
      <c r="B113" s="300" t="s">
        <v>146</v>
      </c>
      <c r="C113" s="301" t="s">
        <v>171</v>
      </c>
      <c r="D113" s="300">
        <v>1328.75</v>
      </c>
      <c r="E113" s="300" t="s">
        <v>146</v>
      </c>
      <c r="F113" s="300">
        <v>1328.75</v>
      </c>
    </row>
    <row r="114" spans="1:6">
      <c r="A114" s="300">
        <v>1</v>
      </c>
      <c r="B114" s="300" t="s">
        <v>146</v>
      </c>
      <c r="C114" s="301" t="s">
        <v>207</v>
      </c>
      <c r="D114" s="300">
        <v>38.950000000000003</v>
      </c>
      <c r="E114" s="300" t="s">
        <v>146</v>
      </c>
      <c r="F114" s="300">
        <v>38.950000000000003</v>
      </c>
    </row>
    <row r="115" spans="1:6">
      <c r="B115" s="300" t="s">
        <v>64</v>
      </c>
      <c r="C115" s="301" t="s">
        <v>65</v>
      </c>
      <c r="D115" s="300" t="s">
        <v>159</v>
      </c>
      <c r="E115" s="300" t="s">
        <v>64</v>
      </c>
      <c r="F115" s="300">
        <v>0</v>
      </c>
    </row>
    <row r="116" spans="1:6">
      <c r="F116" s="300" t="s">
        <v>236</v>
      </c>
    </row>
    <row r="117" spans="1:6">
      <c r="C117" s="301" t="s">
        <v>32</v>
      </c>
      <c r="F117" s="300">
        <v>1367.7</v>
      </c>
    </row>
    <row r="118" spans="1:6">
      <c r="F118" s="300" t="s">
        <v>236</v>
      </c>
    </row>
    <row r="119" spans="1:6">
      <c r="A119" s="300">
        <v>2.7</v>
      </c>
      <c r="B119" s="300" t="s">
        <v>342</v>
      </c>
      <c r="C119" s="301" t="s">
        <v>288</v>
      </c>
    </row>
    <row r="120" spans="1:6">
      <c r="C120" s="301" t="s">
        <v>236</v>
      </c>
    </row>
    <row r="121" spans="1:6">
      <c r="A121" s="300">
        <v>1</v>
      </c>
      <c r="B121" s="300" t="s">
        <v>146</v>
      </c>
      <c r="C121" s="301" t="s">
        <v>136</v>
      </c>
      <c r="D121" s="300">
        <v>1747.95</v>
      </c>
      <c r="E121" s="300" t="s">
        <v>146</v>
      </c>
      <c r="F121" s="300">
        <v>1747.95</v>
      </c>
    </row>
    <row r="122" spans="1:6">
      <c r="A122" s="300">
        <v>1</v>
      </c>
      <c r="B122" s="300" t="s">
        <v>146</v>
      </c>
      <c r="C122" s="301" t="s">
        <v>207</v>
      </c>
      <c r="D122" s="300">
        <v>38.950000000000003</v>
      </c>
      <c r="E122" s="300" t="s">
        <v>146</v>
      </c>
      <c r="F122" s="300">
        <v>38.950000000000003</v>
      </c>
    </row>
    <row r="123" spans="1:6">
      <c r="B123" s="300" t="s">
        <v>64</v>
      </c>
      <c r="C123" s="301" t="s">
        <v>65</v>
      </c>
      <c r="D123" s="300" t="s">
        <v>159</v>
      </c>
      <c r="E123" s="300" t="s">
        <v>64</v>
      </c>
      <c r="F123" s="300">
        <v>0</v>
      </c>
    </row>
    <row r="124" spans="1:6">
      <c r="F124" s="300" t="s">
        <v>236</v>
      </c>
    </row>
    <row r="125" spans="1:6">
      <c r="C125" s="301" t="s">
        <v>32</v>
      </c>
      <c r="F125" s="300">
        <v>1786.9</v>
      </c>
    </row>
    <row r="127" spans="1:6">
      <c r="A127" s="300" t="s">
        <v>92</v>
      </c>
      <c r="B127" s="300" t="s">
        <v>342</v>
      </c>
      <c r="C127" s="301" t="s">
        <v>93</v>
      </c>
    </row>
    <row r="128" spans="1:6">
      <c r="C128" s="301" t="s">
        <v>94</v>
      </c>
    </row>
    <row r="129" spans="1:6">
      <c r="C129" s="301" t="s">
        <v>236</v>
      </c>
    </row>
    <row r="130" spans="1:6">
      <c r="A130" s="300">
        <v>9</v>
      </c>
      <c r="B130" s="300" t="s">
        <v>146</v>
      </c>
      <c r="C130" s="301" t="s">
        <v>246</v>
      </c>
      <c r="D130" s="300">
        <v>1328.75</v>
      </c>
      <c r="E130" s="300" t="s">
        <v>146</v>
      </c>
      <c r="F130" s="300">
        <v>11958.75</v>
      </c>
    </row>
    <row r="131" spans="1:6">
      <c r="A131" s="300">
        <v>4.5</v>
      </c>
      <c r="B131" s="300" t="s">
        <v>146</v>
      </c>
      <c r="C131" s="301" t="s">
        <v>243</v>
      </c>
      <c r="D131" s="300">
        <v>3538.17</v>
      </c>
      <c r="E131" s="300" t="s">
        <v>146</v>
      </c>
      <c r="F131" s="300">
        <v>15921.77</v>
      </c>
    </row>
    <row r="132" spans="1:6">
      <c r="A132" s="300">
        <v>1.8</v>
      </c>
      <c r="B132" s="300" t="s">
        <v>145</v>
      </c>
      <c r="C132" s="301" t="s">
        <v>258</v>
      </c>
      <c r="D132" s="300">
        <v>932</v>
      </c>
      <c r="E132" s="300" t="s">
        <v>145</v>
      </c>
      <c r="F132" s="300">
        <v>1677.6</v>
      </c>
    </row>
    <row r="133" spans="1:6">
      <c r="A133" s="300">
        <v>17.7</v>
      </c>
      <c r="B133" s="300" t="s">
        <v>145</v>
      </c>
      <c r="C133" s="301" t="s">
        <v>279</v>
      </c>
      <c r="D133" s="300">
        <v>651</v>
      </c>
      <c r="E133" s="300" t="s">
        <v>145</v>
      </c>
      <c r="F133" s="300">
        <v>11522.7</v>
      </c>
    </row>
    <row r="134" spans="1:6">
      <c r="A134" s="300">
        <v>14.1</v>
      </c>
      <c r="B134" s="300" t="s">
        <v>145</v>
      </c>
      <c r="C134" s="301" t="s">
        <v>50</v>
      </c>
      <c r="D134" s="300">
        <v>534</v>
      </c>
      <c r="E134" s="300" t="s">
        <v>145</v>
      </c>
      <c r="F134" s="300">
        <v>7529.4</v>
      </c>
    </row>
    <row r="135" spans="1:6">
      <c r="B135" s="300" t="s">
        <v>64</v>
      </c>
      <c r="C135" s="301" t="s">
        <v>65</v>
      </c>
      <c r="E135" s="300" t="s">
        <v>64</v>
      </c>
      <c r="F135" s="300">
        <v>0</v>
      </c>
    </row>
    <row r="136" spans="1:6">
      <c r="F136" s="300" t="s">
        <v>236</v>
      </c>
    </row>
    <row r="137" spans="1:6">
      <c r="C137" s="301" t="s">
        <v>86</v>
      </c>
      <c r="F137" s="300">
        <v>48610.22</v>
      </c>
    </row>
    <row r="138" spans="1:6">
      <c r="F138" s="300" t="s">
        <v>236</v>
      </c>
    </row>
    <row r="139" spans="1:6">
      <c r="C139" s="301" t="s">
        <v>126</v>
      </c>
      <c r="F139" s="300">
        <v>4861.0200000000004</v>
      </c>
    </row>
    <row r="140" spans="1:6">
      <c r="F140" s="300" t="s">
        <v>300</v>
      </c>
    </row>
    <row r="141" spans="1:6">
      <c r="A141" s="300" t="s">
        <v>98</v>
      </c>
      <c r="B141" s="300" t="s">
        <v>342</v>
      </c>
      <c r="C141" s="301" t="s">
        <v>808</v>
      </c>
    </row>
    <row r="142" spans="1:6">
      <c r="C142" s="301" t="s">
        <v>226</v>
      </c>
    </row>
    <row r="143" spans="1:6">
      <c r="C143" s="301" t="s">
        <v>236</v>
      </c>
    </row>
    <row r="144" spans="1:6">
      <c r="A144" s="300">
        <v>9</v>
      </c>
      <c r="B144" s="300" t="s">
        <v>146</v>
      </c>
      <c r="C144" s="301" t="s">
        <v>100</v>
      </c>
      <c r="D144" s="300">
        <v>1747.95</v>
      </c>
      <c r="E144" s="300" t="s">
        <v>146</v>
      </c>
      <c r="F144" s="311">
        <v>15731.55</v>
      </c>
    </row>
    <row r="145" spans="1:6">
      <c r="A145" s="300">
        <v>4.5</v>
      </c>
      <c r="B145" s="300" t="s">
        <v>146</v>
      </c>
      <c r="C145" s="301" t="s">
        <v>24</v>
      </c>
      <c r="D145" s="300">
        <v>6147.45</v>
      </c>
      <c r="E145" s="300" t="s">
        <v>146</v>
      </c>
      <c r="F145" s="300">
        <v>27663.53</v>
      </c>
    </row>
    <row r="146" spans="1:6">
      <c r="A146" s="300">
        <v>1.8</v>
      </c>
      <c r="B146" s="300" t="s">
        <v>145</v>
      </c>
      <c r="C146" s="301" t="s">
        <v>258</v>
      </c>
      <c r="D146" s="300">
        <v>932</v>
      </c>
      <c r="E146" s="300" t="s">
        <v>145</v>
      </c>
      <c r="F146" s="300">
        <v>1677.6</v>
      </c>
    </row>
    <row r="147" spans="1:6">
      <c r="A147" s="300">
        <v>17.7</v>
      </c>
      <c r="B147" s="300" t="s">
        <v>145</v>
      </c>
      <c r="C147" s="301" t="s">
        <v>279</v>
      </c>
      <c r="D147" s="300">
        <v>651</v>
      </c>
      <c r="E147" s="300" t="s">
        <v>145</v>
      </c>
      <c r="F147" s="300">
        <v>11522.7</v>
      </c>
    </row>
    <row r="148" spans="1:6">
      <c r="A148" s="300">
        <v>14.1</v>
      </c>
      <c r="B148" s="300" t="s">
        <v>145</v>
      </c>
      <c r="C148" s="301" t="s">
        <v>50</v>
      </c>
      <c r="D148" s="300">
        <v>534</v>
      </c>
      <c r="E148" s="300" t="s">
        <v>145</v>
      </c>
      <c r="F148" s="300">
        <v>7529.4</v>
      </c>
    </row>
    <row r="149" spans="1:6">
      <c r="B149" s="300" t="s">
        <v>64</v>
      </c>
      <c r="C149" s="301" t="s">
        <v>65</v>
      </c>
      <c r="E149" s="300" t="s">
        <v>64</v>
      </c>
      <c r="F149" s="300">
        <v>0</v>
      </c>
    </row>
    <row r="150" spans="1:6">
      <c r="F150" s="300" t="s">
        <v>236</v>
      </c>
    </row>
    <row r="151" spans="1:6">
      <c r="C151" s="301" t="s">
        <v>86</v>
      </c>
      <c r="F151" s="300">
        <v>64124.78</v>
      </c>
    </row>
    <row r="152" spans="1:6">
      <c r="F152" s="300" t="s">
        <v>236</v>
      </c>
    </row>
    <row r="153" spans="1:6">
      <c r="C153" s="301" t="s">
        <v>126</v>
      </c>
      <c r="F153" s="300">
        <v>6412.48</v>
      </c>
    </row>
    <row r="154" spans="1:6">
      <c r="F154" s="300" t="s">
        <v>300</v>
      </c>
    </row>
    <row r="155" spans="1:6">
      <c r="A155" s="300" t="s">
        <v>301</v>
      </c>
      <c r="B155" s="300" t="s">
        <v>342</v>
      </c>
      <c r="C155" s="301" t="s">
        <v>196</v>
      </c>
    </row>
    <row r="156" spans="1:6">
      <c r="C156" s="301" t="s">
        <v>302</v>
      </c>
    </row>
    <row r="157" spans="1:6">
      <c r="C157" s="301" t="s">
        <v>236</v>
      </c>
    </row>
    <row r="158" spans="1:6">
      <c r="A158" s="300">
        <v>9</v>
      </c>
      <c r="B158" s="300" t="s">
        <v>146</v>
      </c>
      <c r="C158" s="301" t="s">
        <v>271</v>
      </c>
      <c r="D158" s="300">
        <v>981.5</v>
      </c>
      <c r="E158" s="300" t="s">
        <v>146</v>
      </c>
      <c r="F158" s="300">
        <v>8833.5</v>
      </c>
    </row>
    <row r="159" spans="1:6">
      <c r="A159" s="300">
        <v>4.5</v>
      </c>
      <c r="B159" s="300" t="s">
        <v>146</v>
      </c>
      <c r="C159" s="301" t="s">
        <v>245</v>
      </c>
      <c r="D159" s="300">
        <v>2885.85</v>
      </c>
      <c r="E159" s="300" t="s">
        <v>146</v>
      </c>
      <c r="F159" s="300">
        <v>12986.33</v>
      </c>
    </row>
    <row r="160" spans="1:6">
      <c r="A160" s="300">
        <v>1.8</v>
      </c>
      <c r="B160" s="300" t="s">
        <v>145</v>
      </c>
      <c r="C160" s="301" t="s">
        <v>258</v>
      </c>
      <c r="D160" s="300">
        <v>932</v>
      </c>
      <c r="E160" s="300" t="s">
        <v>145</v>
      </c>
      <c r="F160" s="300">
        <v>1677.6</v>
      </c>
    </row>
    <row r="161" spans="1:6">
      <c r="A161" s="300">
        <v>17.7</v>
      </c>
      <c r="B161" s="300" t="s">
        <v>145</v>
      </c>
      <c r="C161" s="301" t="s">
        <v>279</v>
      </c>
      <c r="D161" s="300">
        <v>651</v>
      </c>
      <c r="E161" s="300" t="s">
        <v>145</v>
      </c>
      <c r="F161" s="300">
        <v>11522.7</v>
      </c>
    </row>
    <row r="162" spans="1:6">
      <c r="A162" s="300">
        <v>14.1</v>
      </c>
      <c r="B162" s="300" t="s">
        <v>145</v>
      </c>
      <c r="C162" s="301" t="s">
        <v>50</v>
      </c>
      <c r="D162" s="300">
        <v>534</v>
      </c>
      <c r="E162" s="300" t="s">
        <v>145</v>
      </c>
      <c r="F162" s="300">
        <v>7529.4</v>
      </c>
    </row>
    <row r="163" spans="1:6">
      <c r="B163" s="300" t="s">
        <v>64</v>
      </c>
      <c r="C163" s="301" t="s">
        <v>65</v>
      </c>
      <c r="E163" s="300" t="s">
        <v>64</v>
      </c>
      <c r="F163" s="300">
        <v>0</v>
      </c>
    </row>
    <row r="164" spans="1:6">
      <c r="F164" s="300" t="s">
        <v>236</v>
      </c>
    </row>
    <row r="165" spans="1:6">
      <c r="C165" s="301" t="s">
        <v>86</v>
      </c>
      <c r="F165" s="300">
        <v>42549.53</v>
      </c>
    </row>
    <row r="166" spans="1:6">
      <c r="F166" s="300" t="s">
        <v>236</v>
      </c>
    </row>
    <row r="167" spans="1:6">
      <c r="C167" s="301" t="s">
        <v>126</v>
      </c>
      <c r="F167" s="300">
        <v>4254.95</v>
      </c>
    </row>
    <row r="168" spans="1:6">
      <c r="F168" s="300" t="s">
        <v>300</v>
      </c>
    </row>
    <row r="169" spans="1:6">
      <c r="A169" s="300">
        <v>6.5</v>
      </c>
      <c r="B169" s="300" t="s">
        <v>342</v>
      </c>
      <c r="C169" s="301" t="s">
        <v>418</v>
      </c>
    </row>
    <row r="170" spans="1:6">
      <c r="C170" s="301" t="s">
        <v>419</v>
      </c>
    </row>
    <row r="171" spans="1:6">
      <c r="C171" s="301" t="s">
        <v>236</v>
      </c>
    </row>
    <row r="172" spans="1:6">
      <c r="A172" s="300">
        <v>1300</v>
      </c>
      <c r="B172" s="300" t="s">
        <v>221</v>
      </c>
      <c r="C172" s="301" t="s">
        <v>419</v>
      </c>
      <c r="D172" s="300">
        <v>6842.82</v>
      </c>
      <c r="E172" s="300" t="s">
        <v>242</v>
      </c>
      <c r="F172" s="300">
        <v>8895.67</v>
      </c>
    </row>
    <row r="173" spans="1:6">
      <c r="A173" s="300">
        <v>0.71</v>
      </c>
      <c r="B173" s="300" t="s">
        <v>146</v>
      </c>
      <c r="C173" s="301" t="s">
        <v>243</v>
      </c>
      <c r="D173" s="300">
        <v>3538.17</v>
      </c>
      <c r="E173" s="300" t="s">
        <v>146</v>
      </c>
      <c r="F173" s="300">
        <v>2505.02</v>
      </c>
    </row>
    <row r="174" spans="1:6">
      <c r="A174" s="300">
        <v>1</v>
      </c>
      <c r="B174" s="300" t="s">
        <v>145</v>
      </c>
      <c r="C174" s="301" t="s">
        <v>293</v>
      </c>
      <c r="D174" s="300">
        <v>999</v>
      </c>
      <c r="E174" s="300" t="s">
        <v>145</v>
      </c>
      <c r="F174" s="300">
        <v>999</v>
      </c>
    </row>
    <row r="175" spans="1:6">
      <c r="A175" s="300">
        <v>3</v>
      </c>
      <c r="B175" s="300" t="s">
        <v>145</v>
      </c>
      <c r="C175" s="301" t="s">
        <v>258</v>
      </c>
      <c r="D175" s="300">
        <v>932</v>
      </c>
      <c r="E175" s="300" t="s">
        <v>145</v>
      </c>
      <c r="F175" s="300">
        <v>2796</v>
      </c>
    </row>
    <row r="176" spans="1:6">
      <c r="A176" s="300">
        <v>2</v>
      </c>
      <c r="B176" s="300" t="s">
        <v>145</v>
      </c>
      <c r="C176" s="301" t="s">
        <v>279</v>
      </c>
      <c r="D176" s="300">
        <v>651</v>
      </c>
      <c r="E176" s="300" t="s">
        <v>145</v>
      </c>
      <c r="F176" s="300">
        <v>1302</v>
      </c>
    </row>
    <row r="177" spans="1:6">
      <c r="A177" s="300">
        <v>6</v>
      </c>
      <c r="B177" s="300" t="s">
        <v>145</v>
      </c>
      <c r="C177" s="301" t="s">
        <v>50</v>
      </c>
      <c r="D177" s="300">
        <v>534</v>
      </c>
      <c r="E177" s="300" t="s">
        <v>145</v>
      </c>
      <c r="F177" s="300">
        <v>3204</v>
      </c>
    </row>
    <row r="178" spans="1:6">
      <c r="B178" s="300" t="s">
        <v>64</v>
      </c>
      <c r="C178" s="301" t="s">
        <v>65</v>
      </c>
      <c r="E178" s="300" t="s">
        <v>64</v>
      </c>
      <c r="F178" s="300">
        <v>5</v>
      </c>
    </row>
    <row r="179" spans="1:6">
      <c r="F179" s="300" t="s">
        <v>236</v>
      </c>
    </row>
    <row r="180" spans="1:6">
      <c r="C180" s="301" t="s">
        <v>420</v>
      </c>
      <c r="F180" s="300">
        <v>19706.689999999999</v>
      </c>
    </row>
    <row r="181" spans="1:6">
      <c r="F181" s="300" t="s">
        <v>236</v>
      </c>
    </row>
    <row r="182" spans="1:6">
      <c r="C182" s="301" t="s">
        <v>126</v>
      </c>
      <c r="F182" s="300">
        <v>6959.36</v>
      </c>
    </row>
    <row r="184" spans="1:6">
      <c r="A184" s="300">
        <v>9</v>
      </c>
      <c r="B184" s="300" t="s">
        <v>342</v>
      </c>
      <c r="C184" s="301" t="s">
        <v>421</v>
      </c>
    </row>
    <row r="185" spans="1:6">
      <c r="C185" s="301" t="s">
        <v>419</v>
      </c>
    </row>
    <row r="186" spans="1:6">
      <c r="C186" s="301" t="s">
        <v>236</v>
      </c>
    </row>
    <row r="187" spans="1:6">
      <c r="A187" s="300">
        <v>1300</v>
      </c>
      <c r="B187" s="300" t="s">
        <v>221</v>
      </c>
      <c r="C187" s="301" t="s">
        <v>419</v>
      </c>
      <c r="D187" s="300">
        <v>6842.82</v>
      </c>
      <c r="E187" s="300" t="s">
        <v>242</v>
      </c>
      <c r="F187" s="300">
        <v>8895.67</v>
      </c>
    </row>
    <row r="188" spans="1:6">
      <c r="A188" s="300">
        <v>0.71</v>
      </c>
      <c r="B188" s="300" t="s">
        <v>146</v>
      </c>
      <c r="C188" s="301" t="s">
        <v>244</v>
      </c>
      <c r="D188" s="300">
        <v>3248.25</v>
      </c>
      <c r="E188" s="300" t="s">
        <v>146</v>
      </c>
      <c r="F188" s="300">
        <v>2299.7600000000002</v>
      </c>
    </row>
    <row r="189" spans="1:6">
      <c r="A189" s="300">
        <v>1</v>
      </c>
      <c r="B189" s="300" t="s">
        <v>145</v>
      </c>
      <c r="C189" s="301" t="s">
        <v>293</v>
      </c>
      <c r="D189" s="300">
        <v>999</v>
      </c>
      <c r="E189" s="300" t="s">
        <v>145</v>
      </c>
      <c r="F189" s="300">
        <v>999</v>
      </c>
    </row>
    <row r="190" spans="1:6">
      <c r="A190" s="300">
        <v>3</v>
      </c>
      <c r="B190" s="300" t="s">
        <v>145</v>
      </c>
      <c r="C190" s="301" t="s">
        <v>258</v>
      </c>
      <c r="D190" s="300">
        <v>932</v>
      </c>
      <c r="E190" s="300" t="s">
        <v>145</v>
      </c>
      <c r="F190" s="300">
        <v>2796</v>
      </c>
    </row>
    <row r="191" spans="1:6">
      <c r="A191" s="300">
        <v>2</v>
      </c>
      <c r="B191" s="300" t="s">
        <v>145</v>
      </c>
      <c r="C191" s="301" t="s">
        <v>279</v>
      </c>
      <c r="D191" s="300">
        <v>651</v>
      </c>
      <c r="E191" s="300" t="s">
        <v>145</v>
      </c>
      <c r="F191" s="300">
        <v>1302</v>
      </c>
    </row>
    <row r="192" spans="1:6">
      <c r="A192" s="300">
        <v>6</v>
      </c>
      <c r="B192" s="300" t="s">
        <v>145</v>
      </c>
      <c r="C192" s="301" t="s">
        <v>50</v>
      </c>
      <c r="D192" s="300">
        <v>534</v>
      </c>
      <c r="E192" s="300" t="s">
        <v>145</v>
      </c>
      <c r="F192" s="300">
        <v>3204</v>
      </c>
    </row>
    <row r="193" spans="1:6">
      <c r="B193" s="300" t="s">
        <v>64</v>
      </c>
      <c r="C193" s="301" t="s">
        <v>65</v>
      </c>
      <c r="E193" s="300" t="s">
        <v>64</v>
      </c>
      <c r="F193" s="300">
        <v>5</v>
      </c>
    </row>
    <row r="194" spans="1:6">
      <c r="F194" s="300" t="s">
        <v>236</v>
      </c>
    </row>
    <row r="195" spans="1:6">
      <c r="C195" s="301" t="s">
        <v>86</v>
      </c>
      <c r="F195" s="300">
        <v>19501.43</v>
      </c>
    </row>
    <row r="196" spans="1:6">
      <c r="F196" s="300" t="s">
        <v>236</v>
      </c>
    </row>
    <row r="197" spans="1:6">
      <c r="C197" s="301" t="s">
        <v>126</v>
      </c>
      <c r="F197" s="300">
        <v>6886.88</v>
      </c>
    </row>
    <row r="198" spans="1:6">
      <c r="F198" s="300" t="s">
        <v>300</v>
      </c>
    </row>
    <row r="199" spans="1:6">
      <c r="C199" s="301" t="s">
        <v>57</v>
      </c>
      <c r="F199" s="300">
        <v>6965.78</v>
      </c>
    </row>
    <row r="200" spans="1:6" ht="31.5">
      <c r="A200" s="300">
        <v>10</v>
      </c>
      <c r="B200" s="300" t="s">
        <v>342</v>
      </c>
      <c r="C200" s="301" t="s">
        <v>422</v>
      </c>
    </row>
    <row r="201" spans="1:6">
      <c r="C201" s="301" t="s">
        <v>419</v>
      </c>
    </row>
    <row r="202" spans="1:6">
      <c r="C202" s="301" t="s">
        <v>236</v>
      </c>
    </row>
    <row r="203" spans="1:6">
      <c r="A203" s="300">
        <v>1300</v>
      </c>
      <c r="B203" s="300" t="s">
        <v>221</v>
      </c>
      <c r="C203" s="301" t="s">
        <v>419</v>
      </c>
      <c r="D203" s="300">
        <v>6842.82</v>
      </c>
      <c r="E203" s="300" t="s">
        <v>242</v>
      </c>
      <c r="F203" s="300">
        <v>8895.67</v>
      </c>
    </row>
    <row r="204" spans="1:6">
      <c r="A204" s="300">
        <v>0.71</v>
      </c>
      <c r="B204" s="300" t="s">
        <v>146</v>
      </c>
      <c r="C204" s="301" t="s">
        <v>201</v>
      </c>
      <c r="D204" s="300">
        <v>3973.05</v>
      </c>
      <c r="E204" s="300" t="s">
        <v>146</v>
      </c>
      <c r="F204" s="300">
        <v>2812.92</v>
      </c>
    </row>
    <row r="205" spans="1:6">
      <c r="A205" s="300">
        <v>1</v>
      </c>
      <c r="B205" s="300" t="s">
        <v>145</v>
      </c>
      <c r="C205" s="301" t="s">
        <v>293</v>
      </c>
      <c r="D205" s="300">
        <v>999</v>
      </c>
      <c r="E205" s="300" t="s">
        <v>145</v>
      </c>
      <c r="F205" s="300">
        <v>999</v>
      </c>
    </row>
    <row r="206" spans="1:6">
      <c r="A206" s="300">
        <v>3</v>
      </c>
      <c r="B206" s="300" t="s">
        <v>145</v>
      </c>
      <c r="C206" s="301" t="s">
        <v>258</v>
      </c>
      <c r="D206" s="300">
        <v>932</v>
      </c>
      <c r="E206" s="300" t="s">
        <v>145</v>
      </c>
      <c r="F206" s="300">
        <v>2796</v>
      </c>
    </row>
    <row r="207" spans="1:6">
      <c r="A207" s="300">
        <v>2</v>
      </c>
      <c r="B207" s="300" t="s">
        <v>145</v>
      </c>
      <c r="C207" s="301" t="s">
        <v>279</v>
      </c>
      <c r="D207" s="300">
        <v>651</v>
      </c>
      <c r="E207" s="300" t="s">
        <v>145</v>
      </c>
      <c r="F207" s="300">
        <v>1302</v>
      </c>
    </row>
    <row r="208" spans="1:6">
      <c r="A208" s="300">
        <v>6</v>
      </c>
      <c r="B208" s="300" t="s">
        <v>145</v>
      </c>
      <c r="C208" s="301" t="s">
        <v>50</v>
      </c>
      <c r="D208" s="300">
        <v>534</v>
      </c>
      <c r="E208" s="300" t="s">
        <v>145</v>
      </c>
      <c r="F208" s="300">
        <v>3204</v>
      </c>
    </row>
    <row r="209" spans="1:6">
      <c r="B209" s="300" t="s">
        <v>64</v>
      </c>
      <c r="C209" s="301" t="s">
        <v>65</v>
      </c>
      <c r="D209" s="300" t="s">
        <v>159</v>
      </c>
      <c r="E209" s="300" t="s">
        <v>64</v>
      </c>
      <c r="F209" s="300">
        <v>5</v>
      </c>
    </row>
    <row r="210" spans="1:6">
      <c r="F210" s="300" t="s">
        <v>236</v>
      </c>
    </row>
    <row r="211" spans="1:6">
      <c r="C211" s="301" t="s">
        <v>86</v>
      </c>
      <c r="F211" s="300">
        <v>20014.59</v>
      </c>
    </row>
    <row r="212" spans="1:6">
      <c r="F212" s="300" t="s">
        <v>236</v>
      </c>
    </row>
    <row r="213" spans="1:6">
      <c r="C213" s="301" t="s">
        <v>126</v>
      </c>
      <c r="F213" s="300">
        <v>7068.1</v>
      </c>
    </row>
    <row r="214" spans="1:6">
      <c r="F214" s="300" t="s">
        <v>300</v>
      </c>
    </row>
    <row r="216" spans="1:6">
      <c r="B216" s="300" t="s">
        <v>97</v>
      </c>
      <c r="C216" s="301" t="s">
        <v>393</v>
      </c>
    </row>
    <row r="217" spans="1:6">
      <c r="C217" s="301" t="s">
        <v>236</v>
      </c>
    </row>
    <row r="218" spans="1:6">
      <c r="A218" s="300">
        <v>1.1000000000000001</v>
      </c>
      <c r="B218" s="300" t="s">
        <v>146</v>
      </c>
      <c r="C218" s="301" t="s">
        <v>178</v>
      </c>
      <c r="D218" s="300">
        <v>7068.1</v>
      </c>
      <c r="E218" s="300" t="s">
        <v>146</v>
      </c>
      <c r="F218" s="300">
        <v>7774.91</v>
      </c>
    </row>
    <row r="219" spans="1:6">
      <c r="A219" s="300">
        <v>1</v>
      </c>
      <c r="B219" s="300" t="s">
        <v>124</v>
      </c>
      <c r="C219" s="301" t="s">
        <v>293</v>
      </c>
      <c r="D219" s="300">
        <v>999</v>
      </c>
      <c r="E219" s="300" t="s">
        <v>145</v>
      </c>
      <c r="F219" s="300">
        <v>999</v>
      </c>
    </row>
    <row r="220" spans="1:6">
      <c r="B220" s="300" t="s">
        <v>64</v>
      </c>
      <c r="C220" s="301" t="s">
        <v>65</v>
      </c>
      <c r="D220" s="300" t="s">
        <v>159</v>
      </c>
      <c r="E220" s="300" t="s">
        <v>64</v>
      </c>
      <c r="F220" s="300">
        <v>0</v>
      </c>
    </row>
    <row r="221" spans="1:6">
      <c r="F221" s="300" t="s">
        <v>236</v>
      </c>
    </row>
    <row r="222" spans="1:6">
      <c r="C222" s="301" t="s">
        <v>62</v>
      </c>
      <c r="F222" s="300">
        <v>8773.91</v>
      </c>
    </row>
    <row r="223" spans="1:6">
      <c r="F223" s="300" t="s">
        <v>236</v>
      </c>
    </row>
    <row r="224" spans="1:6">
      <c r="C224" s="301" t="s">
        <v>82</v>
      </c>
      <c r="F224" s="300">
        <v>877.39</v>
      </c>
    </row>
    <row r="225" spans="1:6">
      <c r="F225" s="300" t="s">
        <v>300</v>
      </c>
    </row>
    <row r="226" spans="1:6">
      <c r="C226" s="301" t="s">
        <v>57</v>
      </c>
      <c r="E226" s="300">
        <v>8.68</v>
      </c>
      <c r="F226" s="300">
        <v>886.07</v>
      </c>
    </row>
    <row r="228" spans="1:6">
      <c r="A228" s="300" t="s">
        <v>285</v>
      </c>
      <c r="B228" s="300" t="s">
        <v>342</v>
      </c>
      <c r="C228" s="301" t="s">
        <v>286</v>
      </c>
      <c r="F228" s="300">
        <v>498.95</v>
      </c>
    </row>
    <row r="229" spans="1:6">
      <c r="C229" s="301" t="s">
        <v>334</v>
      </c>
    </row>
    <row r="230" spans="1:6">
      <c r="C230" s="301" t="s">
        <v>236</v>
      </c>
    </row>
    <row r="231" spans="1:6">
      <c r="A231" s="300">
        <v>1</v>
      </c>
      <c r="B231" s="300" t="s">
        <v>146</v>
      </c>
      <c r="C231" s="301" t="s">
        <v>457</v>
      </c>
      <c r="D231" s="300">
        <v>38.950000000000003</v>
      </c>
      <c r="E231" s="300" t="s">
        <v>146</v>
      </c>
      <c r="F231" s="300">
        <v>38.950000000000003</v>
      </c>
    </row>
    <row r="233" spans="1:6">
      <c r="A233" s="300" t="s">
        <v>42</v>
      </c>
      <c r="B233" s="300" t="s">
        <v>342</v>
      </c>
      <c r="C233" s="301" t="s">
        <v>282</v>
      </c>
    </row>
    <row r="234" spans="1:6">
      <c r="C234" s="301" t="s">
        <v>154</v>
      </c>
    </row>
    <row r="235" spans="1:6">
      <c r="C235" s="301" t="s">
        <v>236</v>
      </c>
    </row>
    <row r="236" spans="1:6">
      <c r="A236" s="300">
        <v>0.22</v>
      </c>
      <c r="B236" s="300" t="s">
        <v>146</v>
      </c>
      <c r="C236" s="301" t="s">
        <v>201</v>
      </c>
      <c r="D236" s="300">
        <v>3973.05</v>
      </c>
      <c r="E236" s="300" t="s">
        <v>146</v>
      </c>
      <c r="F236" s="300">
        <v>874.07</v>
      </c>
    </row>
    <row r="237" spans="1:6">
      <c r="A237" s="300">
        <v>2.2000000000000002</v>
      </c>
      <c r="B237" s="300" t="s">
        <v>124</v>
      </c>
      <c r="C237" s="301" t="s">
        <v>293</v>
      </c>
      <c r="D237" s="300">
        <v>999</v>
      </c>
      <c r="E237" s="300" t="s">
        <v>124</v>
      </c>
      <c r="F237" s="300">
        <v>2197.8000000000002</v>
      </c>
    </row>
    <row r="238" spans="1:6">
      <c r="A238" s="300">
        <v>0.5</v>
      </c>
      <c r="B238" s="300" t="s">
        <v>124</v>
      </c>
      <c r="C238" s="301" t="s">
        <v>155</v>
      </c>
      <c r="D238" s="300">
        <v>651</v>
      </c>
      <c r="E238" s="300" t="s">
        <v>124</v>
      </c>
      <c r="F238" s="300">
        <v>325.5</v>
      </c>
    </row>
    <row r="239" spans="1:6">
      <c r="A239" s="300">
        <v>3.2</v>
      </c>
      <c r="B239" s="300" t="s">
        <v>124</v>
      </c>
      <c r="C239" s="301" t="s">
        <v>50</v>
      </c>
      <c r="D239" s="300">
        <v>534</v>
      </c>
      <c r="E239" s="300" t="s">
        <v>124</v>
      </c>
      <c r="F239" s="300">
        <v>1708.8</v>
      </c>
    </row>
    <row r="240" spans="1:6">
      <c r="B240" s="300" t="s">
        <v>64</v>
      </c>
      <c r="C240" s="301" t="s">
        <v>65</v>
      </c>
      <c r="D240" s="300" t="s">
        <v>159</v>
      </c>
      <c r="E240" s="300" t="s">
        <v>64</v>
      </c>
      <c r="F240" s="300">
        <v>5</v>
      </c>
    </row>
    <row r="241" spans="1:6">
      <c r="F241" s="300" t="s">
        <v>236</v>
      </c>
    </row>
    <row r="242" spans="1:6">
      <c r="C242" s="301" t="s">
        <v>62</v>
      </c>
      <c r="F242" s="300">
        <v>5111.17</v>
      </c>
    </row>
    <row r="243" spans="1:6">
      <c r="A243" s="300" t="s">
        <v>159</v>
      </c>
      <c r="F243" s="300" t="s">
        <v>236</v>
      </c>
    </row>
    <row r="244" spans="1:6">
      <c r="C244" s="301" t="s">
        <v>82</v>
      </c>
      <c r="F244" s="300">
        <v>511.12</v>
      </c>
    </row>
    <row r="246" spans="1:6">
      <c r="A246" s="300" t="s">
        <v>200</v>
      </c>
      <c r="B246" s="300" t="s">
        <v>342</v>
      </c>
      <c r="C246" s="301" t="s">
        <v>0</v>
      </c>
    </row>
    <row r="247" spans="1:6">
      <c r="C247" s="301" t="s">
        <v>236</v>
      </c>
    </row>
    <row r="248" spans="1:6">
      <c r="A248" s="300">
        <v>0.14000000000000001</v>
      </c>
      <c r="B248" s="300" t="s">
        <v>146</v>
      </c>
      <c r="C248" s="301" t="s">
        <v>243</v>
      </c>
      <c r="D248" s="300">
        <v>3538.17</v>
      </c>
      <c r="E248" s="300" t="s">
        <v>146</v>
      </c>
      <c r="F248" s="300">
        <v>495.34</v>
      </c>
    </row>
    <row r="249" spans="1:6">
      <c r="A249" s="300">
        <v>1.1000000000000001</v>
      </c>
      <c r="B249" s="300" t="s">
        <v>145</v>
      </c>
      <c r="C249" s="301" t="s">
        <v>293</v>
      </c>
      <c r="D249" s="300">
        <v>999</v>
      </c>
      <c r="E249" s="300" t="s">
        <v>145</v>
      </c>
      <c r="F249" s="300">
        <v>1098.9000000000001</v>
      </c>
    </row>
    <row r="250" spans="1:6">
      <c r="A250" s="300">
        <v>0.5</v>
      </c>
      <c r="B250" s="300" t="s">
        <v>145</v>
      </c>
      <c r="C250" s="301" t="s">
        <v>279</v>
      </c>
      <c r="D250" s="300">
        <v>651</v>
      </c>
      <c r="E250" s="300" t="s">
        <v>145</v>
      </c>
      <c r="F250" s="300">
        <v>325.5</v>
      </c>
    </row>
    <row r="251" spans="1:6">
      <c r="A251" s="300">
        <v>1.1000000000000001</v>
      </c>
      <c r="B251" s="300" t="s">
        <v>145</v>
      </c>
      <c r="C251" s="301" t="s">
        <v>50</v>
      </c>
      <c r="D251" s="300">
        <v>534</v>
      </c>
      <c r="E251" s="300" t="s">
        <v>145</v>
      </c>
      <c r="F251" s="300">
        <v>587.4</v>
      </c>
    </row>
    <row r="252" spans="1:6">
      <c r="B252" s="300" t="s">
        <v>64</v>
      </c>
      <c r="C252" s="301" t="s">
        <v>65</v>
      </c>
      <c r="D252" s="300" t="s">
        <v>159</v>
      </c>
      <c r="E252" s="300" t="s">
        <v>64</v>
      </c>
      <c r="F252" s="311">
        <v>5</v>
      </c>
    </row>
    <row r="253" spans="1:6">
      <c r="F253" s="300" t="s">
        <v>236</v>
      </c>
    </row>
    <row r="254" spans="1:6">
      <c r="C254" s="301" t="s">
        <v>62</v>
      </c>
      <c r="F254" s="300">
        <v>2512.14</v>
      </c>
    </row>
    <row r="255" spans="1:6">
      <c r="F255" s="300" t="s">
        <v>236</v>
      </c>
    </row>
    <row r="256" spans="1:6">
      <c r="C256" s="301" t="s">
        <v>82</v>
      </c>
      <c r="F256" s="311">
        <v>251.21</v>
      </c>
    </row>
    <row r="258" spans="1:6">
      <c r="A258" s="300" t="s">
        <v>1</v>
      </c>
      <c r="B258" s="300" t="s">
        <v>342</v>
      </c>
      <c r="C258" s="301" t="s">
        <v>2</v>
      </c>
    </row>
    <row r="259" spans="1:6">
      <c r="C259" s="301" t="s">
        <v>236</v>
      </c>
    </row>
    <row r="260" spans="1:6">
      <c r="A260" s="300">
        <v>0.14000000000000001</v>
      </c>
      <c r="B260" s="300" t="s">
        <v>146</v>
      </c>
      <c r="C260" s="301" t="s">
        <v>201</v>
      </c>
      <c r="D260" s="300">
        <v>3973.05</v>
      </c>
      <c r="E260" s="300" t="s">
        <v>146</v>
      </c>
      <c r="F260" s="300">
        <v>556.23</v>
      </c>
    </row>
    <row r="261" spans="1:6">
      <c r="A261" s="300">
        <v>1.1000000000000001</v>
      </c>
      <c r="B261" s="300" t="s">
        <v>145</v>
      </c>
      <c r="C261" s="301" t="s">
        <v>293</v>
      </c>
      <c r="D261" s="300">
        <v>999</v>
      </c>
      <c r="E261" s="300" t="s">
        <v>145</v>
      </c>
      <c r="F261" s="300">
        <v>1098.9000000000001</v>
      </c>
    </row>
    <row r="262" spans="1:6">
      <c r="A262" s="300">
        <v>0.5</v>
      </c>
      <c r="B262" s="300" t="s">
        <v>145</v>
      </c>
      <c r="C262" s="301" t="s">
        <v>279</v>
      </c>
      <c r="D262" s="300">
        <v>651</v>
      </c>
      <c r="E262" s="300" t="s">
        <v>145</v>
      </c>
      <c r="F262" s="300">
        <v>325.5</v>
      </c>
    </row>
    <row r="263" spans="1:6">
      <c r="A263" s="300">
        <v>1.1000000000000001</v>
      </c>
      <c r="B263" s="300" t="s">
        <v>145</v>
      </c>
      <c r="C263" s="301" t="s">
        <v>50</v>
      </c>
      <c r="D263" s="300">
        <v>534</v>
      </c>
      <c r="E263" s="300" t="s">
        <v>145</v>
      </c>
      <c r="F263" s="300">
        <v>587.4</v>
      </c>
    </row>
    <row r="264" spans="1:6">
      <c r="B264" s="300" t="s">
        <v>64</v>
      </c>
      <c r="C264" s="301" t="s">
        <v>65</v>
      </c>
      <c r="D264" s="300" t="s">
        <v>159</v>
      </c>
      <c r="E264" s="300" t="s">
        <v>64</v>
      </c>
      <c r="F264" s="300">
        <v>5</v>
      </c>
    </row>
    <row r="266" spans="1:6">
      <c r="F266" s="300" t="s">
        <v>236</v>
      </c>
    </row>
    <row r="267" spans="1:6">
      <c r="C267" s="301" t="s">
        <v>62</v>
      </c>
      <c r="F267" s="300">
        <v>2573.0300000000002</v>
      </c>
    </row>
    <row r="268" spans="1:6">
      <c r="F268" s="300" t="s">
        <v>236</v>
      </c>
    </row>
    <row r="269" spans="1:6">
      <c r="C269" s="301" t="s">
        <v>82</v>
      </c>
      <c r="F269" s="300">
        <v>257.3</v>
      </c>
    </row>
    <row r="271" spans="1:6">
      <c r="A271" s="300" t="s">
        <v>3</v>
      </c>
      <c r="B271" s="300" t="s">
        <v>342</v>
      </c>
      <c r="C271" s="301" t="s">
        <v>4</v>
      </c>
    </row>
    <row r="272" spans="1:6">
      <c r="C272" s="301" t="s">
        <v>236</v>
      </c>
    </row>
    <row r="273" spans="1:6">
      <c r="A273" s="300">
        <v>0.1</v>
      </c>
      <c r="B273" s="300" t="s">
        <v>146</v>
      </c>
      <c r="C273" s="301" t="s">
        <v>206</v>
      </c>
      <c r="D273" s="300">
        <v>4697.8500000000004</v>
      </c>
      <c r="E273" s="300" t="s">
        <v>146</v>
      </c>
      <c r="F273" s="300">
        <v>469.79</v>
      </c>
    </row>
    <row r="274" spans="1:6">
      <c r="A274" s="300">
        <v>1.1000000000000001</v>
      </c>
      <c r="B274" s="300" t="s">
        <v>145</v>
      </c>
      <c r="C274" s="301" t="s">
        <v>293</v>
      </c>
      <c r="D274" s="300">
        <v>999</v>
      </c>
      <c r="E274" s="300" t="s">
        <v>145</v>
      </c>
      <c r="F274" s="311">
        <v>1098.9000000000001</v>
      </c>
    </row>
    <row r="275" spans="1:6">
      <c r="A275" s="300">
        <v>1.1000000000000001</v>
      </c>
      <c r="B275" s="300" t="s">
        <v>145</v>
      </c>
      <c r="C275" s="301" t="s">
        <v>279</v>
      </c>
      <c r="D275" s="300">
        <v>651</v>
      </c>
      <c r="E275" s="300" t="s">
        <v>145</v>
      </c>
      <c r="F275" s="300">
        <v>716.1</v>
      </c>
    </row>
    <row r="276" spans="1:6">
      <c r="A276" s="300">
        <v>1.1000000000000001</v>
      </c>
      <c r="B276" s="300" t="s">
        <v>145</v>
      </c>
      <c r="C276" s="301" t="s">
        <v>50</v>
      </c>
      <c r="D276" s="300">
        <v>534</v>
      </c>
      <c r="E276" s="300" t="s">
        <v>145</v>
      </c>
      <c r="F276" s="300">
        <v>587.4</v>
      </c>
    </row>
    <row r="277" spans="1:6">
      <c r="B277" s="300" t="s">
        <v>64</v>
      </c>
      <c r="C277" s="301" t="s">
        <v>65</v>
      </c>
      <c r="D277" s="300" t="s">
        <v>159</v>
      </c>
      <c r="E277" s="300" t="s">
        <v>64</v>
      </c>
      <c r="F277" s="300">
        <v>5</v>
      </c>
    </row>
    <row r="278" spans="1:6">
      <c r="F278" s="300" t="s">
        <v>236</v>
      </c>
    </row>
    <row r="279" spans="1:6">
      <c r="C279" s="301" t="s">
        <v>62</v>
      </c>
      <c r="F279" s="300">
        <v>2877.19</v>
      </c>
    </row>
    <row r="280" spans="1:6">
      <c r="F280" s="300" t="s">
        <v>236</v>
      </c>
    </row>
    <row r="281" spans="1:6">
      <c r="C281" s="301" t="s">
        <v>82</v>
      </c>
      <c r="F281" s="300">
        <v>287.72000000000003</v>
      </c>
    </row>
    <row r="284" spans="1:6">
      <c r="A284" s="300" t="s">
        <v>137</v>
      </c>
      <c r="B284" s="300" t="s">
        <v>342</v>
      </c>
      <c r="C284" s="301" t="s">
        <v>138</v>
      </c>
    </row>
    <row r="285" spans="1:6">
      <c r="C285" s="301" t="s">
        <v>209</v>
      </c>
      <c r="F285" s="311"/>
    </row>
    <row r="286" spans="1:6">
      <c r="C286" s="301" t="s">
        <v>210</v>
      </c>
    </row>
    <row r="287" spans="1:6">
      <c r="C287" s="301" t="s">
        <v>102</v>
      </c>
    </row>
    <row r="289" spans="1:6">
      <c r="B289" s="300" t="s">
        <v>70</v>
      </c>
      <c r="C289" s="301" t="s">
        <v>107</v>
      </c>
    </row>
    <row r="290" spans="1:6">
      <c r="B290" s="300" t="s">
        <v>236</v>
      </c>
      <c r="C290" s="301" t="s">
        <v>236</v>
      </c>
    </row>
    <row r="291" spans="1:6">
      <c r="A291" s="300">
        <v>0.01</v>
      </c>
      <c r="B291" s="300" t="s">
        <v>315</v>
      </c>
      <c r="C291" s="301" t="s">
        <v>103</v>
      </c>
      <c r="D291" s="300">
        <v>3538.17</v>
      </c>
      <c r="E291" s="300" t="s">
        <v>315</v>
      </c>
      <c r="F291" s="300">
        <v>24.77</v>
      </c>
    </row>
    <row r="292" spans="1:6">
      <c r="A292" s="300">
        <v>0.2</v>
      </c>
      <c r="B292" s="300" t="s">
        <v>83</v>
      </c>
      <c r="C292" s="301" t="s">
        <v>104</v>
      </c>
      <c r="D292" s="300">
        <v>999</v>
      </c>
      <c r="E292" s="300" t="s">
        <v>83</v>
      </c>
      <c r="F292" s="300">
        <v>199.8</v>
      </c>
    </row>
    <row r="293" spans="1:6">
      <c r="A293" s="300">
        <v>0.2</v>
      </c>
      <c r="B293" s="300" t="s">
        <v>83</v>
      </c>
      <c r="C293" s="301" t="s">
        <v>132</v>
      </c>
      <c r="D293" s="300">
        <v>651</v>
      </c>
      <c r="E293" s="300" t="s">
        <v>83</v>
      </c>
      <c r="F293" s="300">
        <v>130.19999999999999</v>
      </c>
    </row>
    <row r="294" spans="1:6">
      <c r="C294" s="301" t="s">
        <v>350</v>
      </c>
      <c r="F294" s="300">
        <v>0</v>
      </c>
    </row>
    <row r="295" spans="1:6">
      <c r="F295" s="300" t="s">
        <v>236</v>
      </c>
    </row>
    <row r="296" spans="1:6">
      <c r="C296" s="301" t="s">
        <v>105</v>
      </c>
      <c r="F296" s="300">
        <v>354.77</v>
      </c>
    </row>
    <row r="297" spans="1:6">
      <c r="F297" s="300" t="s">
        <v>236</v>
      </c>
    </row>
    <row r="298" spans="1:6">
      <c r="C298" s="301" t="s">
        <v>106</v>
      </c>
      <c r="F298" s="300">
        <v>52.4</v>
      </c>
    </row>
    <row r="299" spans="1:6">
      <c r="F299" s="311"/>
    </row>
    <row r="300" spans="1:6">
      <c r="A300" s="300">
        <v>37.1</v>
      </c>
      <c r="B300" s="300" t="s">
        <v>342</v>
      </c>
      <c r="C300" s="301" t="s">
        <v>59</v>
      </c>
    </row>
    <row r="301" spans="1:6">
      <c r="C301" s="301" t="s">
        <v>236</v>
      </c>
    </row>
    <row r="302" spans="1:6">
      <c r="A302" s="300">
        <v>0.09</v>
      </c>
      <c r="B302" s="300" t="s">
        <v>146</v>
      </c>
      <c r="C302" s="301" t="s">
        <v>291</v>
      </c>
      <c r="D302" s="300">
        <v>1348</v>
      </c>
      <c r="E302" s="300" t="s">
        <v>146</v>
      </c>
      <c r="F302" s="300">
        <v>121.32</v>
      </c>
    </row>
    <row r="303" spans="1:6">
      <c r="A303" s="300">
        <v>2.2000000000000002</v>
      </c>
      <c r="B303" s="300" t="s">
        <v>145</v>
      </c>
      <c r="C303" s="301" t="s">
        <v>258</v>
      </c>
      <c r="D303" s="300">
        <v>932</v>
      </c>
      <c r="E303" s="300" t="s">
        <v>145</v>
      </c>
      <c r="F303" s="300">
        <v>2050.4</v>
      </c>
    </row>
    <row r="304" spans="1:6">
      <c r="A304" s="300">
        <v>0.5</v>
      </c>
      <c r="B304" s="300" t="s">
        <v>145</v>
      </c>
      <c r="C304" s="301" t="s">
        <v>279</v>
      </c>
      <c r="D304" s="300">
        <v>651</v>
      </c>
      <c r="E304" s="300" t="s">
        <v>145</v>
      </c>
      <c r="F304" s="300">
        <v>325.5</v>
      </c>
    </row>
    <row r="305" spans="1:6">
      <c r="A305" s="300">
        <v>3.8</v>
      </c>
      <c r="B305" s="300" t="s">
        <v>145</v>
      </c>
      <c r="C305" s="301" t="s">
        <v>50</v>
      </c>
      <c r="D305" s="300">
        <v>534</v>
      </c>
      <c r="E305" s="300" t="s">
        <v>145</v>
      </c>
      <c r="F305" s="300">
        <v>2029.2</v>
      </c>
    </row>
    <row r="306" spans="1:6">
      <c r="B306" s="300" t="s">
        <v>64</v>
      </c>
      <c r="C306" s="301" t="s">
        <v>69</v>
      </c>
      <c r="D306" s="300" t="s">
        <v>159</v>
      </c>
      <c r="E306" s="300" t="s">
        <v>64</v>
      </c>
      <c r="F306" s="300">
        <v>1.5</v>
      </c>
    </row>
    <row r="307" spans="1:6">
      <c r="F307" s="300" t="s">
        <v>236</v>
      </c>
    </row>
    <row r="308" spans="1:6">
      <c r="C308" s="301" t="s">
        <v>275</v>
      </c>
      <c r="F308" s="300">
        <v>4527.92</v>
      </c>
    </row>
    <row r="309" spans="1:6">
      <c r="F309" s="300" t="s">
        <v>236</v>
      </c>
    </row>
    <row r="310" spans="1:6">
      <c r="C310" s="301" t="s">
        <v>82</v>
      </c>
      <c r="F310" s="300">
        <v>45.28</v>
      </c>
    </row>
    <row r="311" spans="1:6">
      <c r="F311" s="311"/>
    </row>
    <row r="312" spans="1:6">
      <c r="A312" s="300">
        <v>52</v>
      </c>
      <c r="B312" s="300" t="s">
        <v>342</v>
      </c>
      <c r="C312" s="301" t="s">
        <v>21</v>
      </c>
    </row>
    <row r="313" spans="1:6">
      <c r="C313" s="301" t="s">
        <v>322</v>
      </c>
    </row>
    <row r="314" spans="1:6">
      <c r="C314" s="301" t="s">
        <v>323</v>
      </c>
    </row>
    <row r="315" spans="1:6">
      <c r="C315" s="301" t="s">
        <v>216</v>
      </c>
    </row>
    <row r="316" spans="1:6" ht="31.5">
      <c r="C316" s="301" t="s">
        <v>217</v>
      </c>
    </row>
    <row r="317" spans="1:6">
      <c r="C317" s="301" t="s">
        <v>204</v>
      </c>
    </row>
    <row r="318" spans="1:6">
      <c r="C318" s="301" t="s">
        <v>205</v>
      </c>
    </row>
    <row r="319" spans="1:6">
      <c r="C319" s="301" t="s">
        <v>108</v>
      </c>
    </row>
    <row r="320" spans="1:6">
      <c r="C320" s="301" t="s">
        <v>300</v>
      </c>
      <c r="D320" s="300" t="s">
        <v>300</v>
      </c>
    </row>
    <row r="321" spans="1:6">
      <c r="B321" s="300" t="s">
        <v>342</v>
      </c>
      <c r="C321" s="301" t="s">
        <v>153</v>
      </c>
    </row>
    <row r="322" spans="1:6">
      <c r="C322" s="301" t="s">
        <v>129</v>
      </c>
    </row>
    <row r="324" spans="1:6">
      <c r="B324" s="300" t="s">
        <v>70</v>
      </c>
      <c r="C324" s="301" t="s">
        <v>122</v>
      </c>
    </row>
    <row r="325" spans="1:6">
      <c r="C325" s="301" t="s">
        <v>236</v>
      </c>
    </row>
    <row r="326" spans="1:6">
      <c r="A326" s="300">
        <v>1</v>
      </c>
      <c r="B326" s="300" t="s">
        <v>133</v>
      </c>
      <c r="C326" s="301" t="s">
        <v>123</v>
      </c>
      <c r="D326" s="300">
        <v>35</v>
      </c>
      <c r="E326" s="300" t="s">
        <v>133</v>
      </c>
      <c r="F326" s="300">
        <v>35</v>
      </c>
    </row>
    <row r="327" spans="1:6">
      <c r="A327" s="300">
        <v>1</v>
      </c>
      <c r="B327" s="300" t="s">
        <v>64</v>
      </c>
      <c r="C327" s="301" t="s">
        <v>151</v>
      </c>
      <c r="D327" s="300">
        <v>14</v>
      </c>
      <c r="E327" s="300" t="s">
        <v>64</v>
      </c>
      <c r="F327" s="300">
        <v>14</v>
      </c>
    </row>
    <row r="328" spans="1:6">
      <c r="A328" s="300">
        <v>1</v>
      </c>
      <c r="B328" s="300" t="s">
        <v>133</v>
      </c>
      <c r="C328" s="301" t="s">
        <v>29</v>
      </c>
      <c r="D328" s="300">
        <v>185.69</v>
      </c>
      <c r="E328" s="300" t="s">
        <v>133</v>
      </c>
      <c r="F328" s="300">
        <v>185.69</v>
      </c>
    </row>
    <row r="329" spans="1:6">
      <c r="D329" s="300" t="s">
        <v>159</v>
      </c>
      <c r="F329" s="300" t="s">
        <v>236</v>
      </c>
    </row>
    <row r="330" spans="1:6">
      <c r="C330" s="301" t="s">
        <v>54</v>
      </c>
      <c r="F330" s="300">
        <v>234.69</v>
      </c>
    </row>
    <row r="331" spans="1:6">
      <c r="D331" s="300" t="s">
        <v>159</v>
      </c>
      <c r="F331" s="300" t="s">
        <v>300</v>
      </c>
    </row>
    <row r="332" spans="1:6">
      <c r="B332" s="300" t="s">
        <v>280</v>
      </c>
      <c r="C332" s="301" t="s">
        <v>53</v>
      </c>
    </row>
    <row r="333" spans="1:6">
      <c r="C333" s="301" t="s">
        <v>236</v>
      </c>
    </row>
    <row r="334" spans="1:6">
      <c r="A334" s="300">
        <v>1</v>
      </c>
      <c r="B334" s="300" t="s">
        <v>133</v>
      </c>
      <c r="C334" s="301" t="s">
        <v>249</v>
      </c>
      <c r="D334" s="300">
        <v>52</v>
      </c>
      <c r="E334" s="300" t="s">
        <v>133</v>
      </c>
      <c r="F334" s="300">
        <v>52</v>
      </c>
    </row>
    <row r="335" spans="1:6">
      <c r="A335" s="300">
        <v>1</v>
      </c>
      <c r="B335" s="300" t="s">
        <v>64</v>
      </c>
      <c r="C335" s="301" t="s">
        <v>250</v>
      </c>
      <c r="D335" s="300">
        <v>10.4</v>
      </c>
      <c r="E335" s="300" t="s">
        <v>64</v>
      </c>
      <c r="F335" s="300">
        <v>10.4</v>
      </c>
    </row>
    <row r="336" spans="1:6">
      <c r="A336" s="300">
        <v>1</v>
      </c>
      <c r="B336" s="300" t="s">
        <v>133</v>
      </c>
      <c r="C336" s="301" t="s">
        <v>29</v>
      </c>
      <c r="D336" s="300">
        <v>189.76</v>
      </c>
      <c r="E336" s="300" t="s">
        <v>133</v>
      </c>
      <c r="F336" s="300">
        <v>189.76</v>
      </c>
    </row>
    <row r="337" spans="1:6">
      <c r="D337" s="300" t="s">
        <v>159</v>
      </c>
      <c r="F337" s="300" t="s">
        <v>236</v>
      </c>
    </row>
    <row r="338" spans="1:6">
      <c r="C338" s="301" t="s">
        <v>54</v>
      </c>
      <c r="F338" s="300">
        <v>252.16</v>
      </c>
    </row>
    <row r="340" spans="1:6">
      <c r="A340" s="300" t="s">
        <v>188</v>
      </c>
      <c r="B340" s="300" t="s">
        <v>342</v>
      </c>
      <c r="C340" s="301" t="s">
        <v>331</v>
      </c>
    </row>
    <row r="341" spans="1:6">
      <c r="C341" s="301" t="s">
        <v>310</v>
      </c>
    </row>
    <row r="342" spans="1:6">
      <c r="C342" s="301" t="s">
        <v>236</v>
      </c>
    </row>
    <row r="343" spans="1:6">
      <c r="A343" s="300">
        <v>1</v>
      </c>
      <c r="B343" s="300" t="s">
        <v>145</v>
      </c>
      <c r="C343" s="301" t="s">
        <v>332</v>
      </c>
      <c r="D343" s="300">
        <v>156</v>
      </c>
      <c r="E343" s="300" t="s">
        <v>145</v>
      </c>
      <c r="F343" s="300">
        <v>156</v>
      </c>
    </row>
    <row r="344" spans="1:6">
      <c r="B344" s="300" t="s">
        <v>64</v>
      </c>
      <c r="C344" s="301" t="s">
        <v>253</v>
      </c>
      <c r="E344" s="300" t="s">
        <v>64</v>
      </c>
      <c r="F344" s="300">
        <v>4</v>
      </c>
    </row>
    <row r="345" spans="1:6">
      <c r="E345" s="300" t="s">
        <v>159</v>
      </c>
      <c r="F345" s="300" t="s">
        <v>236</v>
      </c>
    </row>
    <row r="346" spans="1:6">
      <c r="C346" s="301" t="s">
        <v>261</v>
      </c>
      <c r="F346" s="300">
        <v>160</v>
      </c>
    </row>
    <row r="348" spans="1:6">
      <c r="A348" s="300" t="s">
        <v>55</v>
      </c>
      <c r="B348" s="300" t="s">
        <v>342</v>
      </c>
      <c r="C348" s="301" t="s">
        <v>56</v>
      </c>
    </row>
    <row r="349" spans="1:6">
      <c r="C349" s="301" t="s">
        <v>788</v>
      </c>
    </row>
    <row r="350" spans="1:6">
      <c r="C350" s="301" t="s">
        <v>236</v>
      </c>
    </row>
    <row r="351" spans="1:6">
      <c r="A351" s="300">
        <v>1</v>
      </c>
      <c r="B351" s="300" t="s">
        <v>146</v>
      </c>
      <c r="C351" s="301" t="s">
        <v>281</v>
      </c>
      <c r="D351" s="300">
        <v>447.37</v>
      </c>
      <c r="E351" s="300" t="s">
        <v>146</v>
      </c>
      <c r="F351" s="300">
        <v>447.37</v>
      </c>
    </row>
    <row r="352" spans="1:6">
      <c r="A352" s="300">
        <v>1</v>
      </c>
      <c r="B352" s="300" t="s">
        <v>146</v>
      </c>
      <c r="C352" s="301" t="s">
        <v>207</v>
      </c>
      <c r="D352" s="300">
        <v>38.950000000000003</v>
      </c>
      <c r="E352" s="300" t="s">
        <v>146</v>
      </c>
      <c r="F352" s="300">
        <v>38.950000000000003</v>
      </c>
    </row>
    <row r="353" spans="1:6">
      <c r="B353" s="300" t="s">
        <v>64</v>
      </c>
      <c r="C353" s="301" t="s">
        <v>65</v>
      </c>
      <c r="D353" s="300" t="s">
        <v>159</v>
      </c>
      <c r="E353" s="300" t="s">
        <v>64</v>
      </c>
      <c r="F353" s="300">
        <v>0</v>
      </c>
    </row>
    <row r="354" spans="1:6">
      <c r="F354" s="300" t="s">
        <v>236</v>
      </c>
    </row>
    <row r="355" spans="1:6">
      <c r="C355" s="301" t="s">
        <v>229</v>
      </c>
      <c r="F355" s="300">
        <v>486.32</v>
      </c>
    </row>
    <row r="357" spans="1:6">
      <c r="C357" s="301" t="s">
        <v>428</v>
      </c>
    </row>
    <row r="358" spans="1:6">
      <c r="A358" s="300">
        <v>5</v>
      </c>
      <c r="B358" s="300" t="s">
        <v>203</v>
      </c>
      <c r="C358" s="301" t="s">
        <v>742</v>
      </c>
      <c r="D358" s="300">
        <v>1747.95</v>
      </c>
      <c r="F358" s="300">
        <v>8739.75</v>
      </c>
    </row>
    <row r="359" spans="1:6">
      <c r="A359" s="300">
        <v>3.3</v>
      </c>
      <c r="B359" s="300" t="s">
        <v>203</v>
      </c>
      <c r="C359" s="301" t="s">
        <v>743</v>
      </c>
      <c r="D359" s="300">
        <v>1457.95</v>
      </c>
      <c r="F359" s="300">
        <v>4811.24</v>
      </c>
    </row>
    <row r="360" spans="1:6">
      <c r="A360" s="300">
        <v>4.79</v>
      </c>
      <c r="B360" s="300" t="s">
        <v>203</v>
      </c>
      <c r="C360" s="301" t="s">
        <v>809</v>
      </c>
      <c r="D360" s="300">
        <v>1682.65</v>
      </c>
      <c r="F360" s="300">
        <v>8059.89</v>
      </c>
    </row>
    <row r="361" spans="1:6">
      <c r="A361" s="300">
        <v>3.25</v>
      </c>
      <c r="B361" s="300" t="s">
        <v>73</v>
      </c>
      <c r="C361" s="301" t="s">
        <v>58</v>
      </c>
      <c r="D361" s="300">
        <v>6040</v>
      </c>
      <c r="F361" s="300">
        <v>19630</v>
      </c>
    </row>
    <row r="362" spans="1:6" ht="31.5">
      <c r="A362" s="300">
        <v>19.5</v>
      </c>
      <c r="B362" s="300" t="s">
        <v>247</v>
      </c>
      <c r="C362" s="301" t="s">
        <v>431</v>
      </c>
      <c r="D362" s="300">
        <v>43.2</v>
      </c>
      <c r="F362" s="300">
        <v>842.4</v>
      </c>
    </row>
    <row r="363" spans="1:6">
      <c r="A363" s="300">
        <v>3.5</v>
      </c>
      <c r="B363" s="300" t="s">
        <v>222</v>
      </c>
      <c r="C363" s="301" t="s">
        <v>68</v>
      </c>
      <c r="D363" s="300">
        <v>932</v>
      </c>
      <c r="E363" s="300">
        <v>0</v>
      </c>
      <c r="F363" s="300">
        <v>3262</v>
      </c>
    </row>
    <row r="364" spans="1:6">
      <c r="A364" s="300">
        <v>21.2</v>
      </c>
      <c r="B364" s="300" t="s">
        <v>222</v>
      </c>
      <c r="C364" s="301" t="s">
        <v>406</v>
      </c>
      <c r="D364" s="300">
        <v>651</v>
      </c>
      <c r="F364" s="300">
        <v>13801.2</v>
      </c>
    </row>
    <row r="365" spans="1:6">
      <c r="A365" s="300">
        <v>35.299999999999997</v>
      </c>
      <c r="B365" s="300" t="s">
        <v>222</v>
      </c>
      <c r="C365" s="301" t="s">
        <v>407</v>
      </c>
      <c r="D365" s="300">
        <v>534</v>
      </c>
      <c r="F365" s="300">
        <v>18850.2</v>
      </c>
    </row>
    <row r="366" spans="1:6">
      <c r="C366" s="301" t="s">
        <v>432</v>
      </c>
      <c r="D366" s="300">
        <v>0</v>
      </c>
      <c r="F366" s="300">
        <v>77996.679999999993</v>
      </c>
    </row>
    <row r="367" spans="1:6">
      <c r="C367" s="301" t="s">
        <v>433</v>
      </c>
      <c r="D367" s="300">
        <v>0</v>
      </c>
      <c r="F367" s="300">
        <v>7799.67</v>
      </c>
    </row>
    <row r="368" spans="1:6">
      <c r="A368" s="300">
        <v>1</v>
      </c>
      <c r="B368" s="300" t="s">
        <v>203</v>
      </c>
      <c r="C368" s="301" t="s">
        <v>437</v>
      </c>
      <c r="D368" s="300">
        <v>94.2</v>
      </c>
      <c r="F368" s="300">
        <v>94.2</v>
      </c>
    </row>
    <row r="369" spans="1:6">
      <c r="C369" s="301" t="s">
        <v>434</v>
      </c>
      <c r="D369" s="300">
        <v>0</v>
      </c>
      <c r="F369" s="300">
        <v>7893.87</v>
      </c>
    </row>
    <row r="370" spans="1:6">
      <c r="A370" s="300" t="s">
        <v>91</v>
      </c>
      <c r="C370" s="301" t="s">
        <v>435</v>
      </c>
      <c r="D370" s="300" t="s">
        <v>91</v>
      </c>
      <c r="F370" s="300">
        <v>39.47</v>
      </c>
    </row>
    <row r="371" spans="1:6">
      <c r="C371" s="301" t="s">
        <v>408</v>
      </c>
      <c r="F371" s="300">
        <v>7933.34</v>
      </c>
    </row>
    <row r="372" spans="1:6">
      <c r="F372" s="300" t="s">
        <v>236</v>
      </c>
    </row>
    <row r="373" spans="1:6">
      <c r="C373" s="301" t="s">
        <v>57</v>
      </c>
      <c r="F373" s="300">
        <v>8053.19</v>
      </c>
    </row>
    <row r="375" spans="1:6" ht="31.5">
      <c r="A375" s="300" t="s">
        <v>181</v>
      </c>
      <c r="B375" s="300" t="s">
        <v>342</v>
      </c>
      <c r="C375" s="301" t="s">
        <v>741</v>
      </c>
      <c r="F375" s="311"/>
    </row>
    <row r="376" spans="1:6">
      <c r="C376" s="301" t="s">
        <v>236</v>
      </c>
    </row>
    <row r="377" spans="1:6">
      <c r="A377" s="300">
        <v>0.03</v>
      </c>
      <c r="B377" s="300" t="s">
        <v>146</v>
      </c>
      <c r="C377" s="301" t="s">
        <v>429</v>
      </c>
      <c r="D377" s="300">
        <v>7338.15</v>
      </c>
      <c r="E377" s="300" t="s">
        <v>146</v>
      </c>
      <c r="F377" s="300">
        <v>220.14</v>
      </c>
    </row>
    <row r="378" spans="1:6">
      <c r="A378" s="300">
        <v>0.5</v>
      </c>
      <c r="B378" s="300" t="s">
        <v>124</v>
      </c>
      <c r="C378" s="301" t="s">
        <v>293</v>
      </c>
      <c r="D378" s="300">
        <v>999</v>
      </c>
      <c r="E378" s="300" t="s">
        <v>124</v>
      </c>
      <c r="F378" s="300">
        <v>499.5</v>
      </c>
    </row>
    <row r="379" spans="1:6">
      <c r="A379" s="300">
        <v>0.75</v>
      </c>
      <c r="B379" s="300" t="s">
        <v>124</v>
      </c>
      <c r="C379" s="301" t="s">
        <v>279</v>
      </c>
      <c r="D379" s="300">
        <v>651</v>
      </c>
      <c r="E379" s="300" t="s">
        <v>124</v>
      </c>
      <c r="F379" s="300">
        <v>488.25</v>
      </c>
    </row>
    <row r="380" spans="1:6">
      <c r="B380" s="300" t="s">
        <v>64</v>
      </c>
      <c r="C380" s="301" t="s">
        <v>65</v>
      </c>
      <c r="D380" s="300">
        <v>0</v>
      </c>
      <c r="E380" s="300" t="s">
        <v>64</v>
      </c>
      <c r="F380" s="300">
        <v>0</v>
      </c>
    </row>
    <row r="381" spans="1:6">
      <c r="F381" s="300" t="s">
        <v>236</v>
      </c>
    </row>
    <row r="382" spans="1:6">
      <c r="C382" s="301" t="s">
        <v>260</v>
      </c>
      <c r="F382" s="300">
        <v>1207.8900000000001</v>
      </c>
    </row>
    <row r="383" spans="1:6">
      <c r="F383" s="311" t="s">
        <v>236</v>
      </c>
    </row>
    <row r="384" spans="1:6">
      <c r="C384" s="301" t="s">
        <v>430</v>
      </c>
      <c r="F384" s="300">
        <v>1625.69</v>
      </c>
    </row>
    <row r="385" spans="1:6">
      <c r="F385" s="300" t="s">
        <v>300</v>
      </c>
    </row>
    <row r="386" spans="1:6">
      <c r="C386" s="301" t="s">
        <v>57</v>
      </c>
      <c r="D386" s="300">
        <v>1625.69</v>
      </c>
      <c r="E386" s="300">
        <v>4.84</v>
      </c>
      <c r="F386" s="300">
        <v>1630.53</v>
      </c>
    </row>
    <row r="388" spans="1:6" ht="31.5">
      <c r="B388" s="300" t="s">
        <v>97</v>
      </c>
      <c r="C388" s="301" t="s">
        <v>436</v>
      </c>
    </row>
    <row r="389" spans="1:6">
      <c r="C389" s="301" t="s">
        <v>248</v>
      </c>
    </row>
    <row r="390" spans="1:6">
      <c r="C390" s="301" t="s">
        <v>236</v>
      </c>
    </row>
    <row r="391" spans="1:6" ht="31.5">
      <c r="A391" s="300">
        <v>0.01</v>
      </c>
      <c r="B391" s="300" t="s">
        <v>146</v>
      </c>
      <c r="C391" s="301" t="s">
        <v>436</v>
      </c>
      <c r="D391" s="300">
        <v>7954</v>
      </c>
      <c r="E391" s="300" t="s">
        <v>146</v>
      </c>
      <c r="F391" s="311">
        <v>111.36</v>
      </c>
    </row>
    <row r="392" spans="1:6">
      <c r="C392" s="301" t="s">
        <v>265</v>
      </c>
      <c r="F392" s="300" t="s">
        <v>159</v>
      </c>
    </row>
    <row r="393" spans="1:6">
      <c r="A393" s="300">
        <v>0.5</v>
      </c>
      <c r="B393" s="300" t="s">
        <v>124</v>
      </c>
      <c r="C393" s="301" t="s">
        <v>293</v>
      </c>
      <c r="D393" s="300">
        <v>999</v>
      </c>
      <c r="E393" s="300" t="s">
        <v>124</v>
      </c>
      <c r="F393" s="300">
        <v>499.5</v>
      </c>
    </row>
    <row r="394" spans="1:6">
      <c r="A394" s="300">
        <v>0.75</v>
      </c>
      <c r="B394" s="300" t="s">
        <v>124</v>
      </c>
      <c r="C394" s="301" t="s">
        <v>279</v>
      </c>
      <c r="D394" s="300">
        <v>651</v>
      </c>
      <c r="E394" s="300" t="s">
        <v>124</v>
      </c>
      <c r="F394" s="300">
        <v>488.25</v>
      </c>
    </row>
    <row r="395" spans="1:6">
      <c r="B395" s="300" t="s">
        <v>64</v>
      </c>
      <c r="C395" s="301" t="s">
        <v>65</v>
      </c>
      <c r="E395" s="300" t="s">
        <v>64</v>
      </c>
      <c r="F395" s="300">
        <v>0</v>
      </c>
    </row>
    <row r="396" spans="1:6">
      <c r="F396" s="300" t="s">
        <v>236</v>
      </c>
    </row>
    <row r="397" spans="1:6">
      <c r="C397" s="301" t="s">
        <v>22</v>
      </c>
      <c r="F397" s="300">
        <v>1099.1099999999999</v>
      </c>
    </row>
    <row r="398" spans="1:6">
      <c r="F398" s="311" t="s">
        <v>236</v>
      </c>
    </row>
    <row r="399" spans="1:6">
      <c r="C399" s="301" t="s">
        <v>82</v>
      </c>
      <c r="F399" s="300">
        <v>2954.6</v>
      </c>
    </row>
    <row r="400" spans="1:6">
      <c r="F400" s="300" t="s">
        <v>300</v>
      </c>
    </row>
    <row r="401" spans="1:6">
      <c r="C401" s="301" t="s">
        <v>57</v>
      </c>
      <c r="D401" s="300">
        <v>2954.6</v>
      </c>
      <c r="E401" s="300">
        <v>4.51</v>
      </c>
      <c r="F401" s="300">
        <v>2959.11</v>
      </c>
    </row>
    <row r="403" spans="1:6">
      <c r="B403" s="300" t="s">
        <v>116</v>
      </c>
      <c r="C403" s="301" t="s">
        <v>113</v>
      </c>
      <c r="D403" s="300">
        <v>848.08</v>
      </c>
      <c r="F403" s="311"/>
    </row>
    <row r="405" spans="1:6">
      <c r="B405" s="300" t="s">
        <v>70</v>
      </c>
      <c r="C405" s="301" t="s">
        <v>114</v>
      </c>
      <c r="D405" s="300">
        <v>946.62</v>
      </c>
    </row>
    <row r="407" spans="1:6">
      <c r="B407" s="300" t="s">
        <v>49</v>
      </c>
      <c r="C407" s="301" t="s">
        <v>115</v>
      </c>
      <c r="D407" s="300">
        <v>1135.94</v>
      </c>
    </row>
    <row r="410" spans="1:6" ht="31.5">
      <c r="C410" s="301" t="s">
        <v>523</v>
      </c>
      <c r="D410" s="300">
        <v>3325</v>
      </c>
      <c r="E410" s="300" t="s">
        <v>85</v>
      </c>
    </row>
    <row r="412" spans="1:6">
      <c r="A412" s="300">
        <v>29.4</v>
      </c>
      <c r="B412" s="300" t="s">
        <v>342</v>
      </c>
      <c r="C412" s="301" t="s">
        <v>172</v>
      </c>
    </row>
    <row r="413" spans="1:6">
      <c r="C413" s="301" t="s">
        <v>173</v>
      </c>
    </row>
    <row r="414" spans="1:6">
      <c r="C414" s="301" t="s">
        <v>236</v>
      </c>
    </row>
    <row r="415" spans="1:6">
      <c r="A415" s="300">
        <v>1.86</v>
      </c>
      <c r="B415" s="300" t="s">
        <v>85</v>
      </c>
      <c r="C415" s="301" t="s">
        <v>174</v>
      </c>
      <c r="D415" s="300">
        <v>415</v>
      </c>
      <c r="E415" s="300" t="s">
        <v>85</v>
      </c>
      <c r="F415" s="300">
        <v>771.9</v>
      </c>
    </row>
    <row r="416" spans="1:6">
      <c r="A416" s="300">
        <v>0.4</v>
      </c>
      <c r="B416" s="300" t="s">
        <v>247</v>
      </c>
      <c r="C416" s="301" t="s">
        <v>304</v>
      </c>
      <c r="D416" s="300">
        <v>36.1</v>
      </c>
      <c r="E416" s="300" t="s">
        <v>247</v>
      </c>
      <c r="F416" s="300">
        <v>14.44</v>
      </c>
    </row>
    <row r="417" spans="1:6">
      <c r="A417" s="300">
        <v>0.02</v>
      </c>
      <c r="B417" s="300" t="s">
        <v>146</v>
      </c>
      <c r="C417" s="301" t="s">
        <v>61</v>
      </c>
      <c r="D417" s="300">
        <v>6147.45</v>
      </c>
      <c r="E417" s="300" t="s">
        <v>146</v>
      </c>
      <c r="F417" s="300">
        <v>122.95</v>
      </c>
    </row>
    <row r="418" spans="1:6">
      <c r="A418" s="300">
        <v>1</v>
      </c>
      <c r="B418" s="300" t="s">
        <v>124</v>
      </c>
      <c r="C418" s="301" t="s">
        <v>293</v>
      </c>
      <c r="D418" s="300">
        <v>999</v>
      </c>
      <c r="E418" s="300" t="s">
        <v>124</v>
      </c>
      <c r="F418" s="300">
        <v>999</v>
      </c>
    </row>
    <row r="419" spans="1:6">
      <c r="A419" s="300">
        <v>1</v>
      </c>
      <c r="B419" s="300" t="s">
        <v>124</v>
      </c>
      <c r="C419" s="301" t="s">
        <v>254</v>
      </c>
      <c r="D419" s="300">
        <v>651</v>
      </c>
      <c r="E419" s="300" t="s">
        <v>124</v>
      </c>
      <c r="F419" s="300">
        <v>651</v>
      </c>
    </row>
    <row r="420" spans="1:6">
      <c r="B420" s="300" t="s">
        <v>64</v>
      </c>
      <c r="C420" s="301" t="s">
        <v>65</v>
      </c>
      <c r="E420" s="300" t="s">
        <v>64</v>
      </c>
    </row>
    <row r="421" spans="1:6">
      <c r="F421" s="300" t="s">
        <v>236</v>
      </c>
    </row>
    <row r="422" spans="1:6">
      <c r="C422" s="301" t="s">
        <v>255</v>
      </c>
      <c r="F422" s="300">
        <v>2559.29</v>
      </c>
    </row>
    <row r="423" spans="1:6">
      <c r="F423" s="300" t="s">
        <v>236</v>
      </c>
    </row>
    <row r="424" spans="1:6">
      <c r="C424" s="301" t="s">
        <v>82</v>
      </c>
      <c r="F424" s="300">
        <v>1375.96</v>
      </c>
    </row>
    <row r="426" spans="1:6">
      <c r="A426" s="300">
        <v>29.5</v>
      </c>
      <c r="B426" s="300" t="s">
        <v>342</v>
      </c>
      <c r="C426" s="301" t="s">
        <v>272</v>
      </c>
    </row>
    <row r="427" spans="1:6">
      <c r="C427" s="301" t="s">
        <v>140</v>
      </c>
    </row>
    <row r="428" spans="1:6">
      <c r="C428" s="301" t="s">
        <v>283</v>
      </c>
    </row>
    <row r="429" spans="1:6">
      <c r="C429" s="301" t="s">
        <v>236</v>
      </c>
      <c r="D429" s="300" t="s">
        <v>236</v>
      </c>
    </row>
    <row r="430" spans="1:6">
      <c r="A430" s="300">
        <v>10</v>
      </c>
      <c r="B430" s="300" t="s">
        <v>85</v>
      </c>
      <c r="C430" s="301" t="s">
        <v>284</v>
      </c>
      <c r="D430" s="300">
        <v>377.86</v>
      </c>
      <c r="E430" s="300" t="s">
        <v>85</v>
      </c>
      <c r="F430" s="311">
        <v>3778.6</v>
      </c>
    </row>
    <row r="431" spans="1:6">
      <c r="A431" s="300">
        <v>0.21</v>
      </c>
      <c r="B431" s="300" t="s">
        <v>146</v>
      </c>
      <c r="C431" s="301" t="s">
        <v>276</v>
      </c>
      <c r="D431" s="300">
        <v>4697.8500000000004</v>
      </c>
      <c r="E431" s="300" t="s">
        <v>146</v>
      </c>
      <c r="F431" s="311">
        <v>986.55</v>
      </c>
    </row>
    <row r="432" spans="1:6">
      <c r="C432" s="301" t="s">
        <v>277</v>
      </c>
      <c r="D432" s="300" t="s">
        <v>159</v>
      </c>
      <c r="F432" s="311" t="s">
        <v>159</v>
      </c>
    </row>
    <row r="433" spans="1:6">
      <c r="A433" s="300">
        <v>1.1000000000000001</v>
      </c>
      <c r="B433" s="300" t="s">
        <v>124</v>
      </c>
      <c r="C433" s="301" t="s">
        <v>293</v>
      </c>
      <c r="D433" s="300">
        <v>999</v>
      </c>
      <c r="E433" s="300" t="s">
        <v>124</v>
      </c>
      <c r="F433" s="300">
        <v>1098.9000000000001</v>
      </c>
    </row>
    <row r="434" spans="1:6">
      <c r="A434" s="300">
        <v>1.1000000000000001</v>
      </c>
      <c r="B434" s="300" t="s">
        <v>124</v>
      </c>
      <c r="C434" s="301" t="s">
        <v>258</v>
      </c>
      <c r="D434" s="300">
        <v>932</v>
      </c>
      <c r="E434" s="300" t="s">
        <v>124</v>
      </c>
      <c r="F434" s="300">
        <v>1025.2</v>
      </c>
    </row>
    <row r="435" spans="1:6">
      <c r="A435" s="300">
        <v>2.2000000000000002</v>
      </c>
      <c r="B435" s="300" t="s">
        <v>124</v>
      </c>
      <c r="C435" s="301" t="s">
        <v>279</v>
      </c>
      <c r="D435" s="300">
        <v>651</v>
      </c>
      <c r="E435" s="300" t="s">
        <v>124</v>
      </c>
      <c r="F435" s="300">
        <v>1432.2</v>
      </c>
    </row>
    <row r="436" spans="1:6">
      <c r="A436" s="300">
        <v>2.2000000000000002</v>
      </c>
      <c r="B436" s="300" t="s">
        <v>124</v>
      </c>
      <c r="C436" s="301" t="s">
        <v>50</v>
      </c>
      <c r="D436" s="300">
        <v>534</v>
      </c>
      <c r="E436" s="300" t="s">
        <v>124</v>
      </c>
      <c r="F436" s="300">
        <v>1174.8</v>
      </c>
    </row>
    <row r="437" spans="1:6">
      <c r="A437" s="300">
        <v>20</v>
      </c>
      <c r="B437" s="300" t="s">
        <v>247</v>
      </c>
      <c r="C437" s="301" t="s">
        <v>142</v>
      </c>
      <c r="D437" s="300">
        <v>6040</v>
      </c>
      <c r="E437" s="300" t="s">
        <v>141</v>
      </c>
      <c r="F437" s="300">
        <v>120.8</v>
      </c>
    </row>
    <row r="438" spans="1:6" ht="30.75" customHeight="1">
      <c r="A438" s="300">
        <v>2</v>
      </c>
      <c r="B438" s="300" t="s">
        <v>247</v>
      </c>
      <c r="C438" s="301" t="s">
        <v>440</v>
      </c>
      <c r="D438" s="300">
        <v>36.1</v>
      </c>
      <c r="E438" s="300" t="s">
        <v>247</v>
      </c>
      <c r="F438" s="300">
        <v>72.2</v>
      </c>
    </row>
    <row r="439" spans="1:6">
      <c r="A439" s="300">
        <v>1.6</v>
      </c>
      <c r="B439" s="300" t="s">
        <v>124</v>
      </c>
      <c r="C439" s="301" t="s">
        <v>258</v>
      </c>
      <c r="D439" s="300">
        <v>932</v>
      </c>
      <c r="E439" s="300" t="s">
        <v>124</v>
      </c>
      <c r="F439" s="300">
        <v>1491.2</v>
      </c>
    </row>
    <row r="440" spans="1:6">
      <c r="A440" s="300">
        <v>0.5</v>
      </c>
      <c r="B440" s="300" t="s">
        <v>124</v>
      </c>
      <c r="C440" s="301" t="s">
        <v>279</v>
      </c>
      <c r="D440" s="300">
        <v>651</v>
      </c>
      <c r="E440" s="300" t="s">
        <v>124</v>
      </c>
      <c r="F440" s="300">
        <v>325.5</v>
      </c>
    </row>
    <row r="441" spans="1:6">
      <c r="A441" s="300">
        <v>1.1000000000000001</v>
      </c>
      <c r="B441" s="300" t="s">
        <v>124</v>
      </c>
      <c r="C441" s="301" t="s">
        <v>50</v>
      </c>
      <c r="D441" s="300">
        <v>534</v>
      </c>
      <c r="E441" s="300" t="s">
        <v>124</v>
      </c>
      <c r="F441" s="300">
        <v>587.4</v>
      </c>
    </row>
    <row r="442" spans="1:6">
      <c r="B442" s="300" t="s">
        <v>64</v>
      </c>
      <c r="C442" s="301" t="s">
        <v>65</v>
      </c>
      <c r="E442" s="300" t="s">
        <v>64</v>
      </c>
      <c r="F442" s="300">
        <v>0</v>
      </c>
    </row>
    <row r="443" spans="1:6">
      <c r="F443" s="300" t="s">
        <v>236</v>
      </c>
    </row>
    <row r="444" spans="1:6">
      <c r="C444" s="301" t="s">
        <v>62</v>
      </c>
      <c r="F444" s="300">
        <v>12093.35</v>
      </c>
    </row>
    <row r="445" spans="1:6">
      <c r="F445" s="300" t="s">
        <v>236</v>
      </c>
    </row>
    <row r="446" spans="1:6">
      <c r="C446" s="301" t="s">
        <v>82</v>
      </c>
      <c r="F446" s="300">
        <v>1209.3399999999999</v>
      </c>
    </row>
    <row r="448" spans="1:6">
      <c r="A448" s="300" t="s">
        <v>37</v>
      </c>
      <c r="B448" s="300" t="s">
        <v>342</v>
      </c>
      <c r="C448" s="301" t="s">
        <v>282</v>
      </c>
    </row>
    <row r="449" spans="1:6">
      <c r="C449" s="301" t="s">
        <v>333</v>
      </c>
    </row>
    <row r="450" spans="1:6">
      <c r="C450" s="301" t="s">
        <v>256</v>
      </c>
    </row>
    <row r="451" spans="1:6">
      <c r="C451" s="301" t="s">
        <v>744</v>
      </c>
    </row>
    <row r="452" spans="1:6">
      <c r="C452" s="301" t="s">
        <v>236</v>
      </c>
    </row>
    <row r="453" spans="1:6">
      <c r="A453" s="300">
        <v>0.24</v>
      </c>
      <c r="B453" s="300" t="s">
        <v>146</v>
      </c>
      <c r="C453" s="301" t="s">
        <v>257</v>
      </c>
      <c r="D453" s="300">
        <v>1032.6199999999999</v>
      </c>
      <c r="E453" s="300" t="s">
        <v>146</v>
      </c>
      <c r="F453" s="300">
        <v>247.83</v>
      </c>
    </row>
    <row r="454" spans="1:6">
      <c r="A454" s="300">
        <v>0.12</v>
      </c>
      <c r="B454" s="300" t="s">
        <v>141</v>
      </c>
      <c r="C454" s="301" t="s">
        <v>142</v>
      </c>
      <c r="D454" s="300">
        <v>6040</v>
      </c>
      <c r="E454" s="300" t="s">
        <v>141</v>
      </c>
      <c r="F454" s="300">
        <v>706.68</v>
      </c>
    </row>
    <row r="455" spans="1:6">
      <c r="A455" s="300">
        <v>0.5</v>
      </c>
      <c r="B455" s="300" t="s">
        <v>124</v>
      </c>
      <c r="C455" s="301" t="s">
        <v>293</v>
      </c>
      <c r="D455" s="300">
        <v>999</v>
      </c>
      <c r="E455" s="300" t="s">
        <v>124</v>
      </c>
      <c r="F455" s="300">
        <v>499.5</v>
      </c>
    </row>
    <row r="456" spans="1:6">
      <c r="A456" s="300">
        <v>1.1000000000000001</v>
      </c>
      <c r="B456" s="300" t="s">
        <v>124</v>
      </c>
      <c r="C456" s="301" t="s">
        <v>155</v>
      </c>
      <c r="D456" s="300">
        <v>651</v>
      </c>
      <c r="E456" s="300" t="s">
        <v>124</v>
      </c>
      <c r="F456" s="300">
        <v>716.1</v>
      </c>
    </row>
    <row r="457" spans="1:6">
      <c r="A457" s="300">
        <v>4.3</v>
      </c>
      <c r="B457" s="300" t="s">
        <v>124</v>
      </c>
      <c r="C457" s="301" t="s">
        <v>50</v>
      </c>
      <c r="D457" s="300">
        <v>534</v>
      </c>
      <c r="E457" s="300" t="s">
        <v>124</v>
      </c>
      <c r="F457" s="300">
        <v>2296.1999999999998</v>
      </c>
    </row>
    <row r="458" spans="1:6">
      <c r="B458" s="300" t="s">
        <v>64</v>
      </c>
      <c r="C458" s="301" t="s">
        <v>65</v>
      </c>
      <c r="E458" s="300" t="s">
        <v>64</v>
      </c>
      <c r="F458" s="300">
        <v>0</v>
      </c>
    </row>
    <row r="459" spans="1:6">
      <c r="F459" s="300" t="s">
        <v>236</v>
      </c>
    </row>
    <row r="460" spans="1:6">
      <c r="C460" s="301" t="s">
        <v>62</v>
      </c>
      <c r="F460" s="311">
        <v>4466.3100000000004</v>
      </c>
    </row>
    <row r="461" spans="1:6">
      <c r="D461" s="311"/>
      <c r="F461" s="300" t="s">
        <v>236</v>
      </c>
    </row>
    <row r="462" spans="1:6">
      <c r="C462" s="301" t="s">
        <v>82</v>
      </c>
      <c r="D462" s="311"/>
      <c r="F462" s="300">
        <v>446.63</v>
      </c>
    </row>
    <row r="463" spans="1:6">
      <c r="D463" s="311"/>
    </row>
    <row r="464" spans="1:6" ht="31.5">
      <c r="A464" s="300" t="s">
        <v>211</v>
      </c>
      <c r="B464" s="300" t="s">
        <v>342</v>
      </c>
      <c r="C464" s="301" t="s">
        <v>745</v>
      </c>
      <c r="D464" s="311"/>
    </row>
    <row r="465" spans="1:6">
      <c r="C465" s="301" t="s">
        <v>231</v>
      </c>
      <c r="D465" s="311"/>
    </row>
    <row r="466" spans="1:6">
      <c r="C466" s="301" t="s">
        <v>193</v>
      </c>
    </row>
    <row r="467" spans="1:6">
      <c r="C467" s="301" t="s">
        <v>236</v>
      </c>
    </row>
    <row r="468" spans="1:6">
      <c r="A468" s="300">
        <v>1.4</v>
      </c>
      <c r="B468" s="300" t="s">
        <v>195</v>
      </c>
      <c r="C468" s="301" t="s">
        <v>528</v>
      </c>
      <c r="D468" s="300">
        <v>295.60000000000002</v>
      </c>
      <c r="E468" s="300" t="s">
        <v>195</v>
      </c>
      <c r="F468" s="300">
        <v>413.84</v>
      </c>
    </row>
    <row r="469" spans="1:6">
      <c r="A469" s="300">
        <v>0.98</v>
      </c>
      <c r="B469" s="300" t="s">
        <v>195</v>
      </c>
      <c r="C469" s="301" t="s">
        <v>529</v>
      </c>
      <c r="D469" s="300">
        <v>147.5</v>
      </c>
      <c r="E469" s="300" t="s">
        <v>195</v>
      </c>
      <c r="F469" s="300">
        <v>144.55000000000001</v>
      </c>
    </row>
    <row r="470" spans="1:6">
      <c r="A470" s="300">
        <v>2.2000000000000002</v>
      </c>
      <c r="B470" s="300" t="s">
        <v>124</v>
      </c>
      <c r="C470" s="301" t="s">
        <v>190</v>
      </c>
      <c r="D470" s="300">
        <v>797</v>
      </c>
      <c r="E470" s="300" t="s">
        <v>124</v>
      </c>
      <c r="F470" s="300">
        <v>1753.4</v>
      </c>
    </row>
    <row r="471" spans="1:6">
      <c r="B471" s="300" t="s">
        <v>64</v>
      </c>
      <c r="C471" s="301" t="s">
        <v>192</v>
      </c>
      <c r="D471" s="300" t="s">
        <v>159</v>
      </c>
      <c r="E471" s="300" t="s">
        <v>64</v>
      </c>
      <c r="F471" s="300">
        <v>2.5499999999999998</v>
      </c>
    </row>
    <row r="473" spans="1:6">
      <c r="C473" s="301" t="s">
        <v>62</v>
      </c>
      <c r="F473" s="300">
        <v>2314.34</v>
      </c>
    </row>
    <row r="474" spans="1:6">
      <c r="F474" s="300" t="s">
        <v>236</v>
      </c>
    </row>
    <row r="475" spans="1:6">
      <c r="C475" s="301" t="s">
        <v>82</v>
      </c>
      <c r="F475" s="300">
        <v>231.43</v>
      </c>
    </row>
    <row r="477" spans="1:6">
      <c r="A477" s="300" t="s">
        <v>77</v>
      </c>
      <c r="B477" s="300" t="s">
        <v>280</v>
      </c>
      <c r="C477" s="301" t="s">
        <v>81</v>
      </c>
    </row>
    <row r="478" spans="1:6" ht="31.5">
      <c r="C478" s="301" t="s">
        <v>78</v>
      </c>
    </row>
    <row r="479" spans="1:6">
      <c r="C479" s="301" t="s">
        <v>236</v>
      </c>
    </row>
    <row r="480" spans="1:6">
      <c r="A480" s="300">
        <v>1</v>
      </c>
      <c r="B480" s="300" t="s">
        <v>71</v>
      </c>
      <c r="C480" s="301" t="s">
        <v>72</v>
      </c>
      <c r="D480" s="300">
        <v>58000</v>
      </c>
      <c r="E480" s="300" t="s">
        <v>73</v>
      </c>
      <c r="F480" s="300">
        <v>5800</v>
      </c>
    </row>
    <row r="481" spans="1:6">
      <c r="A481" s="300">
        <v>0.01</v>
      </c>
      <c r="B481" s="300" t="s">
        <v>71</v>
      </c>
      <c r="C481" s="301" t="s">
        <v>31</v>
      </c>
      <c r="D481" s="300">
        <v>56350</v>
      </c>
      <c r="E481" s="300" t="s">
        <v>73</v>
      </c>
      <c r="F481" s="300">
        <v>56.35</v>
      </c>
    </row>
    <row r="482" spans="1:6">
      <c r="A482" s="300">
        <v>3.5</v>
      </c>
      <c r="B482" s="300" t="s">
        <v>124</v>
      </c>
      <c r="C482" s="301" t="s">
        <v>74</v>
      </c>
      <c r="D482" s="300">
        <v>866</v>
      </c>
      <c r="E482" s="300" t="s">
        <v>124</v>
      </c>
      <c r="F482" s="300">
        <v>3031</v>
      </c>
    </row>
    <row r="483" spans="1:6">
      <c r="B483" s="300" t="s">
        <v>64</v>
      </c>
      <c r="C483" s="301" t="s">
        <v>65</v>
      </c>
      <c r="E483" s="300" t="s">
        <v>64</v>
      </c>
      <c r="F483" s="300">
        <v>0</v>
      </c>
    </row>
    <row r="484" spans="1:6">
      <c r="F484" s="300" t="s">
        <v>236</v>
      </c>
    </row>
    <row r="485" spans="1:6">
      <c r="C485" s="301" t="s">
        <v>75</v>
      </c>
      <c r="F485" s="300">
        <v>8887.35</v>
      </c>
    </row>
    <row r="486" spans="1:6">
      <c r="F486" s="300" t="s">
        <v>236</v>
      </c>
    </row>
    <row r="487" spans="1:6">
      <c r="C487" s="301" t="s">
        <v>76</v>
      </c>
      <c r="F487" s="300">
        <v>88873.5</v>
      </c>
    </row>
    <row r="488" spans="1:6">
      <c r="F488" s="311"/>
    </row>
    <row r="489" spans="1:6">
      <c r="A489" s="300">
        <v>52</v>
      </c>
      <c r="B489" s="300" t="s">
        <v>342</v>
      </c>
      <c r="C489" s="301" t="s">
        <v>21</v>
      </c>
    </row>
    <row r="490" spans="1:6">
      <c r="C490" s="301" t="s">
        <v>322</v>
      </c>
    </row>
    <row r="491" spans="1:6">
      <c r="C491" s="301" t="s">
        <v>323</v>
      </c>
    </row>
    <row r="492" spans="1:6">
      <c r="C492" s="301" t="s">
        <v>216</v>
      </c>
    </row>
    <row r="493" spans="1:6" ht="31.5">
      <c r="C493" s="301" t="s">
        <v>217</v>
      </c>
    </row>
    <row r="494" spans="1:6" ht="31.5">
      <c r="C494" s="301" t="s">
        <v>112</v>
      </c>
    </row>
    <row r="495" spans="1:6">
      <c r="C495" s="301" t="s">
        <v>205</v>
      </c>
    </row>
    <row r="496" spans="1:6">
      <c r="C496" s="301" t="s">
        <v>108</v>
      </c>
    </row>
    <row r="497" spans="1:6">
      <c r="C497" s="301" t="s">
        <v>300</v>
      </c>
      <c r="D497" s="300" t="s">
        <v>300</v>
      </c>
    </row>
    <row r="498" spans="1:6">
      <c r="B498" s="300" t="s">
        <v>342</v>
      </c>
      <c r="C498" s="301" t="s">
        <v>153</v>
      </c>
    </row>
    <row r="499" spans="1:6">
      <c r="C499" s="301" t="s">
        <v>129</v>
      </c>
    </row>
    <row r="500" spans="1:6">
      <c r="B500" s="300" t="s">
        <v>49</v>
      </c>
      <c r="C500" s="301" t="s">
        <v>130</v>
      </c>
    </row>
    <row r="501" spans="1:6">
      <c r="C501" s="301" t="s">
        <v>236</v>
      </c>
    </row>
    <row r="502" spans="1:6">
      <c r="A502" s="300">
        <v>1</v>
      </c>
      <c r="B502" s="300" t="s">
        <v>133</v>
      </c>
      <c r="C502" s="301" t="s">
        <v>88</v>
      </c>
      <c r="D502" s="300">
        <v>26</v>
      </c>
      <c r="E502" s="300" t="s">
        <v>133</v>
      </c>
      <c r="F502" s="311">
        <v>26</v>
      </c>
    </row>
    <row r="503" spans="1:6">
      <c r="A503" s="300">
        <v>1</v>
      </c>
      <c r="B503" s="300" t="s">
        <v>64</v>
      </c>
      <c r="C503" s="301" t="s">
        <v>270</v>
      </c>
      <c r="D503" s="300">
        <v>18.2</v>
      </c>
      <c r="E503" s="300" t="s">
        <v>64</v>
      </c>
      <c r="F503" s="300">
        <v>18.2</v>
      </c>
    </row>
    <row r="504" spans="1:6">
      <c r="A504" s="300">
        <v>1</v>
      </c>
      <c r="B504" s="300" t="s">
        <v>133</v>
      </c>
      <c r="C504" s="301" t="s">
        <v>29</v>
      </c>
      <c r="D504" s="300">
        <v>187.72</v>
      </c>
      <c r="E504" s="300" t="s">
        <v>133</v>
      </c>
      <c r="F504" s="300">
        <v>187.72</v>
      </c>
    </row>
    <row r="505" spans="1:6">
      <c r="D505" s="300" t="s">
        <v>159</v>
      </c>
    </row>
    <row r="506" spans="1:6">
      <c r="C506" s="301" t="s">
        <v>54</v>
      </c>
      <c r="F506" s="300">
        <v>231.92</v>
      </c>
    </row>
    <row r="508" spans="1:6">
      <c r="C508" s="301" t="s">
        <v>409</v>
      </c>
    </row>
    <row r="509" spans="1:6">
      <c r="C509" s="301" t="s">
        <v>398</v>
      </c>
    </row>
    <row r="510" spans="1:6">
      <c r="C510" s="301" t="s">
        <v>410</v>
      </c>
    </row>
    <row r="511" spans="1:6">
      <c r="A511" s="300">
        <v>0.1</v>
      </c>
      <c r="B511" s="300" t="s">
        <v>222</v>
      </c>
      <c r="C511" s="301" t="s">
        <v>90</v>
      </c>
      <c r="D511" s="300">
        <v>881</v>
      </c>
      <c r="E511" s="300" t="s">
        <v>214</v>
      </c>
      <c r="F511" s="300">
        <v>88.1</v>
      </c>
    </row>
    <row r="512" spans="1:6">
      <c r="A512" s="300">
        <v>0.1</v>
      </c>
      <c r="B512" s="300" t="s">
        <v>411</v>
      </c>
      <c r="C512" s="301" t="s">
        <v>52</v>
      </c>
      <c r="D512" s="300">
        <v>651</v>
      </c>
      <c r="E512" s="300" t="s">
        <v>214</v>
      </c>
      <c r="F512" s="300">
        <v>65.099999999999994</v>
      </c>
    </row>
    <row r="513" spans="1:6">
      <c r="A513" s="300">
        <v>10</v>
      </c>
      <c r="B513" s="300" t="s">
        <v>412</v>
      </c>
      <c r="C513" s="301" t="s">
        <v>453</v>
      </c>
      <c r="D513" s="300">
        <v>18.45</v>
      </c>
      <c r="E513" s="300" t="s">
        <v>413</v>
      </c>
      <c r="F513" s="300">
        <v>1.85</v>
      </c>
    </row>
    <row r="514" spans="1:6">
      <c r="A514" s="300">
        <v>0.25</v>
      </c>
      <c r="B514" s="300" t="s">
        <v>222</v>
      </c>
      <c r="C514" s="301" t="s">
        <v>454</v>
      </c>
      <c r="D514" s="300">
        <v>3.6</v>
      </c>
      <c r="E514" s="300" t="s">
        <v>214</v>
      </c>
      <c r="F514" s="300">
        <v>1</v>
      </c>
    </row>
    <row r="515" spans="1:6">
      <c r="D515" s="300" t="s">
        <v>414</v>
      </c>
      <c r="F515" s="300">
        <v>156.05000000000001</v>
      </c>
    </row>
    <row r="517" spans="1:6">
      <c r="C517" s="301" t="s">
        <v>67</v>
      </c>
      <c r="D517" s="300" t="s">
        <v>415</v>
      </c>
      <c r="F517" s="311" t="s">
        <v>416</v>
      </c>
    </row>
    <row r="518" spans="1:6">
      <c r="D518" s="300">
        <v>331</v>
      </c>
      <c r="F518" s="300">
        <v>283</v>
      </c>
    </row>
    <row r="519" spans="1:6">
      <c r="C519" s="301" t="s">
        <v>417</v>
      </c>
      <c r="D519" s="300">
        <v>156.05000000000001</v>
      </c>
      <c r="F519" s="300">
        <v>156.05000000000001</v>
      </c>
    </row>
    <row r="520" spans="1:6">
      <c r="C520" s="301" t="s">
        <v>274</v>
      </c>
      <c r="D520" s="300">
        <v>487.05</v>
      </c>
      <c r="F520" s="300">
        <v>439.05</v>
      </c>
    </row>
    <row r="521" spans="1:6">
      <c r="D521" s="300">
        <v>488</v>
      </c>
      <c r="F521" s="300">
        <v>440</v>
      </c>
    </row>
    <row r="523" spans="1:6">
      <c r="A523" s="300" t="s">
        <v>182</v>
      </c>
      <c r="B523" s="300" t="s">
        <v>342</v>
      </c>
      <c r="C523" s="301" t="s">
        <v>16</v>
      </c>
    </row>
    <row r="524" spans="1:6">
      <c r="C524" s="301" t="s">
        <v>175</v>
      </c>
    </row>
    <row r="525" spans="1:6">
      <c r="C525" s="301" t="s">
        <v>176</v>
      </c>
    </row>
    <row r="526" spans="1:6">
      <c r="C526" s="301" t="s">
        <v>177</v>
      </c>
    </row>
    <row r="527" spans="1:6">
      <c r="C527" s="301" t="s">
        <v>236</v>
      </c>
    </row>
    <row r="528" spans="1:6">
      <c r="A528" s="300">
        <v>1</v>
      </c>
      <c r="B528" s="300" t="s">
        <v>145</v>
      </c>
      <c r="C528" s="301" t="s">
        <v>109</v>
      </c>
      <c r="D528" s="300">
        <v>1201</v>
      </c>
      <c r="E528" s="300" t="s">
        <v>145</v>
      </c>
      <c r="F528" s="300">
        <v>1201</v>
      </c>
    </row>
    <row r="529" spans="1:6">
      <c r="A529" s="300">
        <v>0.65</v>
      </c>
      <c r="B529" s="300" t="s">
        <v>146</v>
      </c>
      <c r="C529" s="301" t="s">
        <v>45</v>
      </c>
      <c r="D529" s="300">
        <v>224.1</v>
      </c>
      <c r="E529" s="300" t="s">
        <v>146</v>
      </c>
      <c r="F529" s="311">
        <v>145.66999999999999</v>
      </c>
    </row>
    <row r="530" spans="1:6">
      <c r="A530" s="300">
        <v>0.56999999999999995</v>
      </c>
      <c r="B530" s="300" t="s">
        <v>146</v>
      </c>
      <c r="C530" s="301" t="s">
        <v>46</v>
      </c>
      <c r="D530" s="300">
        <v>38.950000000000003</v>
      </c>
      <c r="E530" s="300" t="s">
        <v>146</v>
      </c>
      <c r="F530" s="300">
        <v>22.2</v>
      </c>
    </row>
    <row r="531" spans="1:6">
      <c r="A531" s="300">
        <v>0.08</v>
      </c>
      <c r="B531" s="300" t="s">
        <v>146</v>
      </c>
      <c r="C531" s="301" t="s">
        <v>47</v>
      </c>
      <c r="D531" s="300">
        <v>4182.05</v>
      </c>
      <c r="E531" s="300" t="s">
        <v>146</v>
      </c>
      <c r="F531" s="300">
        <v>338.75</v>
      </c>
    </row>
    <row r="532" spans="1:6">
      <c r="A532" s="300">
        <v>1</v>
      </c>
      <c r="B532" s="300" t="s">
        <v>145</v>
      </c>
      <c r="C532" s="301" t="s">
        <v>305</v>
      </c>
      <c r="D532" s="300">
        <v>866</v>
      </c>
      <c r="E532" s="300" t="s">
        <v>145</v>
      </c>
      <c r="F532" s="300">
        <v>866</v>
      </c>
    </row>
    <row r="533" spans="1:6">
      <c r="A533" s="300">
        <v>0.5</v>
      </c>
      <c r="B533" s="300" t="s">
        <v>145</v>
      </c>
      <c r="C533" s="301" t="s">
        <v>258</v>
      </c>
      <c r="D533" s="300">
        <v>932</v>
      </c>
      <c r="E533" s="300" t="s">
        <v>145</v>
      </c>
      <c r="F533" s="300">
        <v>466</v>
      </c>
    </row>
    <row r="534" spans="1:6">
      <c r="A534" s="300">
        <v>0.5</v>
      </c>
      <c r="B534" s="300" t="s">
        <v>145</v>
      </c>
      <c r="C534" s="301" t="s">
        <v>279</v>
      </c>
      <c r="D534" s="300">
        <v>651</v>
      </c>
      <c r="E534" s="300" t="s">
        <v>145</v>
      </c>
      <c r="F534" s="300">
        <v>325.5</v>
      </c>
    </row>
    <row r="535" spans="1:6">
      <c r="C535" s="301" t="s">
        <v>441</v>
      </c>
      <c r="D535" s="300" t="s">
        <v>159</v>
      </c>
      <c r="F535" s="300">
        <v>-164</v>
      </c>
    </row>
    <row r="536" spans="1:6">
      <c r="C536" s="301" t="s">
        <v>442</v>
      </c>
      <c r="F536" s="300">
        <v>134.1</v>
      </c>
    </row>
    <row r="537" spans="1:6">
      <c r="B537" s="300" t="s">
        <v>91</v>
      </c>
      <c r="C537" s="301" t="s">
        <v>350</v>
      </c>
      <c r="F537" s="300">
        <v>0.39</v>
      </c>
    </row>
    <row r="538" spans="1:6">
      <c r="C538" s="301" t="s">
        <v>261</v>
      </c>
      <c r="F538" s="300">
        <v>3335.61</v>
      </c>
    </row>
    <row r="540" spans="1:6">
      <c r="A540" s="300">
        <v>57</v>
      </c>
      <c r="B540" s="300" t="s">
        <v>342</v>
      </c>
      <c r="C540" s="301" t="s">
        <v>746</v>
      </c>
      <c r="F540" s="311"/>
    </row>
    <row r="541" spans="1:6">
      <c r="C541" s="301" t="s">
        <v>34</v>
      </c>
    </row>
    <row r="542" spans="1:6">
      <c r="C542" s="301" t="s">
        <v>264</v>
      </c>
    </row>
    <row r="543" spans="1:6">
      <c r="C543" s="301" t="s">
        <v>236</v>
      </c>
    </row>
    <row r="544" spans="1:6" ht="78.75">
      <c r="A544" s="300">
        <v>1</v>
      </c>
      <c r="B544" s="300" t="s">
        <v>127</v>
      </c>
      <c r="C544" s="301" t="s">
        <v>179</v>
      </c>
      <c r="D544" s="300">
        <v>3090</v>
      </c>
      <c r="E544" s="300" t="s">
        <v>127</v>
      </c>
      <c r="F544" s="300">
        <v>3090</v>
      </c>
    </row>
    <row r="545" spans="1:6">
      <c r="C545" s="301" t="s">
        <v>186</v>
      </c>
    </row>
    <row r="546" spans="1:6">
      <c r="A546" s="300">
        <v>1</v>
      </c>
      <c r="B546" s="300" t="s">
        <v>145</v>
      </c>
      <c r="C546" s="301" t="s">
        <v>293</v>
      </c>
      <c r="D546" s="300">
        <v>999</v>
      </c>
      <c r="E546" s="300" t="s">
        <v>145</v>
      </c>
      <c r="F546" s="300">
        <v>999</v>
      </c>
    </row>
    <row r="547" spans="1:6">
      <c r="A547" s="300">
        <v>2</v>
      </c>
      <c r="B547" s="300" t="s">
        <v>145</v>
      </c>
      <c r="C547" s="301" t="s">
        <v>305</v>
      </c>
      <c r="D547" s="300">
        <v>866</v>
      </c>
      <c r="E547" s="300" t="s">
        <v>145</v>
      </c>
      <c r="F547" s="300">
        <v>1732</v>
      </c>
    </row>
    <row r="548" spans="1:6">
      <c r="A548" s="300">
        <v>1</v>
      </c>
      <c r="B548" s="300" t="s">
        <v>145</v>
      </c>
      <c r="C548" s="301" t="s">
        <v>50</v>
      </c>
      <c r="D548" s="300">
        <v>534</v>
      </c>
      <c r="E548" s="300" t="s">
        <v>145</v>
      </c>
      <c r="F548" s="300">
        <v>534</v>
      </c>
    </row>
    <row r="549" spans="1:6">
      <c r="C549" s="301" t="s">
        <v>110</v>
      </c>
    </row>
    <row r="550" spans="1:6">
      <c r="A550" s="300">
        <v>0.5</v>
      </c>
      <c r="B550" s="300" t="s">
        <v>145</v>
      </c>
      <c r="C550" s="301" t="s">
        <v>305</v>
      </c>
      <c r="D550" s="300">
        <v>866</v>
      </c>
      <c r="E550" s="300" t="s">
        <v>145</v>
      </c>
      <c r="F550" s="300">
        <v>433</v>
      </c>
    </row>
    <row r="551" spans="1:6">
      <c r="A551" s="300">
        <v>0.5</v>
      </c>
      <c r="B551" s="300" t="s">
        <v>145</v>
      </c>
      <c r="C551" s="301" t="s">
        <v>279</v>
      </c>
      <c r="D551" s="300">
        <v>651</v>
      </c>
      <c r="E551" s="300" t="s">
        <v>145</v>
      </c>
      <c r="F551" s="300">
        <v>325.5</v>
      </c>
    </row>
    <row r="552" spans="1:6">
      <c r="C552" s="301" t="s">
        <v>441</v>
      </c>
      <c r="D552" s="300">
        <v>0</v>
      </c>
      <c r="F552" s="300">
        <v>-164</v>
      </c>
    </row>
    <row r="553" spans="1:6">
      <c r="C553" s="301" t="s">
        <v>442</v>
      </c>
      <c r="F553" s="300">
        <v>134.1</v>
      </c>
    </row>
    <row r="554" spans="1:6">
      <c r="B554" s="300" t="s">
        <v>64</v>
      </c>
      <c r="C554" s="301" t="s">
        <v>65</v>
      </c>
      <c r="E554" s="300" t="s">
        <v>64</v>
      </c>
      <c r="F554" s="300">
        <v>0.7</v>
      </c>
    </row>
    <row r="555" spans="1:6">
      <c r="C555" s="301" t="s">
        <v>261</v>
      </c>
      <c r="E555" s="311"/>
      <c r="F555" s="311"/>
    </row>
    <row r="556" spans="1:6">
      <c r="F556" s="300">
        <v>7084.3</v>
      </c>
    </row>
    <row r="558" spans="1:6">
      <c r="B558" s="300" t="s">
        <v>342</v>
      </c>
      <c r="C558" s="301" t="s">
        <v>330</v>
      </c>
    </row>
    <row r="559" spans="1:6" ht="31.5">
      <c r="C559" s="301" t="s">
        <v>810</v>
      </c>
    </row>
    <row r="560" spans="1:6">
      <c r="C560" s="301" t="s">
        <v>183</v>
      </c>
    </row>
    <row r="561" spans="1:6">
      <c r="C561" s="301" t="s">
        <v>184</v>
      </c>
    </row>
    <row r="562" spans="1:6">
      <c r="C562" s="301" t="s">
        <v>236</v>
      </c>
    </row>
    <row r="563" spans="1:6" ht="63">
      <c r="A563" s="300">
        <v>1</v>
      </c>
      <c r="B563" s="300" t="s">
        <v>145</v>
      </c>
      <c r="C563" s="301" t="s">
        <v>526</v>
      </c>
      <c r="D563" s="300">
        <v>2012</v>
      </c>
      <c r="E563" s="300" t="s">
        <v>145</v>
      </c>
      <c r="F563" s="300">
        <v>2012</v>
      </c>
    </row>
    <row r="566" spans="1:6">
      <c r="A566" s="300">
        <v>1</v>
      </c>
      <c r="B566" s="300" t="s">
        <v>145</v>
      </c>
      <c r="C566" s="301" t="s">
        <v>312</v>
      </c>
      <c r="D566" s="300">
        <v>-169</v>
      </c>
      <c r="E566" s="300" t="s">
        <v>145</v>
      </c>
      <c r="F566" s="300">
        <v>-169</v>
      </c>
    </row>
    <row r="568" spans="1:6">
      <c r="A568" s="300">
        <v>1</v>
      </c>
      <c r="B568" s="300" t="s">
        <v>145</v>
      </c>
      <c r="C568" s="301" t="s">
        <v>313</v>
      </c>
      <c r="D568" s="300">
        <v>250</v>
      </c>
      <c r="E568" s="300" t="s">
        <v>145</v>
      </c>
      <c r="F568" s="300">
        <v>250</v>
      </c>
    </row>
    <row r="570" spans="1:6">
      <c r="A570" s="300">
        <v>0.5</v>
      </c>
      <c r="B570" s="300" t="s">
        <v>145</v>
      </c>
      <c r="C570" s="301" t="s">
        <v>305</v>
      </c>
      <c r="D570" s="300">
        <v>866</v>
      </c>
      <c r="E570" s="300" t="s">
        <v>145</v>
      </c>
      <c r="F570" s="300">
        <v>433</v>
      </c>
    </row>
    <row r="571" spans="1:6">
      <c r="A571" s="300">
        <v>1</v>
      </c>
      <c r="B571" s="300" t="s">
        <v>145</v>
      </c>
      <c r="C571" s="301" t="s">
        <v>279</v>
      </c>
      <c r="D571" s="300">
        <v>651</v>
      </c>
      <c r="E571" s="300" t="s">
        <v>145</v>
      </c>
      <c r="F571" s="300">
        <v>651</v>
      </c>
    </row>
    <row r="572" spans="1:6">
      <c r="A572" s="300">
        <v>0.5</v>
      </c>
      <c r="B572" s="300" t="s">
        <v>145</v>
      </c>
      <c r="C572" s="301" t="s">
        <v>293</v>
      </c>
      <c r="D572" s="300">
        <v>999</v>
      </c>
      <c r="E572" s="300" t="s">
        <v>145</v>
      </c>
      <c r="F572" s="300">
        <v>499.5</v>
      </c>
    </row>
    <row r="573" spans="1:6">
      <c r="B573" s="300" t="s">
        <v>64</v>
      </c>
      <c r="C573" s="301" t="s">
        <v>185</v>
      </c>
      <c r="E573" s="300" t="s">
        <v>64</v>
      </c>
      <c r="F573" s="311">
        <v>0.82</v>
      </c>
    </row>
    <row r="574" spans="1:6">
      <c r="F574" s="300" t="s">
        <v>236</v>
      </c>
    </row>
    <row r="575" spans="1:6">
      <c r="C575" s="301" t="s">
        <v>261</v>
      </c>
      <c r="F575" s="300">
        <v>3677.32</v>
      </c>
    </row>
    <row r="577" spans="1:6">
      <c r="C577" s="301" t="s">
        <v>424</v>
      </c>
    </row>
    <row r="578" spans="1:6">
      <c r="C578" s="301" t="s">
        <v>236</v>
      </c>
    </row>
    <row r="579" spans="1:6">
      <c r="B579" s="300" t="s">
        <v>342</v>
      </c>
      <c r="C579" s="301" t="s">
        <v>425</v>
      </c>
    </row>
    <row r="580" spans="1:6">
      <c r="C580" s="301" t="s">
        <v>426</v>
      </c>
    </row>
    <row r="581" spans="1:6">
      <c r="C581" s="301" t="s">
        <v>26</v>
      </c>
    </row>
    <row r="582" spans="1:6">
      <c r="C582" s="301" t="s">
        <v>236</v>
      </c>
    </row>
    <row r="583" spans="1:6">
      <c r="B583" s="300" t="s">
        <v>27</v>
      </c>
      <c r="C583" s="301" t="s">
        <v>427</v>
      </c>
    </row>
    <row r="584" spans="1:6">
      <c r="C584" s="301" t="s">
        <v>236</v>
      </c>
    </row>
    <row r="585" spans="1:6">
      <c r="A585" s="300">
        <v>18.899999999999999</v>
      </c>
      <c r="B585" s="300" t="s">
        <v>146</v>
      </c>
      <c r="C585" s="301" t="s">
        <v>87</v>
      </c>
      <c r="D585" s="300">
        <v>224.1</v>
      </c>
      <c r="E585" s="300" t="s">
        <v>146</v>
      </c>
      <c r="F585" s="300">
        <v>4235.49</v>
      </c>
    </row>
    <row r="586" spans="1:6">
      <c r="A586" s="300">
        <v>18.63</v>
      </c>
      <c r="B586" s="300" t="s">
        <v>146</v>
      </c>
      <c r="C586" s="301" t="s">
        <v>316</v>
      </c>
      <c r="D586" s="300">
        <v>38.950000000000003</v>
      </c>
      <c r="E586" s="300" t="s">
        <v>146</v>
      </c>
      <c r="F586" s="300">
        <v>725.64</v>
      </c>
    </row>
    <row r="587" spans="1:6">
      <c r="A587" s="300">
        <v>30</v>
      </c>
      <c r="B587" s="300" t="s">
        <v>263</v>
      </c>
      <c r="C587" s="301" t="s">
        <v>455</v>
      </c>
      <c r="D587" s="300">
        <v>288</v>
      </c>
      <c r="E587" s="300" t="s">
        <v>263</v>
      </c>
      <c r="F587" s="300">
        <v>8640</v>
      </c>
    </row>
    <row r="589" spans="1:6">
      <c r="A589" s="300">
        <v>30</v>
      </c>
      <c r="B589" s="300" t="s">
        <v>263</v>
      </c>
      <c r="C589" s="301" t="s">
        <v>317</v>
      </c>
      <c r="D589" s="300">
        <v>19.100000000000001</v>
      </c>
      <c r="E589" s="300" t="s">
        <v>263</v>
      </c>
      <c r="F589" s="300">
        <v>573</v>
      </c>
    </row>
    <row r="590" spans="1:6">
      <c r="C590" s="301" t="s">
        <v>318</v>
      </c>
    </row>
    <row r="591" spans="1:6">
      <c r="C591" s="301" t="s">
        <v>319</v>
      </c>
    </row>
    <row r="592" spans="1:6">
      <c r="C592" s="301" t="s">
        <v>320</v>
      </c>
    </row>
    <row r="593" spans="1:6">
      <c r="C593" s="301" t="s">
        <v>456</v>
      </c>
    </row>
    <row r="595" spans="1:6">
      <c r="A595" s="300">
        <v>5</v>
      </c>
      <c r="B595" s="300" t="s">
        <v>124</v>
      </c>
      <c r="C595" s="301" t="s">
        <v>527</v>
      </c>
      <c r="D595" s="300">
        <v>47.35</v>
      </c>
      <c r="E595" s="300" t="s">
        <v>124</v>
      </c>
      <c r="F595" s="300">
        <v>236.75</v>
      </c>
    </row>
    <row r="596" spans="1:6">
      <c r="A596" s="300">
        <v>1</v>
      </c>
      <c r="B596" s="300" t="s">
        <v>64</v>
      </c>
      <c r="C596" s="301" t="s">
        <v>252</v>
      </c>
      <c r="D596" s="300">
        <v>12.1</v>
      </c>
      <c r="E596" s="300" t="s">
        <v>64</v>
      </c>
      <c r="F596" s="300">
        <v>12.1</v>
      </c>
    </row>
    <row r="597" spans="1:6">
      <c r="B597" s="300" t="s">
        <v>64</v>
      </c>
      <c r="C597" s="301" t="s">
        <v>65</v>
      </c>
      <c r="E597" s="300" t="s">
        <v>64</v>
      </c>
      <c r="F597" s="300">
        <v>17.100000000000001</v>
      </c>
    </row>
    <row r="599" spans="1:6">
      <c r="F599" s="300" t="s">
        <v>236</v>
      </c>
    </row>
    <row r="600" spans="1:6">
      <c r="C600" s="301" t="s">
        <v>232</v>
      </c>
      <c r="F600" s="300">
        <v>14440.08</v>
      </c>
    </row>
    <row r="601" spans="1:6">
      <c r="F601" s="300" t="s">
        <v>236</v>
      </c>
    </row>
    <row r="602" spans="1:6">
      <c r="C602" s="301" t="s">
        <v>233</v>
      </c>
      <c r="F602" s="311">
        <v>481.34</v>
      </c>
    </row>
    <row r="604" spans="1:6">
      <c r="C604" s="301" t="s">
        <v>391</v>
      </c>
    </row>
    <row r="606" spans="1:6">
      <c r="C606" s="301" t="s">
        <v>392</v>
      </c>
    </row>
    <row r="608" spans="1:6" ht="157.5">
      <c r="C608" s="301" t="s">
        <v>361</v>
      </c>
    </row>
    <row r="609" spans="1:6" ht="31.5">
      <c r="A609" s="300">
        <v>90</v>
      </c>
      <c r="B609" s="300" t="s">
        <v>133</v>
      </c>
      <c r="C609" s="301" t="s">
        <v>530</v>
      </c>
      <c r="D609" s="300">
        <v>16.55</v>
      </c>
      <c r="E609" s="300" t="s">
        <v>375</v>
      </c>
      <c r="F609" s="300">
        <v>1489.5</v>
      </c>
    </row>
    <row r="610" spans="1:6" ht="31.5">
      <c r="A610" s="300">
        <v>45</v>
      </c>
      <c r="B610" s="300" t="s">
        <v>133</v>
      </c>
      <c r="C610" s="301" t="s">
        <v>531</v>
      </c>
      <c r="D610" s="300">
        <v>20</v>
      </c>
      <c r="E610" s="300" t="s">
        <v>358</v>
      </c>
      <c r="F610" s="300">
        <v>900</v>
      </c>
    </row>
    <row r="611" spans="1:6">
      <c r="A611" s="300">
        <v>20</v>
      </c>
      <c r="B611" s="300" t="s">
        <v>213</v>
      </c>
      <c r="C611" s="301" t="s">
        <v>532</v>
      </c>
      <c r="D611" s="300">
        <v>3.15</v>
      </c>
      <c r="E611" s="300" t="s">
        <v>213</v>
      </c>
      <c r="F611" s="300">
        <v>63</v>
      </c>
    </row>
    <row r="612" spans="1:6">
      <c r="A612" s="300">
        <v>10</v>
      </c>
      <c r="B612" s="300" t="s">
        <v>213</v>
      </c>
      <c r="C612" s="301" t="s">
        <v>533</v>
      </c>
      <c r="D612" s="300">
        <v>1.34</v>
      </c>
      <c r="E612" s="300" t="s">
        <v>213</v>
      </c>
      <c r="F612" s="300">
        <v>13.4</v>
      </c>
    </row>
    <row r="613" spans="1:6">
      <c r="A613" s="300">
        <v>1</v>
      </c>
      <c r="B613" s="300" t="s">
        <v>213</v>
      </c>
      <c r="C613" s="301" t="s">
        <v>534</v>
      </c>
      <c r="D613" s="300">
        <v>70.7</v>
      </c>
      <c r="E613" s="300" t="s">
        <v>213</v>
      </c>
      <c r="F613" s="300">
        <v>70.7</v>
      </c>
    </row>
    <row r="615" spans="1:6">
      <c r="A615" s="300">
        <v>1.4999999999999999E-2</v>
      </c>
      <c r="B615" s="300" t="s">
        <v>351</v>
      </c>
      <c r="C615" s="301" t="s">
        <v>535</v>
      </c>
      <c r="D615" s="300">
        <v>661</v>
      </c>
      <c r="E615" s="300" t="s">
        <v>351</v>
      </c>
      <c r="F615" s="300">
        <v>9.92</v>
      </c>
    </row>
    <row r="616" spans="1:6" ht="31.5">
      <c r="A616" s="300">
        <v>10</v>
      </c>
      <c r="B616" s="300" t="s">
        <v>213</v>
      </c>
      <c r="C616" s="301" t="s">
        <v>536</v>
      </c>
      <c r="D616" s="300">
        <v>16.21</v>
      </c>
      <c r="E616" s="300" t="s">
        <v>213</v>
      </c>
      <c r="F616" s="300">
        <v>162.1</v>
      </c>
    </row>
    <row r="617" spans="1:6">
      <c r="A617" s="300">
        <v>10</v>
      </c>
      <c r="B617" s="300" t="s">
        <v>213</v>
      </c>
      <c r="C617" s="301" t="s">
        <v>537</v>
      </c>
      <c r="D617" s="300">
        <v>13.8</v>
      </c>
      <c r="E617" s="300" t="s">
        <v>213</v>
      </c>
      <c r="F617" s="300">
        <v>138</v>
      </c>
    </row>
    <row r="618" spans="1:6">
      <c r="A618" s="300">
        <v>10</v>
      </c>
      <c r="B618" s="300" t="s">
        <v>213</v>
      </c>
      <c r="C618" s="301" t="s">
        <v>538</v>
      </c>
      <c r="D618" s="300">
        <v>3.6</v>
      </c>
      <c r="E618" s="300" t="s">
        <v>213</v>
      </c>
      <c r="F618" s="300">
        <v>36</v>
      </c>
    </row>
    <row r="619" spans="1:6">
      <c r="A619" s="300">
        <v>1.25</v>
      </c>
      <c r="B619" s="300" t="s">
        <v>378</v>
      </c>
      <c r="C619" s="301" t="s">
        <v>58</v>
      </c>
      <c r="D619" s="300">
        <v>302</v>
      </c>
      <c r="E619" s="300" t="s">
        <v>378</v>
      </c>
      <c r="F619" s="300">
        <v>377.5</v>
      </c>
    </row>
    <row r="620" spans="1:6">
      <c r="A620" s="300">
        <v>10</v>
      </c>
      <c r="B620" s="300" t="s">
        <v>213</v>
      </c>
      <c r="C620" s="301" t="s">
        <v>445</v>
      </c>
      <c r="D620" s="300">
        <v>70.7</v>
      </c>
      <c r="E620" s="300" t="s">
        <v>213</v>
      </c>
      <c r="F620" s="300">
        <v>707</v>
      </c>
    </row>
    <row r="621" spans="1:6">
      <c r="A621" s="300">
        <v>0.15</v>
      </c>
      <c r="B621" s="300" t="s">
        <v>351</v>
      </c>
      <c r="C621" s="301" t="s">
        <v>446</v>
      </c>
      <c r="D621" s="300">
        <v>661</v>
      </c>
      <c r="E621" s="300" t="s">
        <v>351</v>
      </c>
      <c r="F621" s="300">
        <v>99.15</v>
      </c>
    </row>
    <row r="622" spans="1:6" ht="31.5">
      <c r="A622" s="300">
        <v>45</v>
      </c>
      <c r="B622" s="300" t="s">
        <v>133</v>
      </c>
      <c r="C622" s="301" t="s">
        <v>444</v>
      </c>
      <c r="D622" s="300">
        <v>16.55</v>
      </c>
      <c r="E622" s="300" t="s">
        <v>399</v>
      </c>
      <c r="F622" s="300">
        <v>744.75</v>
      </c>
    </row>
    <row r="623" spans="1:6">
      <c r="A623" s="300" t="s">
        <v>91</v>
      </c>
      <c r="C623" s="301" t="s">
        <v>152</v>
      </c>
      <c r="E623" s="300" t="s">
        <v>91</v>
      </c>
      <c r="F623" s="300">
        <v>12075</v>
      </c>
    </row>
    <row r="624" spans="1:6">
      <c r="A624" s="300" t="s">
        <v>91</v>
      </c>
      <c r="C624" s="301" t="s">
        <v>352</v>
      </c>
      <c r="E624" s="300" t="s">
        <v>91</v>
      </c>
      <c r="F624" s="300">
        <v>34.979999999999997</v>
      </c>
    </row>
    <row r="625" spans="1:6">
      <c r="C625" s="301" t="s">
        <v>400</v>
      </c>
      <c r="F625" s="300">
        <v>16921</v>
      </c>
    </row>
    <row r="626" spans="1:6">
      <c r="C626" s="301" t="s">
        <v>401</v>
      </c>
      <c r="F626" s="300">
        <v>1692.1</v>
      </c>
    </row>
    <row r="628" spans="1:6">
      <c r="C628" s="301" t="s">
        <v>402</v>
      </c>
    </row>
    <row r="630" spans="1:6">
      <c r="C630" s="301" t="s">
        <v>403</v>
      </c>
    </row>
    <row r="632" spans="1:6">
      <c r="A632" s="300">
        <v>1</v>
      </c>
      <c r="B632" s="300" t="s">
        <v>213</v>
      </c>
      <c r="C632" s="301" t="s">
        <v>539</v>
      </c>
      <c r="D632" s="300">
        <v>947</v>
      </c>
      <c r="E632" s="300" t="s">
        <v>213</v>
      </c>
      <c r="F632" s="300">
        <v>947</v>
      </c>
    </row>
    <row r="633" spans="1:6">
      <c r="A633" s="300">
        <v>2</v>
      </c>
      <c r="B633" s="300" t="s">
        <v>213</v>
      </c>
      <c r="C633" s="301" t="s">
        <v>540</v>
      </c>
      <c r="D633" s="300">
        <v>826</v>
      </c>
      <c r="E633" s="300" t="s">
        <v>213</v>
      </c>
      <c r="F633" s="300">
        <v>1652</v>
      </c>
    </row>
    <row r="634" spans="1:6">
      <c r="A634" s="300">
        <v>3</v>
      </c>
      <c r="B634" s="300" t="s">
        <v>213</v>
      </c>
      <c r="C634" s="301" t="s">
        <v>541</v>
      </c>
      <c r="D634" s="300">
        <v>820</v>
      </c>
      <c r="E634" s="300" t="s">
        <v>213</v>
      </c>
      <c r="F634" s="300">
        <v>2460</v>
      </c>
    </row>
    <row r="635" spans="1:6">
      <c r="A635" s="300">
        <v>4</v>
      </c>
      <c r="B635" s="300" t="s">
        <v>213</v>
      </c>
      <c r="C635" s="301" t="s">
        <v>542</v>
      </c>
      <c r="D635" s="300">
        <v>644</v>
      </c>
      <c r="E635" s="300" t="s">
        <v>213</v>
      </c>
      <c r="F635" s="300">
        <v>2576</v>
      </c>
    </row>
    <row r="636" spans="1:6">
      <c r="C636" s="301" t="s">
        <v>394</v>
      </c>
    </row>
    <row r="637" spans="1:6">
      <c r="A637" s="300">
        <v>2</v>
      </c>
      <c r="B637" s="300" t="s">
        <v>213</v>
      </c>
      <c r="C637" s="301" t="s">
        <v>748</v>
      </c>
      <c r="D637" s="300">
        <v>932</v>
      </c>
      <c r="E637" s="300" t="s">
        <v>213</v>
      </c>
      <c r="F637" s="300">
        <v>1864</v>
      </c>
    </row>
    <row r="638" spans="1:6">
      <c r="A638" s="300">
        <v>4</v>
      </c>
      <c r="B638" s="300" t="s">
        <v>213</v>
      </c>
      <c r="C638" s="301" t="s">
        <v>542</v>
      </c>
      <c r="D638" s="300">
        <v>644</v>
      </c>
      <c r="E638" s="300" t="s">
        <v>213</v>
      </c>
      <c r="F638" s="300">
        <v>2576</v>
      </c>
    </row>
    <row r="639" spans="1:6">
      <c r="F639" s="300">
        <v>12075</v>
      </c>
    </row>
    <row r="640" spans="1:6">
      <c r="F640" s="311"/>
    </row>
    <row r="641" spans="1:6">
      <c r="C641" s="301" t="s">
        <v>404</v>
      </c>
    </row>
    <row r="643" spans="1:6" ht="173.25">
      <c r="C643" s="301" t="s">
        <v>370</v>
      </c>
    </row>
    <row r="644" spans="1:6">
      <c r="C644" s="301" t="s">
        <v>367</v>
      </c>
      <c r="F644" s="300">
        <v>16886.02</v>
      </c>
    </row>
    <row r="645" spans="1:6">
      <c r="C645" s="301" t="s">
        <v>368</v>
      </c>
      <c r="F645" s="300">
        <v>138</v>
      </c>
    </row>
    <row r="646" spans="1:6" ht="31.5">
      <c r="C646" s="301" t="s">
        <v>543</v>
      </c>
      <c r="F646" s="300">
        <v>166.5</v>
      </c>
    </row>
    <row r="647" spans="1:6">
      <c r="C647" s="301" t="s">
        <v>350</v>
      </c>
      <c r="F647" s="300">
        <v>35.479999999999997</v>
      </c>
    </row>
    <row r="648" spans="1:6">
      <c r="C648" s="301" t="s">
        <v>365</v>
      </c>
      <c r="F648" s="300">
        <v>16950</v>
      </c>
    </row>
    <row r="649" spans="1:6">
      <c r="C649" s="301" t="s">
        <v>366</v>
      </c>
      <c r="F649" s="300">
        <v>1695</v>
      </c>
    </row>
    <row r="651" spans="1:6" ht="31.5">
      <c r="C651" s="301" t="s">
        <v>448</v>
      </c>
    </row>
    <row r="653" spans="1:6" ht="47.25">
      <c r="C653" s="301" t="s">
        <v>354</v>
      </c>
    </row>
    <row r="654" spans="1:6">
      <c r="A654" s="300">
        <v>1</v>
      </c>
      <c r="B654" s="300" t="s">
        <v>213</v>
      </c>
      <c r="C654" s="301" t="s">
        <v>545</v>
      </c>
      <c r="D654" s="300">
        <v>277.60000000000002</v>
      </c>
      <c r="E654" s="300" t="s">
        <v>213</v>
      </c>
      <c r="F654" s="300">
        <v>277.60000000000002</v>
      </c>
    </row>
    <row r="655" spans="1:6">
      <c r="C655" s="301" t="s">
        <v>350</v>
      </c>
      <c r="F655" s="300">
        <v>13.27</v>
      </c>
    </row>
    <row r="656" spans="1:6">
      <c r="C656" s="301" t="s">
        <v>152</v>
      </c>
      <c r="F656" s="300">
        <v>238.13</v>
      </c>
    </row>
    <row r="657" spans="1:6">
      <c r="C657" s="301" t="s">
        <v>355</v>
      </c>
      <c r="F657" s="300">
        <v>529</v>
      </c>
    </row>
    <row r="660" spans="1:6">
      <c r="C660" s="301" t="s">
        <v>356</v>
      </c>
    </row>
    <row r="661" spans="1:6">
      <c r="A661" s="300">
        <v>2</v>
      </c>
      <c r="B661" s="300" t="s">
        <v>213</v>
      </c>
      <c r="C661" s="301" t="s">
        <v>376</v>
      </c>
      <c r="D661" s="300">
        <v>820</v>
      </c>
      <c r="E661" s="300" t="s">
        <v>213</v>
      </c>
      <c r="F661" s="300">
        <v>1640</v>
      </c>
    </row>
    <row r="662" spans="1:6">
      <c r="A662" s="300">
        <v>3</v>
      </c>
      <c r="B662" s="300" t="s">
        <v>213</v>
      </c>
      <c r="C662" s="301" t="s">
        <v>377</v>
      </c>
      <c r="D662" s="300">
        <v>644</v>
      </c>
      <c r="E662" s="300" t="s">
        <v>213</v>
      </c>
      <c r="F662" s="300">
        <v>1932</v>
      </c>
    </row>
    <row r="663" spans="1:6">
      <c r="C663" s="301" t="s">
        <v>405</v>
      </c>
      <c r="F663" s="300">
        <v>3572</v>
      </c>
    </row>
    <row r="664" spans="1:6">
      <c r="C664" s="301" t="s">
        <v>382</v>
      </c>
      <c r="F664" s="300">
        <v>238.13</v>
      </c>
    </row>
    <row r="666" spans="1:6">
      <c r="C666" s="301" t="s">
        <v>447</v>
      </c>
      <c r="F666" s="311"/>
    </row>
    <row r="667" spans="1:6">
      <c r="A667" s="300">
        <v>1</v>
      </c>
      <c r="B667" s="300" t="s">
        <v>213</v>
      </c>
      <c r="C667" s="301" t="s">
        <v>547</v>
      </c>
      <c r="D667" s="300">
        <v>391</v>
      </c>
      <c r="E667" s="300" t="s">
        <v>213</v>
      </c>
      <c r="F667" s="300">
        <v>391</v>
      </c>
    </row>
    <row r="668" spans="1:6">
      <c r="E668" s="300" t="s">
        <v>213</v>
      </c>
      <c r="F668" s="300">
        <v>0</v>
      </c>
    </row>
    <row r="669" spans="1:6">
      <c r="C669" s="301" t="s">
        <v>449</v>
      </c>
      <c r="F669" s="300">
        <v>313</v>
      </c>
    </row>
    <row r="670" spans="1:6">
      <c r="C670" s="301" t="s">
        <v>350</v>
      </c>
      <c r="F670" s="300">
        <v>1</v>
      </c>
    </row>
    <row r="671" spans="1:6">
      <c r="C671" s="301" t="s">
        <v>386</v>
      </c>
      <c r="F671" s="300">
        <v>705</v>
      </c>
    </row>
    <row r="673" spans="1:6">
      <c r="A673" s="300" t="s">
        <v>450</v>
      </c>
    </row>
    <row r="674" spans="1:6" ht="47.25">
      <c r="C674" s="301" t="s">
        <v>451</v>
      </c>
    </row>
    <row r="676" spans="1:6">
      <c r="A676" s="300">
        <v>1.5</v>
      </c>
      <c r="B676" s="300" t="s">
        <v>133</v>
      </c>
      <c r="C676" s="301" t="s">
        <v>443</v>
      </c>
      <c r="D676" s="300">
        <v>128</v>
      </c>
      <c r="E676" s="300" t="s">
        <v>133</v>
      </c>
      <c r="F676" s="300">
        <v>192</v>
      </c>
    </row>
    <row r="677" spans="1:6">
      <c r="A677" s="300">
        <v>2</v>
      </c>
      <c r="B677" s="300" t="s">
        <v>289</v>
      </c>
      <c r="C677" s="301" t="s">
        <v>388</v>
      </c>
      <c r="D677" s="300">
        <v>35</v>
      </c>
      <c r="E677" s="300" t="s">
        <v>289</v>
      </c>
      <c r="F677" s="311">
        <v>70</v>
      </c>
    </row>
    <row r="680" spans="1:6">
      <c r="A680" s="300">
        <v>8</v>
      </c>
      <c r="B680" s="300" t="s">
        <v>133</v>
      </c>
      <c r="C680" s="301" t="s">
        <v>389</v>
      </c>
      <c r="D680" s="300">
        <v>25.75</v>
      </c>
      <c r="E680" s="300" t="s">
        <v>399</v>
      </c>
      <c r="F680" s="300">
        <v>206</v>
      </c>
    </row>
    <row r="681" spans="1:6" ht="47.25">
      <c r="A681" s="300">
        <v>1</v>
      </c>
      <c r="B681" s="300" t="s">
        <v>213</v>
      </c>
      <c r="C681" s="301" t="s">
        <v>390</v>
      </c>
      <c r="D681" s="300">
        <v>1781.67</v>
      </c>
      <c r="E681" s="300" t="s">
        <v>214</v>
      </c>
      <c r="F681" s="300">
        <v>1781.67</v>
      </c>
    </row>
    <row r="682" spans="1:6" ht="31.5">
      <c r="C682" s="301" t="s">
        <v>371</v>
      </c>
      <c r="D682" s="300" t="s">
        <v>91</v>
      </c>
      <c r="F682" s="300">
        <v>16.329999999999998</v>
      </c>
    </row>
    <row r="683" spans="1:6">
      <c r="C683" s="301" t="s">
        <v>359</v>
      </c>
      <c r="F683" s="300">
        <v>2266</v>
      </c>
    </row>
    <row r="685" spans="1:6">
      <c r="C685" s="301" t="s">
        <v>372</v>
      </c>
    </row>
    <row r="686" spans="1:6">
      <c r="A686" s="300">
        <v>1</v>
      </c>
      <c r="B686" s="300" t="s">
        <v>213</v>
      </c>
      <c r="C686" s="301" t="s">
        <v>380</v>
      </c>
      <c r="D686" s="300">
        <v>947</v>
      </c>
      <c r="E686" s="300" t="s">
        <v>213</v>
      </c>
      <c r="F686" s="311">
        <v>947</v>
      </c>
    </row>
    <row r="687" spans="1:6">
      <c r="A687" s="300">
        <v>1</v>
      </c>
      <c r="B687" s="300" t="s">
        <v>213</v>
      </c>
      <c r="C687" s="301" t="s">
        <v>381</v>
      </c>
      <c r="D687" s="300">
        <v>826</v>
      </c>
      <c r="E687" s="300" t="s">
        <v>213</v>
      </c>
      <c r="F687" s="300">
        <v>826</v>
      </c>
    </row>
    <row r="688" spans="1:6">
      <c r="A688" s="300">
        <v>2</v>
      </c>
      <c r="B688" s="300" t="s">
        <v>213</v>
      </c>
      <c r="C688" s="301" t="s">
        <v>376</v>
      </c>
      <c r="D688" s="300">
        <v>820</v>
      </c>
      <c r="E688" s="300" t="s">
        <v>213</v>
      </c>
      <c r="F688" s="300">
        <v>1640</v>
      </c>
    </row>
    <row r="689" spans="1:6">
      <c r="A689" s="300">
        <v>3</v>
      </c>
      <c r="B689" s="300" t="s">
        <v>213</v>
      </c>
      <c r="C689" s="301" t="s">
        <v>353</v>
      </c>
      <c r="D689" s="300">
        <v>644</v>
      </c>
      <c r="E689" s="300" t="s">
        <v>213</v>
      </c>
      <c r="F689" s="300">
        <v>1932</v>
      </c>
    </row>
    <row r="690" spans="1:6">
      <c r="C690" s="301" t="s">
        <v>383</v>
      </c>
      <c r="F690" s="300">
        <v>5345</v>
      </c>
    </row>
    <row r="691" spans="1:6">
      <c r="C691" s="301" t="s">
        <v>382</v>
      </c>
      <c r="F691" s="300">
        <v>1781.67</v>
      </c>
    </row>
    <row r="692" spans="1:6" ht="16.5" customHeight="1"/>
    <row r="693" spans="1:6">
      <c r="C693" s="301" t="s">
        <v>360</v>
      </c>
    </row>
    <row r="695" spans="1:6">
      <c r="C695" s="301" t="s">
        <v>452</v>
      </c>
    </row>
    <row r="697" spans="1:6">
      <c r="A697" s="300">
        <v>1</v>
      </c>
      <c r="B697" s="300" t="s">
        <v>213</v>
      </c>
      <c r="C697" s="301" t="s">
        <v>548</v>
      </c>
      <c r="D697" s="300">
        <v>1193</v>
      </c>
      <c r="E697" s="300" t="s">
        <v>213</v>
      </c>
      <c r="F697" s="300">
        <v>1193</v>
      </c>
    </row>
    <row r="698" spans="1:6">
      <c r="A698" s="300">
        <v>1</v>
      </c>
      <c r="B698" s="300" t="s">
        <v>213</v>
      </c>
      <c r="C698" s="301" t="s">
        <v>152</v>
      </c>
      <c r="D698" s="300">
        <v>2266</v>
      </c>
      <c r="E698" s="300" t="s">
        <v>213</v>
      </c>
      <c r="F698" s="300">
        <v>2266</v>
      </c>
    </row>
    <row r="699" spans="1:6">
      <c r="C699" s="301" t="s">
        <v>350</v>
      </c>
    </row>
    <row r="700" spans="1:6">
      <c r="C700" s="301" t="s">
        <v>169</v>
      </c>
      <c r="F700" s="300">
        <v>3459</v>
      </c>
    </row>
    <row r="702" spans="1:6" ht="110.25">
      <c r="C702" s="301" t="s">
        <v>362</v>
      </c>
    </row>
    <row r="704" spans="1:6">
      <c r="A704" s="300">
        <v>180</v>
      </c>
      <c r="B704" s="300" t="s">
        <v>133</v>
      </c>
      <c r="C704" s="301" t="s">
        <v>374</v>
      </c>
      <c r="D704" s="300">
        <v>16.55</v>
      </c>
      <c r="E704" s="300" t="s">
        <v>133</v>
      </c>
      <c r="F704" s="300">
        <v>2979</v>
      </c>
    </row>
    <row r="705" spans="1:6" ht="30" customHeight="1">
      <c r="A705" s="300">
        <v>90</v>
      </c>
      <c r="B705" s="300" t="s">
        <v>133</v>
      </c>
      <c r="C705" s="301" t="s">
        <v>357</v>
      </c>
      <c r="D705" s="300">
        <v>20</v>
      </c>
      <c r="E705" s="300" t="s">
        <v>133</v>
      </c>
      <c r="F705" s="300">
        <v>1800</v>
      </c>
    </row>
    <row r="706" spans="1:6">
      <c r="A706" s="300">
        <v>3</v>
      </c>
      <c r="B706" s="300" t="s">
        <v>378</v>
      </c>
      <c r="C706" s="301" t="s">
        <v>58</v>
      </c>
      <c r="D706" s="300">
        <v>302</v>
      </c>
      <c r="E706" s="300" t="s">
        <v>378</v>
      </c>
      <c r="F706" s="300">
        <v>906</v>
      </c>
    </row>
    <row r="707" spans="1:6" ht="31.5">
      <c r="A707" s="300">
        <v>90</v>
      </c>
      <c r="B707" s="300" t="s">
        <v>133</v>
      </c>
      <c r="C707" s="301" t="s">
        <v>379</v>
      </c>
      <c r="D707" s="300">
        <v>16.55</v>
      </c>
      <c r="E707" s="300" t="s">
        <v>375</v>
      </c>
      <c r="F707" s="300">
        <v>1489.5</v>
      </c>
    </row>
    <row r="708" spans="1:6">
      <c r="C708" s="301" t="s">
        <v>152</v>
      </c>
      <c r="F708" s="300">
        <v>12075</v>
      </c>
    </row>
    <row r="709" spans="1:6">
      <c r="F709" s="311">
        <v>19249.5</v>
      </c>
    </row>
    <row r="710" spans="1:6">
      <c r="C710" s="301" t="s">
        <v>350</v>
      </c>
      <c r="F710" s="300">
        <v>91.5</v>
      </c>
    </row>
    <row r="711" spans="1:6">
      <c r="C711" s="301" t="s">
        <v>363</v>
      </c>
      <c r="F711" s="300">
        <v>19341</v>
      </c>
    </row>
    <row r="712" spans="1:6">
      <c r="C712" s="301" t="s">
        <v>364</v>
      </c>
      <c r="F712" s="300">
        <v>214.9</v>
      </c>
    </row>
    <row r="714" spans="1:6">
      <c r="C714" s="301" t="s">
        <v>857</v>
      </c>
    </row>
    <row r="716" spans="1:6" ht="110.25">
      <c r="C716" s="301" t="s">
        <v>858</v>
      </c>
    </row>
    <row r="718" spans="1:6">
      <c r="C718" s="301" t="s">
        <v>859</v>
      </c>
      <c r="F718" s="300">
        <v>19249.5</v>
      </c>
    </row>
    <row r="719" spans="1:6" ht="31.5">
      <c r="A719" s="300">
        <v>180</v>
      </c>
      <c r="B719" s="300" t="s">
        <v>133</v>
      </c>
      <c r="C719" s="301" t="s">
        <v>860</v>
      </c>
      <c r="D719" s="300">
        <v>25.75</v>
      </c>
      <c r="E719" s="300" t="s">
        <v>133</v>
      </c>
      <c r="F719" s="300">
        <v>4635</v>
      </c>
    </row>
    <row r="720" spans="1:6" ht="31.5">
      <c r="A720" s="300">
        <v>180</v>
      </c>
      <c r="B720" s="300" t="s">
        <v>133</v>
      </c>
      <c r="C720" s="301" t="s">
        <v>861</v>
      </c>
      <c r="D720" s="300">
        <v>16.55</v>
      </c>
      <c r="E720" s="300" t="s">
        <v>375</v>
      </c>
      <c r="F720" s="300">
        <v>2979</v>
      </c>
    </row>
    <row r="721" spans="1:6">
      <c r="C721" s="301" t="s">
        <v>350</v>
      </c>
      <c r="F721" s="300">
        <v>64.5</v>
      </c>
    </row>
    <row r="722" spans="1:6">
      <c r="C722" s="301" t="s">
        <v>862</v>
      </c>
      <c r="F722" s="300">
        <v>20970</v>
      </c>
    </row>
    <row r="723" spans="1:6">
      <c r="C723" s="301" t="s">
        <v>364</v>
      </c>
      <c r="F723" s="300">
        <v>233</v>
      </c>
    </row>
    <row r="727" spans="1:6" ht="31.5">
      <c r="B727" s="300" t="s">
        <v>342</v>
      </c>
      <c r="C727" s="301" t="s">
        <v>749</v>
      </c>
    </row>
    <row r="728" spans="1:6">
      <c r="C728" s="301" t="s">
        <v>231</v>
      </c>
    </row>
    <row r="729" spans="1:6">
      <c r="C729" s="301" t="s">
        <v>278</v>
      </c>
    </row>
    <row r="730" spans="1:6">
      <c r="C730" s="301" t="s">
        <v>236</v>
      </c>
    </row>
    <row r="731" spans="1:6">
      <c r="A731" s="300">
        <v>1.34</v>
      </c>
      <c r="B731" s="300" t="s">
        <v>247</v>
      </c>
      <c r="C731" s="301" t="s">
        <v>525</v>
      </c>
      <c r="D731" s="300">
        <v>73.8</v>
      </c>
      <c r="E731" s="300" t="s">
        <v>247</v>
      </c>
      <c r="F731" s="300">
        <v>98.89</v>
      </c>
    </row>
    <row r="732" spans="1:6">
      <c r="A732" s="300">
        <v>0.5</v>
      </c>
      <c r="B732" s="300" t="s">
        <v>124</v>
      </c>
      <c r="C732" s="301" t="s">
        <v>190</v>
      </c>
      <c r="D732" s="300">
        <v>797</v>
      </c>
      <c r="E732" s="300" t="s">
        <v>124</v>
      </c>
      <c r="F732" s="300">
        <v>398.5</v>
      </c>
    </row>
    <row r="733" spans="1:6">
      <c r="A733" s="300">
        <v>0.5</v>
      </c>
      <c r="B733" s="300" t="s">
        <v>124</v>
      </c>
      <c r="C733" s="301" t="s">
        <v>279</v>
      </c>
      <c r="D733" s="300">
        <v>651</v>
      </c>
      <c r="E733" s="300" t="s">
        <v>124</v>
      </c>
      <c r="F733" s="300">
        <v>325.5</v>
      </c>
    </row>
    <row r="734" spans="1:6">
      <c r="A734" s="300">
        <v>0.8</v>
      </c>
      <c r="B734" s="300" t="s">
        <v>124</v>
      </c>
      <c r="C734" s="301" t="s">
        <v>50</v>
      </c>
      <c r="D734" s="300">
        <v>534</v>
      </c>
      <c r="E734" s="300" t="s">
        <v>124</v>
      </c>
      <c r="F734" s="300">
        <v>427.2</v>
      </c>
    </row>
    <row r="735" spans="1:6">
      <c r="B735" s="300" t="s">
        <v>64</v>
      </c>
      <c r="C735" s="301" t="s">
        <v>192</v>
      </c>
      <c r="D735" s="300" t="s">
        <v>159</v>
      </c>
      <c r="E735" s="300" t="s">
        <v>64</v>
      </c>
      <c r="F735" s="300">
        <v>2.6</v>
      </c>
    </row>
    <row r="736" spans="1:6">
      <c r="F736" s="300" t="s">
        <v>236</v>
      </c>
    </row>
    <row r="737" spans="3:6">
      <c r="C737" s="301" t="s">
        <v>62</v>
      </c>
      <c r="F737" s="300">
        <v>1252.69</v>
      </c>
    </row>
    <row r="738" spans="3:6">
      <c r="F738" s="300" t="s">
        <v>236</v>
      </c>
    </row>
    <row r="739" spans="3:6">
      <c r="C739" s="301" t="s">
        <v>82</v>
      </c>
      <c r="F739" s="300">
        <v>125.27</v>
      </c>
    </row>
    <row r="741" spans="3:6">
      <c r="C741" s="301" t="s">
        <v>387</v>
      </c>
    </row>
    <row r="743" spans="3:6">
      <c r="C743" s="301" t="s">
        <v>546</v>
      </c>
      <c r="D743" s="300">
        <v>1265</v>
      </c>
      <c r="E743" s="300" t="s">
        <v>213</v>
      </c>
      <c r="F743" s="300">
        <v>1265</v>
      </c>
    </row>
    <row r="744" spans="3:6">
      <c r="C744" s="301" t="s">
        <v>369</v>
      </c>
      <c r="D744" s="300">
        <v>337.6</v>
      </c>
      <c r="E744" s="300" t="s">
        <v>213</v>
      </c>
      <c r="F744" s="300">
        <v>337.6</v>
      </c>
    </row>
    <row r="745" spans="3:6" ht="31.5">
      <c r="C745" s="301" t="s">
        <v>750</v>
      </c>
      <c r="F745" s="300">
        <v>31.6</v>
      </c>
    </row>
    <row r="746" spans="3:6">
      <c r="C746" s="301" t="s">
        <v>384</v>
      </c>
      <c r="F746" s="311">
        <v>13.7</v>
      </c>
    </row>
    <row r="747" spans="3:6">
      <c r="C747" s="301" t="s">
        <v>385</v>
      </c>
      <c r="F747" s="300">
        <v>528.5</v>
      </c>
    </row>
    <row r="748" spans="3:6">
      <c r="C748" s="301" t="s">
        <v>386</v>
      </c>
      <c r="F748" s="300">
        <v>2176.4</v>
      </c>
    </row>
    <row r="751" spans="3:6">
      <c r="C751" s="301" t="s">
        <v>811</v>
      </c>
      <c r="D751" s="300">
        <v>33.9</v>
      </c>
    </row>
    <row r="753" spans="1:6">
      <c r="C753" s="301" t="s">
        <v>373</v>
      </c>
      <c r="F753" s="311"/>
    </row>
    <row r="755" spans="1:6" ht="63">
      <c r="C755" s="301" t="s">
        <v>747</v>
      </c>
    </row>
    <row r="757" spans="1:6">
      <c r="A757" s="300">
        <v>1</v>
      </c>
      <c r="B757" s="300" t="s">
        <v>213</v>
      </c>
      <c r="C757" s="301" t="s">
        <v>544</v>
      </c>
      <c r="D757" s="300">
        <v>54.5</v>
      </c>
      <c r="E757" s="300" t="s">
        <v>213</v>
      </c>
      <c r="F757" s="300">
        <v>54.5</v>
      </c>
    </row>
    <row r="758" spans="1:6">
      <c r="A758" s="300">
        <v>1</v>
      </c>
      <c r="B758" s="300" t="s">
        <v>213</v>
      </c>
      <c r="C758" s="301" t="s">
        <v>395</v>
      </c>
      <c r="D758" s="300">
        <v>70.7</v>
      </c>
      <c r="E758" s="300" t="s">
        <v>213</v>
      </c>
      <c r="F758" s="300">
        <v>70.7</v>
      </c>
    </row>
    <row r="759" spans="1:6">
      <c r="A759" s="300">
        <v>1.4999999999999999E-2</v>
      </c>
      <c r="B759" s="300" t="s">
        <v>351</v>
      </c>
      <c r="C759" s="301" t="s">
        <v>396</v>
      </c>
      <c r="D759" s="300">
        <v>661</v>
      </c>
      <c r="E759" s="300" t="s">
        <v>351</v>
      </c>
      <c r="F759" s="300">
        <v>9.92</v>
      </c>
    </row>
    <row r="760" spans="1:6">
      <c r="A760" s="300" t="s">
        <v>91</v>
      </c>
      <c r="C760" s="301" t="s">
        <v>397</v>
      </c>
      <c r="F760" s="300">
        <v>14.88</v>
      </c>
    </row>
    <row r="761" spans="1:6">
      <c r="C761" s="301" t="s">
        <v>169</v>
      </c>
      <c r="F761" s="300">
        <v>150</v>
      </c>
    </row>
    <row r="764" spans="1:6" ht="31.5">
      <c r="C764" s="301" t="s">
        <v>524</v>
      </c>
      <c r="D764" s="300">
        <v>398.3</v>
      </c>
    </row>
    <row r="766" spans="1:6">
      <c r="A766" s="300" t="s">
        <v>111</v>
      </c>
      <c r="B766" s="300" t="s">
        <v>342</v>
      </c>
      <c r="C766" s="301" t="s">
        <v>131</v>
      </c>
      <c r="F766" s="311"/>
    </row>
    <row r="767" spans="1:6">
      <c r="C767" s="301" t="s">
        <v>28</v>
      </c>
    </row>
    <row r="768" spans="1:6">
      <c r="C768" s="301" t="s">
        <v>236</v>
      </c>
    </row>
    <row r="769" spans="1:6">
      <c r="B769" s="300" t="s">
        <v>99</v>
      </c>
      <c r="C769" s="301" t="s">
        <v>9</v>
      </c>
    </row>
    <row r="770" spans="1:6">
      <c r="C770" s="301" t="s">
        <v>751</v>
      </c>
    </row>
    <row r="771" spans="1:6">
      <c r="C771" s="301" t="s">
        <v>156</v>
      </c>
    </row>
    <row r="772" spans="1:6">
      <c r="C772" s="301" t="s">
        <v>157</v>
      </c>
    </row>
    <row r="773" spans="1:6">
      <c r="C773" s="301" t="s">
        <v>306</v>
      </c>
    </row>
    <row r="774" spans="1:6">
      <c r="C774" s="301" t="s">
        <v>307</v>
      </c>
    </row>
    <row r="775" spans="1:6">
      <c r="C775" s="301" t="s">
        <v>33</v>
      </c>
    </row>
    <row r="776" spans="1:6">
      <c r="C776" s="301" t="s">
        <v>236</v>
      </c>
    </row>
    <row r="777" spans="1:6">
      <c r="A777" s="300">
        <v>3</v>
      </c>
      <c r="B777" s="300" t="s">
        <v>263</v>
      </c>
      <c r="C777" s="301" t="s">
        <v>308</v>
      </c>
      <c r="D777" s="300">
        <v>193.05</v>
      </c>
      <c r="E777" s="300" t="s">
        <v>263</v>
      </c>
      <c r="F777" s="300">
        <v>579.15</v>
      </c>
    </row>
    <row r="778" spans="1:6">
      <c r="A778" s="300">
        <v>1</v>
      </c>
      <c r="B778" s="300" t="s">
        <v>124</v>
      </c>
      <c r="C778" s="301" t="s">
        <v>95</v>
      </c>
      <c r="D778" s="300">
        <v>76</v>
      </c>
      <c r="E778" s="300" t="s">
        <v>259</v>
      </c>
      <c r="F778" s="300">
        <v>76</v>
      </c>
    </row>
    <row r="779" spans="1:6">
      <c r="A779" s="300">
        <v>1</v>
      </c>
      <c r="B779" s="300" t="s">
        <v>124</v>
      </c>
      <c r="C779" s="301" t="s">
        <v>96</v>
      </c>
      <c r="D779" s="300">
        <v>82.3</v>
      </c>
      <c r="E779" s="300" t="s">
        <v>259</v>
      </c>
      <c r="F779" s="300">
        <v>82.3</v>
      </c>
    </row>
    <row r="780" spans="1:6">
      <c r="A780" s="300">
        <v>1</v>
      </c>
      <c r="B780" s="300" t="s">
        <v>124</v>
      </c>
      <c r="C780" s="301" t="s">
        <v>438</v>
      </c>
      <c r="D780" s="300">
        <v>187.8</v>
      </c>
      <c r="E780" s="300" t="s">
        <v>259</v>
      </c>
      <c r="F780" s="300">
        <v>187.8</v>
      </c>
    </row>
    <row r="781" spans="1:6">
      <c r="A781" s="300">
        <v>0.5</v>
      </c>
      <c r="B781" s="300" t="s">
        <v>145</v>
      </c>
      <c r="C781" s="301" t="s">
        <v>305</v>
      </c>
      <c r="D781" s="300">
        <v>866</v>
      </c>
      <c r="E781" s="300" t="s">
        <v>259</v>
      </c>
      <c r="F781" s="300">
        <v>433</v>
      </c>
    </row>
    <row r="782" spans="1:6">
      <c r="A782" s="300">
        <v>0.5</v>
      </c>
      <c r="B782" s="300" t="s">
        <v>145</v>
      </c>
      <c r="C782" s="301" t="s">
        <v>258</v>
      </c>
      <c r="D782" s="300">
        <v>932</v>
      </c>
      <c r="E782" s="300" t="s">
        <v>259</v>
      </c>
      <c r="F782" s="300">
        <v>466</v>
      </c>
    </row>
    <row r="783" spans="1:6">
      <c r="A783" s="300">
        <v>0.5</v>
      </c>
      <c r="B783" s="300" t="s">
        <v>145</v>
      </c>
      <c r="C783" s="301" t="s">
        <v>279</v>
      </c>
      <c r="D783" s="300">
        <v>651</v>
      </c>
      <c r="E783" s="300" t="s">
        <v>259</v>
      </c>
      <c r="F783" s="300">
        <v>325.5</v>
      </c>
    </row>
    <row r="784" spans="1:6">
      <c r="B784" s="300" t="s">
        <v>64</v>
      </c>
      <c r="C784" s="301" t="s">
        <v>230</v>
      </c>
      <c r="D784" s="300">
        <v>2.79</v>
      </c>
      <c r="E784" s="300" t="s">
        <v>64</v>
      </c>
      <c r="F784" s="300">
        <v>2.79</v>
      </c>
    </row>
    <row r="785" spans="1:6">
      <c r="C785" s="301" t="s">
        <v>17</v>
      </c>
    </row>
    <row r="786" spans="1:6">
      <c r="C786" s="301" t="s">
        <v>30</v>
      </c>
    </row>
    <row r="787" spans="1:6">
      <c r="C787" s="301" t="s">
        <v>118</v>
      </c>
      <c r="E787" s="300" t="s">
        <v>64</v>
      </c>
      <c r="F787" s="300">
        <v>0.12</v>
      </c>
    </row>
    <row r="788" spans="1:6">
      <c r="F788" s="300" t="s">
        <v>236</v>
      </c>
    </row>
    <row r="789" spans="1:6">
      <c r="C789" s="301" t="s">
        <v>202</v>
      </c>
      <c r="F789" s="300">
        <v>2152.66</v>
      </c>
    </row>
    <row r="790" spans="1:6">
      <c r="F790" s="300" t="s">
        <v>236</v>
      </c>
    </row>
    <row r="791" spans="1:6">
      <c r="C791" s="301" t="s">
        <v>233</v>
      </c>
      <c r="F791" s="300">
        <v>717.55</v>
      </c>
    </row>
    <row r="792" spans="1:6">
      <c r="F792" s="300" t="s">
        <v>236</v>
      </c>
    </row>
    <row r="793" spans="1:6">
      <c r="A793" s="300" t="s">
        <v>119</v>
      </c>
      <c r="B793" s="300" t="s">
        <v>48</v>
      </c>
      <c r="C793" s="301" t="s">
        <v>120</v>
      </c>
    </row>
    <row r="794" spans="1:6">
      <c r="C794" s="301" t="s">
        <v>752</v>
      </c>
      <c r="F794" s="311"/>
    </row>
    <row r="795" spans="1:6">
      <c r="C795" s="301" t="s">
        <v>156</v>
      </c>
    </row>
    <row r="796" spans="1:6">
      <c r="C796" s="301" t="s">
        <v>121</v>
      </c>
    </row>
    <row r="797" spans="1:6">
      <c r="C797" s="301" t="s">
        <v>79</v>
      </c>
    </row>
    <row r="798" spans="1:6">
      <c r="C798" s="301" t="s">
        <v>307</v>
      </c>
    </row>
    <row r="799" spans="1:6">
      <c r="C799" s="301" t="s">
        <v>33</v>
      </c>
    </row>
    <row r="800" spans="1:6">
      <c r="C800" s="301" t="s">
        <v>236</v>
      </c>
    </row>
    <row r="801" spans="1:6">
      <c r="A801" s="300">
        <v>3</v>
      </c>
      <c r="B801" s="300" t="s">
        <v>263</v>
      </c>
      <c r="C801" s="301" t="s">
        <v>163</v>
      </c>
      <c r="D801" s="300">
        <v>115.85</v>
      </c>
      <c r="E801" s="300" t="s">
        <v>263</v>
      </c>
      <c r="F801" s="300">
        <v>347.55</v>
      </c>
    </row>
    <row r="802" spans="1:6">
      <c r="A802" s="300">
        <v>1</v>
      </c>
      <c r="B802" s="300" t="s">
        <v>124</v>
      </c>
      <c r="C802" s="301" t="s">
        <v>164</v>
      </c>
      <c r="D802" s="300">
        <v>45</v>
      </c>
      <c r="E802" s="300" t="s">
        <v>259</v>
      </c>
      <c r="F802" s="300">
        <v>45</v>
      </c>
    </row>
    <row r="803" spans="1:6">
      <c r="A803" s="300">
        <v>1</v>
      </c>
      <c r="B803" s="300" t="s">
        <v>124</v>
      </c>
      <c r="C803" s="301" t="s">
        <v>165</v>
      </c>
      <c r="D803" s="300">
        <v>55.5</v>
      </c>
      <c r="E803" s="300" t="s">
        <v>259</v>
      </c>
      <c r="F803" s="300">
        <v>55.5</v>
      </c>
    </row>
    <row r="804" spans="1:6">
      <c r="A804" s="300">
        <v>1</v>
      </c>
      <c r="B804" s="300" t="s">
        <v>124</v>
      </c>
      <c r="C804" s="301" t="s">
        <v>18</v>
      </c>
      <c r="D804" s="300">
        <v>125.2</v>
      </c>
      <c r="E804" s="300" t="s">
        <v>259</v>
      </c>
      <c r="F804" s="300">
        <v>125.2</v>
      </c>
    </row>
    <row r="805" spans="1:6">
      <c r="A805" s="300">
        <v>0.5</v>
      </c>
      <c r="B805" s="300" t="s">
        <v>145</v>
      </c>
      <c r="C805" s="301" t="s">
        <v>305</v>
      </c>
      <c r="D805" s="300">
        <v>866</v>
      </c>
      <c r="E805" s="300" t="s">
        <v>259</v>
      </c>
      <c r="F805" s="300">
        <v>433</v>
      </c>
    </row>
    <row r="806" spans="1:6">
      <c r="A806" s="300">
        <v>0.5</v>
      </c>
      <c r="B806" s="300" t="s">
        <v>145</v>
      </c>
      <c r="C806" s="301" t="s">
        <v>258</v>
      </c>
      <c r="D806" s="300">
        <v>932</v>
      </c>
      <c r="E806" s="300" t="s">
        <v>259</v>
      </c>
      <c r="F806" s="300">
        <v>466</v>
      </c>
    </row>
    <row r="807" spans="1:6">
      <c r="A807" s="300">
        <v>0.5</v>
      </c>
      <c r="B807" s="300" t="s">
        <v>145</v>
      </c>
      <c r="C807" s="301" t="s">
        <v>279</v>
      </c>
      <c r="D807" s="300">
        <v>651</v>
      </c>
      <c r="E807" s="300" t="s">
        <v>259</v>
      </c>
      <c r="F807" s="311">
        <v>325.5</v>
      </c>
    </row>
    <row r="808" spans="1:6">
      <c r="B808" s="300" t="s">
        <v>64</v>
      </c>
      <c r="C808" s="301" t="s">
        <v>230</v>
      </c>
      <c r="D808" s="300" t="s">
        <v>159</v>
      </c>
      <c r="E808" s="300" t="s">
        <v>64</v>
      </c>
      <c r="F808" s="300">
        <v>2.73</v>
      </c>
    </row>
    <row r="809" spans="1:6">
      <c r="C809" s="301" t="s">
        <v>17</v>
      </c>
    </row>
    <row r="810" spans="1:6">
      <c r="C810" s="301" t="s">
        <v>30</v>
      </c>
    </row>
    <row r="811" spans="1:6">
      <c r="C811" s="301" t="s">
        <v>118</v>
      </c>
      <c r="E811" s="300" t="s">
        <v>64</v>
      </c>
      <c r="F811" s="300">
        <v>0.27</v>
      </c>
    </row>
    <row r="812" spans="1:6">
      <c r="F812" s="300" t="s">
        <v>236</v>
      </c>
    </row>
    <row r="813" spans="1:6">
      <c r="C813" s="301" t="s">
        <v>202</v>
      </c>
      <c r="F813" s="300">
        <v>1800.75</v>
      </c>
    </row>
    <row r="814" spans="1:6">
      <c r="F814" s="300" t="s">
        <v>236</v>
      </c>
    </row>
    <row r="815" spans="1:6">
      <c r="C815" s="301" t="s">
        <v>233</v>
      </c>
      <c r="F815" s="300">
        <v>600.25</v>
      </c>
    </row>
    <row r="817" spans="1:6">
      <c r="A817" s="300" t="s">
        <v>19</v>
      </c>
      <c r="C817" s="301" t="s">
        <v>36</v>
      </c>
      <c r="F817" s="311"/>
    </row>
    <row r="818" spans="1:6">
      <c r="C818" s="301" t="s">
        <v>273</v>
      </c>
      <c r="F818" s="311"/>
    </row>
    <row r="819" spans="1:6">
      <c r="A819" s="300" t="s">
        <v>159</v>
      </c>
      <c r="C819" s="301" t="s">
        <v>324</v>
      </c>
    </row>
    <row r="820" spans="1:6">
      <c r="C820" s="301" t="s">
        <v>236</v>
      </c>
    </row>
    <row r="821" spans="1:6">
      <c r="A821" s="300">
        <v>3</v>
      </c>
      <c r="B821" s="300" t="s">
        <v>325</v>
      </c>
      <c r="C821" s="301" t="s">
        <v>326</v>
      </c>
      <c r="D821" s="300">
        <v>120.54</v>
      </c>
      <c r="E821" s="300" t="s">
        <v>325</v>
      </c>
      <c r="F821" s="300">
        <v>361.62</v>
      </c>
    </row>
    <row r="822" spans="1:6">
      <c r="A822" s="300">
        <v>1</v>
      </c>
      <c r="B822" s="300" t="s">
        <v>262</v>
      </c>
      <c r="C822" s="301" t="s">
        <v>327</v>
      </c>
      <c r="D822" s="300">
        <v>82.3</v>
      </c>
      <c r="E822" s="300" t="s">
        <v>262</v>
      </c>
      <c r="F822" s="300">
        <v>82.3</v>
      </c>
    </row>
    <row r="823" spans="1:6">
      <c r="A823" s="300">
        <v>1</v>
      </c>
      <c r="B823" s="300" t="s">
        <v>262</v>
      </c>
      <c r="C823" s="301" t="s">
        <v>328</v>
      </c>
      <c r="D823" s="300">
        <v>8</v>
      </c>
      <c r="E823" s="300" t="s">
        <v>262</v>
      </c>
      <c r="F823" s="300">
        <v>8</v>
      </c>
    </row>
    <row r="824" spans="1:6">
      <c r="A824" s="300" t="s">
        <v>117</v>
      </c>
      <c r="C824" s="301" t="s">
        <v>329</v>
      </c>
      <c r="D824" s="300" t="s">
        <v>117</v>
      </c>
      <c r="F824" s="300">
        <v>2.08</v>
      </c>
    </row>
    <row r="825" spans="1:6">
      <c r="F825" s="300" t="s">
        <v>236</v>
      </c>
    </row>
    <row r="826" spans="1:6">
      <c r="C826" s="301" t="s">
        <v>60</v>
      </c>
      <c r="F826" s="300">
        <v>454</v>
      </c>
    </row>
    <row r="828" spans="1:6">
      <c r="A828" s="300" t="s">
        <v>84</v>
      </c>
      <c r="B828" s="300" t="s">
        <v>342</v>
      </c>
      <c r="C828" s="301" t="s">
        <v>11</v>
      </c>
    </row>
    <row r="829" spans="1:6">
      <c r="C829" s="301" t="s">
        <v>38</v>
      </c>
    </row>
    <row r="830" spans="1:6">
      <c r="C830" s="301" t="s">
        <v>236</v>
      </c>
    </row>
    <row r="831" spans="1:6">
      <c r="A831" s="300">
        <v>50</v>
      </c>
      <c r="B831" s="300" t="s">
        <v>145</v>
      </c>
      <c r="C831" s="301" t="s">
        <v>39</v>
      </c>
      <c r="D831" s="300">
        <v>63.4</v>
      </c>
      <c r="E831" s="300" t="s">
        <v>145</v>
      </c>
      <c r="F831" s="300">
        <v>3170</v>
      </c>
    </row>
    <row r="832" spans="1:6">
      <c r="A832" s="300">
        <v>1</v>
      </c>
      <c r="B832" s="300" t="s">
        <v>145</v>
      </c>
      <c r="C832" s="301" t="s">
        <v>128</v>
      </c>
      <c r="D832" s="300">
        <v>839</v>
      </c>
      <c r="E832" s="300" t="s">
        <v>145</v>
      </c>
      <c r="F832" s="300">
        <v>839</v>
      </c>
    </row>
    <row r="833" spans="1:6">
      <c r="A833" s="300">
        <v>5</v>
      </c>
      <c r="B833" s="300" t="s">
        <v>145</v>
      </c>
      <c r="C833" s="301" t="s">
        <v>279</v>
      </c>
      <c r="D833" s="300">
        <v>651</v>
      </c>
      <c r="E833" s="300" t="s">
        <v>145</v>
      </c>
      <c r="F833" s="300">
        <v>3255</v>
      </c>
    </row>
    <row r="834" spans="1:6">
      <c r="C834" s="301" t="s">
        <v>350</v>
      </c>
      <c r="F834" s="300">
        <v>1.8</v>
      </c>
    </row>
    <row r="835" spans="1:6">
      <c r="C835" s="301" t="s">
        <v>314</v>
      </c>
      <c r="F835" s="300">
        <v>7265.8</v>
      </c>
    </row>
    <row r="836" spans="1:6">
      <c r="A836" s="300" t="s">
        <v>159</v>
      </c>
      <c r="F836" s="300" t="s">
        <v>236</v>
      </c>
    </row>
    <row r="837" spans="1:6">
      <c r="C837" s="301" t="s">
        <v>180</v>
      </c>
      <c r="F837" s="300">
        <v>242.19</v>
      </c>
    </row>
    <row r="839" spans="1:6">
      <c r="A839" s="300" t="s">
        <v>197</v>
      </c>
      <c r="B839" s="300" t="s">
        <v>342</v>
      </c>
      <c r="C839" s="301" t="s">
        <v>11</v>
      </c>
      <c r="F839" s="300" t="s">
        <v>236</v>
      </c>
    </row>
    <row r="840" spans="1:6">
      <c r="C840" s="301" t="s">
        <v>198</v>
      </c>
    </row>
    <row r="841" spans="1:6">
      <c r="C841" s="301" t="s">
        <v>236</v>
      </c>
      <c r="F841" s="300" t="s">
        <v>236</v>
      </c>
    </row>
    <row r="842" spans="1:6">
      <c r="A842" s="300">
        <v>1</v>
      </c>
      <c r="B842" s="300" t="s">
        <v>145</v>
      </c>
      <c r="C842" s="301" t="s">
        <v>170</v>
      </c>
      <c r="D842" s="300">
        <v>128</v>
      </c>
      <c r="E842" s="300" t="s">
        <v>145</v>
      </c>
      <c r="F842" s="300">
        <v>128</v>
      </c>
    </row>
    <row r="843" spans="1:6">
      <c r="A843" s="300" t="s">
        <v>159</v>
      </c>
      <c r="C843" s="301" t="s">
        <v>13</v>
      </c>
    </row>
    <row r="844" spans="1:6">
      <c r="A844" s="300" t="s">
        <v>159</v>
      </c>
      <c r="C844" s="301" t="s">
        <v>14</v>
      </c>
      <c r="D844" s="300" t="s">
        <v>64</v>
      </c>
      <c r="F844" s="311">
        <v>3</v>
      </c>
    </row>
    <row r="845" spans="1:6">
      <c r="F845" s="300" t="s">
        <v>236</v>
      </c>
    </row>
    <row r="846" spans="1:6">
      <c r="C846" s="301" t="s">
        <v>314</v>
      </c>
      <c r="F846" s="300">
        <v>131</v>
      </c>
    </row>
    <row r="848" spans="1:6">
      <c r="A848" s="300" t="s">
        <v>139</v>
      </c>
      <c r="B848" s="300" t="s">
        <v>342</v>
      </c>
      <c r="C848" s="301" t="s">
        <v>160</v>
      </c>
    </row>
    <row r="849" spans="1:6">
      <c r="C849" s="301" t="s">
        <v>161</v>
      </c>
    </row>
    <row r="850" spans="1:6">
      <c r="C850" s="301" t="s">
        <v>162</v>
      </c>
    </row>
    <row r="851" spans="1:6">
      <c r="C851" s="301" t="s">
        <v>6</v>
      </c>
    </row>
    <row r="852" spans="1:6">
      <c r="C852" s="301" t="s">
        <v>236</v>
      </c>
    </row>
    <row r="853" spans="1:6">
      <c r="A853" s="300">
        <v>1.8</v>
      </c>
      <c r="B853" s="300" t="s">
        <v>247</v>
      </c>
      <c r="C853" s="301" t="s">
        <v>199</v>
      </c>
      <c r="D853" s="300">
        <v>22.6</v>
      </c>
      <c r="E853" s="300" t="s">
        <v>247</v>
      </c>
      <c r="F853" s="300">
        <v>40.68</v>
      </c>
    </row>
    <row r="854" spans="1:6">
      <c r="A854" s="300">
        <v>0.25</v>
      </c>
      <c r="B854" s="300" t="s">
        <v>145</v>
      </c>
      <c r="C854" s="301" t="s">
        <v>7</v>
      </c>
      <c r="D854" s="300">
        <v>797</v>
      </c>
      <c r="E854" s="300" t="s">
        <v>145</v>
      </c>
      <c r="F854" s="300">
        <v>199.25</v>
      </c>
    </row>
    <row r="855" spans="1:6">
      <c r="A855" s="300">
        <v>0.25</v>
      </c>
      <c r="B855" s="300" t="s">
        <v>145</v>
      </c>
      <c r="C855" s="301" t="s">
        <v>155</v>
      </c>
      <c r="D855" s="300">
        <v>651</v>
      </c>
      <c r="E855" s="300" t="s">
        <v>145</v>
      </c>
      <c r="F855" s="300">
        <v>162.75</v>
      </c>
    </row>
    <row r="856" spans="1:6">
      <c r="A856" s="300">
        <v>0.4</v>
      </c>
      <c r="B856" s="300" t="s">
        <v>145</v>
      </c>
      <c r="C856" s="301" t="s">
        <v>50</v>
      </c>
      <c r="D856" s="300">
        <v>534</v>
      </c>
      <c r="E856" s="300" t="s">
        <v>145</v>
      </c>
      <c r="F856" s="300">
        <v>213.6</v>
      </c>
    </row>
    <row r="857" spans="1:6">
      <c r="D857" s="300" t="s">
        <v>159</v>
      </c>
      <c r="F857" s="300">
        <v>616.28</v>
      </c>
    </row>
    <row r="858" spans="1:6">
      <c r="F858" s="300">
        <v>61.63</v>
      </c>
    </row>
    <row r="860" spans="1:6">
      <c r="A860" s="300">
        <v>41</v>
      </c>
      <c r="B860" s="300" t="s">
        <v>342</v>
      </c>
      <c r="C860" s="301" t="s">
        <v>212</v>
      </c>
    </row>
    <row r="861" spans="1:6">
      <c r="C861" s="301" t="s">
        <v>168</v>
      </c>
    </row>
    <row r="862" spans="1:6">
      <c r="C862" s="301" t="s">
        <v>194</v>
      </c>
    </row>
    <row r="863" spans="1:6">
      <c r="C863" s="301" t="s">
        <v>236</v>
      </c>
    </row>
    <row r="864" spans="1:6">
      <c r="A864" s="300">
        <v>2.2200000000000002</v>
      </c>
      <c r="B864" s="300" t="s">
        <v>195</v>
      </c>
      <c r="C864" s="301" t="s">
        <v>191</v>
      </c>
      <c r="D864" s="300">
        <v>227.6</v>
      </c>
      <c r="E864" s="300" t="s">
        <v>195</v>
      </c>
      <c r="F864" s="300">
        <v>505.27</v>
      </c>
    </row>
    <row r="865" spans="1:6">
      <c r="A865" s="300">
        <v>1.1000000000000001</v>
      </c>
      <c r="B865" s="300" t="s">
        <v>124</v>
      </c>
      <c r="C865" s="301" t="s">
        <v>190</v>
      </c>
      <c r="D865" s="300">
        <v>797</v>
      </c>
      <c r="E865" s="300" t="s">
        <v>124</v>
      </c>
      <c r="F865" s="300">
        <v>876.7</v>
      </c>
    </row>
    <row r="866" spans="1:6">
      <c r="B866" s="300" t="s">
        <v>64</v>
      </c>
      <c r="C866" s="301" t="s">
        <v>192</v>
      </c>
      <c r="D866" s="300" t="s">
        <v>159</v>
      </c>
      <c r="E866" s="300" t="s">
        <v>64</v>
      </c>
      <c r="F866" s="300">
        <v>1.5</v>
      </c>
    </row>
    <row r="867" spans="1:6">
      <c r="F867" s="300" t="s">
        <v>236</v>
      </c>
    </row>
    <row r="868" spans="1:6">
      <c r="C868" s="301" t="s">
        <v>62</v>
      </c>
      <c r="F868" s="311">
        <v>1383.47</v>
      </c>
    </row>
    <row r="869" spans="1:6">
      <c r="F869" s="300" t="s">
        <v>236</v>
      </c>
    </row>
    <row r="870" spans="1:6">
      <c r="C870" s="301" t="s">
        <v>82</v>
      </c>
      <c r="F870" s="300">
        <v>138.35</v>
      </c>
    </row>
    <row r="879" spans="1:6">
      <c r="F879" s="311"/>
    </row>
    <row r="890" spans="6:6">
      <c r="F890" s="311"/>
    </row>
  </sheetData>
  <pageMargins left="0.7" right="0.56999999999999995" top="0.75" bottom="0.75" header="0.3" footer="0.3"/>
  <pageSetup paperSize="9"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
  <sheetViews>
    <sheetView view="pageBreakPreview" topLeftCell="A22" zoomScale="60" zoomScaleNormal="100" workbookViewId="0">
      <selection activeCell="C39" sqref="C39"/>
    </sheetView>
  </sheetViews>
  <sheetFormatPr defaultColWidth="8.88671875" defaultRowHeight="15.75"/>
  <cols>
    <col min="1" max="1" width="4.77734375" style="300" customWidth="1"/>
    <col min="2" max="2" width="43.21875" style="301" customWidth="1"/>
    <col min="3" max="3" width="8.88671875" style="301"/>
    <col min="4" max="4" width="8.88671875" style="300"/>
    <col min="5" max="5" width="9" style="300" bestFit="1" customWidth="1"/>
    <col min="6" max="6" width="10.109375" style="300" bestFit="1" customWidth="1"/>
    <col min="7" max="7" width="9" style="300" bestFit="1" customWidth="1"/>
    <col min="8" max="8" width="10.109375" style="300" bestFit="1" customWidth="1"/>
    <col min="9" max="9" width="28.33203125" style="300" customWidth="1"/>
    <col min="10" max="10" width="9.77734375" style="300" bestFit="1" customWidth="1"/>
    <col min="11" max="16384" width="8.88671875" style="300"/>
  </cols>
  <sheetData>
    <row r="1" spans="1:10">
      <c r="B1" s="301" t="s">
        <v>299</v>
      </c>
      <c r="D1" s="300" t="s">
        <v>159</v>
      </c>
    </row>
    <row r="2" spans="1:10" ht="31.5">
      <c r="B2" s="301" t="s">
        <v>51</v>
      </c>
    </row>
    <row r="3" spans="1:10">
      <c r="A3" s="300" t="s">
        <v>235</v>
      </c>
      <c r="B3" s="301" t="s">
        <v>795</v>
      </c>
      <c r="D3" s="300" t="s">
        <v>796</v>
      </c>
    </row>
    <row r="4" spans="1:10">
      <c r="B4" s="301" t="s">
        <v>159</v>
      </c>
      <c r="D4" s="300" t="s">
        <v>159</v>
      </c>
      <c r="E4" s="300" t="s">
        <v>44</v>
      </c>
      <c r="H4" s="300" t="s">
        <v>159</v>
      </c>
    </row>
    <row r="5" spans="1:10">
      <c r="B5" s="301" t="s">
        <v>236</v>
      </c>
      <c r="C5" s="301" t="s">
        <v>236</v>
      </c>
      <c r="D5" s="300" t="s">
        <v>236</v>
      </c>
      <c r="E5" s="300" t="s">
        <v>236</v>
      </c>
      <c r="F5" s="300" t="s">
        <v>236</v>
      </c>
      <c r="G5" s="300" t="s">
        <v>236</v>
      </c>
      <c r="H5" s="300" t="s">
        <v>236</v>
      </c>
      <c r="I5" s="300" t="s">
        <v>236</v>
      </c>
      <c r="J5" s="300" t="s">
        <v>236</v>
      </c>
    </row>
    <row r="6" spans="1:10">
      <c r="A6" s="300" t="s">
        <v>101</v>
      </c>
      <c r="B6" s="301" t="s">
        <v>12</v>
      </c>
      <c r="C6" s="301" t="s">
        <v>335</v>
      </c>
      <c r="D6" s="300" t="s">
        <v>336</v>
      </c>
      <c r="E6" s="300" t="s">
        <v>337</v>
      </c>
      <c r="F6" s="300" t="s">
        <v>338</v>
      </c>
      <c r="G6" s="300" t="s">
        <v>339</v>
      </c>
      <c r="H6" s="300" t="s">
        <v>340</v>
      </c>
      <c r="I6" s="300" t="s">
        <v>341</v>
      </c>
    </row>
    <row r="7" spans="1:10">
      <c r="E7" s="300" t="s">
        <v>344</v>
      </c>
      <c r="F7" s="300" t="s">
        <v>340</v>
      </c>
      <c r="G7" s="300" t="s">
        <v>345</v>
      </c>
      <c r="H7" s="300" t="s">
        <v>346</v>
      </c>
    </row>
    <row r="8" spans="1:10">
      <c r="A8" s="300" t="s">
        <v>236</v>
      </c>
      <c r="B8" s="301" t="s">
        <v>236</v>
      </c>
      <c r="C8" s="301" t="s">
        <v>236</v>
      </c>
      <c r="D8" s="300" t="s">
        <v>236</v>
      </c>
      <c r="E8" s="300" t="s">
        <v>236</v>
      </c>
      <c r="F8" s="300" t="s">
        <v>236</v>
      </c>
      <c r="G8" s="300" t="s">
        <v>236</v>
      </c>
      <c r="H8" s="300" t="s">
        <v>236</v>
      </c>
      <c r="I8" s="300" t="s">
        <v>236</v>
      </c>
      <c r="J8" s="300" t="s">
        <v>236</v>
      </c>
    </row>
    <row r="9" spans="1:10">
      <c r="A9" s="300" t="s">
        <v>143</v>
      </c>
      <c r="B9" s="301" t="s">
        <v>485</v>
      </c>
      <c r="C9" s="301" t="s">
        <v>144</v>
      </c>
      <c r="D9" s="300" t="s">
        <v>797</v>
      </c>
      <c r="E9" s="300">
        <v>25</v>
      </c>
      <c r="F9" s="300">
        <v>449.4</v>
      </c>
      <c r="G9" s="300">
        <v>258.95</v>
      </c>
      <c r="H9" s="300">
        <v>708.35</v>
      </c>
      <c r="I9" s="300" t="s">
        <v>460</v>
      </c>
      <c r="J9" s="300">
        <v>999</v>
      </c>
    </row>
    <row r="10" spans="1:10">
      <c r="A10" s="300" t="s">
        <v>147</v>
      </c>
      <c r="B10" s="301" t="s">
        <v>486</v>
      </c>
      <c r="C10" s="301" t="s">
        <v>144</v>
      </c>
      <c r="D10" s="300" t="s">
        <v>797</v>
      </c>
      <c r="E10" s="300">
        <v>25</v>
      </c>
      <c r="F10" s="300">
        <v>648.4</v>
      </c>
      <c r="G10" s="300">
        <v>258.95</v>
      </c>
      <c r="H10" s="300">
        <v>907.35</v>
      </c>
      <c r="I10" s="300" t="s">
        <v>461</v>
      </c>
      <c r="J10" s="300">
        <v>932</v>
      </c>
    </row>
    <row r="11" spans="1:10" ht="31.5">
      <c r="A11" s="300" t="s">
        <v>149</v>
      </c>
      <c r="B11" s="301" t="s">
        <v>487</v>
      </c>
      <c r="C11" s="301" t="s">
        <v>144</v>
      </c>
      <c r="D11" s="300" t="s">
        <v>797</v>
      </c>
      <c r="E11" s="300">
        <v>25</v>
      </c>
      <c r="F11" s="300">
        <v>773.67</v>
      </c>
      <c r="G11" s="300">
        <v>258.95</v>
      </c>
      <c r="H11" s="300">
        <v>1032.6199999999999</v>
      </c>
      <c r="I11" s="300" t="s">
        <v>462</v>
      </c>
      <c r="J11" s="300">
        <v>651</v>
      </c>
    </row>
    <row r="12" spans="1:10">
      <c r="A12" s="300" t="s">
        <v>66</v>
      </c>
      <c r="B12" s="301" t="s">
        <v>488</v>
      </c>
      <c r="C12" s="301" t="s">
        <v>144</v>
      </c>
      <c r="D12" s="300" t="s">
        <v>797</v>
      </c>
      <c r="E12" s="300">
        <v>25</v>
      </c>
      <c r="F12" s="300">
        <v>1016</v>
      </c>
      <c r="G12" s="300">
        <v>258.95</v>
      </c>
      <c r="H12" s="300">
        <v>1274.95</v>
      </c>
      <c r="I12" s="300" t="s">
        <v>463</v>
      </c>
      <c r="J12" s="300">
        <v>534</v>
      </c>
    </row>
    <row r="13" spans="1:10">
      <c r="A13" s="300" t="s">
        <v>228</v>
      </c>
      <c r="B13" s="301" t="s">
        <v>489</v>
      </c>
      <c r="C13" s="301" t="s">
        <v>144</v>
      </c>
      <c r="D13" s="300" t="s">
        <v>797</v>
      </c>
      <c r="E13" s="300">
        <v>25</v>
      </c>
      <c r="F13" s="300">
        <v>1382</v>
      </c>
      <c r="G13" s="300">
        <v>258.95</v>
      </c>
      <c r="H13" s="300">
        <v>1640.95</v>
      </c>
      <c r="I13" s="300" t="s">
        <v>464</v>
      </c>
      <c r="J13" s="300">
        <v>797</v>
      </c>
    </row>
    <row r="14" spans="1:10">
      <c r="A14" s="300" t="s">
        <v>292</v>
      </c>
      <c r="B14" s="301" t="s">
        <v>490</v>
      </c>
      <c r="C14" s="301" t="s">
        <v>144</v>
      </c>
      <c r="D14" s="300" t="s">
        <v>797</v>
      </c>
      <c r="E14" s="300">
        <v>25</v>
      </c>
      <c r="F14" s="300">
        <v>1489</v>
      </c>
      <c r="G14" s="300">
        <v>258.95</v>
      </c>
      <c r="H14" s="300">
        <v>1747.95</v>
      </c>
      <c r="I14" s="300" t="s">
        <v>465</v>
      </c>
      <c r="J14" s="300">
        <v>772</v>
      </c>
    </row>
    <row r="15" spans="1:10">
      <c r="A15" s="300" t="s">
        <v>23</v>
      </c>
      <c r="B15" s="301" t="s">
        <v>491</v>
      </c>
      <c r="C15" s="301" t="s">
        <v>144</v>
      </c>
      <c r="D15" s="300" t="s">
        <v>797</v>
      </c>
      <c r="E15" s="300">
        <v>25</v>
      </c>
      <c r="F15" s="300">
        <v>1069.8</v>
      </c>
      <c r="G15" s="300">
        <v>258.95</v>
      </c>
      <c r="H15" s="300">
        <v>1328.75</v>
      </c>
      <c r="I15" s="300" t="s">
        <v>466</v>
      </c>
      <c r="J15" s="300">
        <v>866</v>
      </c>
    </row>
    <row r="16" spans="1:10">
      <c r="A16" s="300" t="s">
        <v>25</v>
      </c>
      <c r="B16" s="301" t="s">
        <v>492</v>
      </c>
      <c r="C16" s="301" t="s">
        <v>144</v>
      </c>
      <c r="D16" s="300" t="s">
        <v>798</v>
      </c>
      <c r="E16" s="300">
        <v>35</v>
      </c>
      <c r="F16" s="300">
        <v>1338</v>
      </c>
      <c r="G16" s="300">
        <v>344.65</v>
      </c>
      <c r="H16" s="300">
        <v>1682.65</v>
      </c>
      <c r="I16" s="300" t="s">
        <v>467</v>
      </c>
      <c r="J16" s="300">
        <v>839</v>
      </c>
    </row>
    <row r="17" spans="1:10">
      <c r="A17" s="300" t="s">
        <v>166</v>
      </c>
      <c r="B17" s="301" t="s">
        <v>493</v>
      </c>
      <c r="C17" s="301" t="s">
        <v>144</v>
      </c>
      <c r="D17" s="300" t="s">
        <v>798</v>
      </c>
      <c r="E17" s="300">
        <v>35</v>
      </c>
      <c r="F17" s="300">
        <v>1338</v>
      </c>
      <c r="G17" s="300">
        <v>344.65</v>
      </c>
      <c r="H17" s="300">
        <v>1682.65</v>
      </c>
      <c r="I17" s="300" t="s">
        <v>468</v>
      </c>
      <c r="J17" s="300">
        <v>881</v>
      </c>
    </row>
    <row r="18" spans="1:10" ht="31.5">
      <c r="A18" s="300" t="s">
        <v>223</v>
      </c>
      <c r="B18" s="301" t="s">
        <v>494</v>
      </c>
      <c r="C18" s="301" t="s">
        <v>224</v>
      </c>
      <c r="D18" s="300" t="s">
        <v>799</v>
      </c>
      <c r="E18" s="300">
        <v>16</v>
      </c>
      <c r="F18" s="300">
        <v>5709</v>
      </c>
      <c r="G18" s="300">
        <v>148.66</v>
      </c>
      <c r="H18" s="300">
        <v>5857.66</v>
      </c>
      <c r="I18" s="300" t="s">
        <v>469</v>
      </c>
      <c r="J18" s="300">
        <v>856</v>
      </c>
    </row>
    <row r="19" spans="1:10">
      <c r="A19" s="300" t="s">
        <v>15</v>
      </c>
      <c r="B19" s="301" t="s">
        <v>495</v>
      </c>
      <c r="C19" s="301" t="s">
        <v>146</v>
      </c>
      <c r="D19" s="300" t="s">
        <v>799</v>
      </c>
      <c r="E19" s="300">
        <v>16</v>
      </c>
      <c r="F19" s="300">
        <v>705</v>
      </c>
      <c r="G19" s="300">
        <v>120.94</v>
      </c>
      <c r="H19" s="300">
        <v>825.94</v>
      </c>
      <c r="I19" s="300" t="s">
        <v>470</v>
      </c>
      <c r="J19" s="300">
        <v>976</v>
      </c>
    </row>
    <row r="20" spans="1:10">
      <c r="A20" s="300" t="s">
        <v>287</v>
      </c>
      <c r="B20" s="301" t="s">
        <v>496</v>
      </c>
      <c r="C20" s="301" t="s">
        <v>146</v>
      </c>
      <c r="D20" s="300" t="s">
        <v>799</v>
      </c>
      <c r="E20" s="300">
        <v>16</v>
      </c>
      <c r="F20" s="300">
        <v>786</v>
      </c>
      <c r="G20" s="300">
        <v>120.94</v>
      </c>
      <c r="H20" s="300">
        <v>906.94</v>
      </c>
      <c r="I20" s="300" t="s">
        <v>471</v>
      </c>
      <c r="J20" s="300">
        <v>932</v>
      </c>
    </row>
    <row r="21" spans="1:10" ht="31.5">
      <c r="A21" s="300" t="s">
        <v>348</v>
      </c>
      <c r="B21" s="301" t="s">
        <v>497</v>
      </c>
      <c r="C21" s="301" t="s">
        <v>224</v>
      </c>
      <c r="D21" s="300" t="s">
        <v>349</v>
      </c>
      <c r="E21" s="300">
        <v>32</v>
      </c>
      <c r="F21" s="300">
        <v>16106</v>
      </c>
      <c r="G21" s="300">
        <v>82.3</v>
      </c>
      <c r="H21" s="300">
        <v>16188.3</v>
      </c>
      <c r="I21" s="300" t="s">
        <v>472</v>
      </c>
      <c r="J21" s="300">
        <v>766</v>
      </c>
    </row>
    <row r="22" spans="1:10">
      <c r="A22" s="300" t="s">
        <v>290</v>
      </c>
      <c r="B22" s="301" t="s">
        <v>498</v>
      </c>
      <c r="C22" s="301" t="s">
        <v>144</v>
      </c>
      <c r="D22" s="300" t="s">
        <v>349</v>
      </c>
      <c r="F22" s="300">
        <v>1348</v>
      </c>
      <c r="H22" s="300">
        <v>1348</v>
      </c>
      <c r="I22" s="300" t="s">
        <v>473</v>
      </c>
      <c r="J22" s="300">
        <v>738</v>
      </c>
    </row>
    <row r="23" spans="1:10">
      <c r="A23" s="300" t="s">
        <v>134</v>
      </c>
      <c r="B23" s="301" t="s">
        <v>499</v>
      </c>
      <c r="C23" s="301" t="s">
        <v>144</v>
      </c>
      <c r="D23" s="300" t="s">
        <v>349</v>
      </c>
      <c r="E23" s="300">
        <v>0</v>
      </c>
      <c r="F23" s="300">
        <v>993</v>
      </c>
      <c r="G23" s="300">
        <v>0</v>
      </c>
      <c r="H23" s="300">
        <v>993</v>
      </c>
      <c r="I23" s="300" t="s">
        <v>474</v>
      </c>
      <c r="J23" s="300">
        <v>769</v>
      </c>
    </row>
    <row r="24" spans="1:10">
      <c r="A24" s="300" t="s">
        <v>267</v>
      </c>
      <c r="B24" s="301" t="s">
        <v>500</v>
      </c>
      <c r="C24" s="301" t="s">
        <v>144</v>
      </c>
      <c r="D24" s="300" t="s">
        <v>349</v>
      </c>
      <c r="E24" s="300">
        <v>0</v>
      </c>
      <c r="F24" s="300">
        <v>34300</v>
      </c>
      <c r="G24" s="300">
        <v>0</v>
      </c>
      <c r="H24" s="300">
        <v>34300</v>
      </c>
      <c r="I24" s="300" t="s">
        <v>578</v>
      </c>
      <c r="J24" s="300">
        <v>116</v>
      </c>
    </row>
    <row r="25" spans="1:10" ht="31.5">
      <c r="A25" s="300" t="s">
        <v>208</v>
      </c>
      <c r="B25" s="301" t="s">
        <v>501</v>
      </c>
      <c r="C25" s="301" t="s">
        <v>144</v>
      </c>
      <c r="D25" s="300" t="s">
        <v>268</v>
      </c>
      <c r="E25" s="300">
        <v>0</v>
      </c>
      <c r="F25" s="300">
        <v>39400</v>
      </c>
      <c r="G25" s="300">
        <v>0</v>
      </c>
      <c r="H25" s="300">
        <v>39400</v>
      </c>
      <c r="I25" s="300" t="s">
        <v>475</v>
      </c>
      <c r="J25" s="300">
        <v>94.2</v>
      </c>
    </row>
    <row r="26" spans="1:10">
      <c r="A26" s="300" t="s">
        <v>297</v>
      </c>
      <c r="B26" s="301" t="s">
        <v>502</v>
      </c>
      <c r="C26" s="301" t="s">
        <v>144</v>
      </c>
      <c r="D26" s="300" t="s">
        <v>268</v>
      </c>
      <c r="E26" s="300">
        <v>0</v>
      </c>
      <c r="F26" s="300">
        <v>111600</v>
      </c>
      <c r="G26" s="300">
        <v>0</v>
      </c>
      <c r="H26" s="300">
        <v>111600</v>
      </c>
      <c r="I26" s="300" t="s">
        <v>476</v>
      </c>
      <c r="J26" s="300">
        <v>69.8</v>
      </c>
    </row>
    <row r="27" spans="1:10">
      <c r="A27" s="300" t="s">
        <v>227</v>
      </c>
      <c r="B27" s="301" t="s">
        <v>503</v>
      </c>
      <c r="C27" s="301" t="s">
        <v>144</v>
      </c>
      <c r="D27" s="300" t="s">
        <v>268</v>
      </c>
      <c r="E27" s="300">
        <v>0</v>
      </c>
      <c r="F27" s="300">
        <v>99400</v>
      </c>
      <c r="G27" s="300">
        <v>0</v>
      </c>
      <c r="H27" s="300">
        <v>99400</v>
      </c>
      <c r="I27" s="300" t="s">
        <v>579</v>
      </c>
      <c r="J27" s="300">
        <v>34.200000000000003</v>
      </c>
    </row>
    <row r="28" spans="1:10" ht="31.5">
      <c r="A28" s="300" t="s">
        <v>150</v>
      </c>
      <c r="B28" s="301" t="s">
        <v>504</v>
      </c>
      <c r="C28" s="301" t="s">
        <v>144</v>
      </c>
      <c r="D28" s="300" t="s">
        <v>268</v>
      </c>
      <c r="E28" s="300">
        <v>0</v>
      </c>
      <c r="F28" s="300">
        <v>95000</v>
      </c>
      <c r="G28" s="300">
        <v>0</v>
      </c>
      <c r="H28" s="300">
        <v>95000</v>
      </c>
      <c r="I28" s="300" t="s">
        <v>478</v>
      </c>
      <c r="J28" s="300">
        <v>38.950000000000003</v>
      </c>
    </row>
    <row r="29" spans="1:10" ht="31.5">
      <c r="A29" s="300" t="s">
        <v>125</v>
      </c>
      <c r="B29" s="301" t="s">
        <v>505</v>
      </c>
      <c r="C29" s="301" t="s">
        <v>224</v>
      </c>
      <c r="D29" s="300" t="s">
        <v>799</v>
      </c>
      <c r="E29" s="300">
        <v>16</v>
      </c>
      <c r="F29" s="300">
        <v>4299</v>
      </c>
      <c r="G29" s="300">
        <v>148.66</v>
      </c>
      <c r="H29" s="300">
        <v>4447.66</v>
      </c>
      <c r="I29" s="300" t="s">
        <v>477</v>
      </c>
      <c r="J29" s="300">
        <v>112.05</v>
      </c>
    </row>
    <row r="30" spans="1:10">
      <c r="A30" s="300" t="s">
        <v>321</v>
      </c>
      <c r="B30" s="301" t="s">
        <v>506</v>
      </c>
      <c r="C30" s="301" t="s">
        <v>224</v>
      </c>
      <c r="D30" s="300" t="s">
        <v>268</v>
      </c>
      <c r="F30" s="300">
        <v>11907</v>
      </c>
      <c r="H30" s="300">
        <v>11907</v>
      </c>
      <c r="I30" s="300" t="s">
        <v>580</v>
      </c>
      <c r="J30" s="300">
        <v>1537</v>
      </c>
    </row>
    <row r="31" spans="1:10">
      <c r="A31" s="300" t="s">
        <v>5</v>
      </c>
      <c r="B31" s="301" t="s">
        <v>507</v>
      </c>
      <c r="C31" s="301" t="s">
        <v>141</v>
      </c>
      <c r="D31" s="300" t="s">
        <v>268</v>
      </c>
      <c r="E31" s="300">
        <v>0</v>
      </c>
      <c r="F31" s="300">
        <v>6040</v>
      </c>
      <c r="G31" s="300">
        <v>0</v>
      </c>
      <c r="H31" s="300">
        <v>6040</v>
      </c>
      <c r="I31" s="300" t="s">
        <v>581</v>
      </c>
      <c r="J31" s="300">
        <v>1281</v>
      </c>
    </row>
    <row r="32" spans="1:10">
      <c r="A32" s="300" t="s">
        <v>269</v>
      </c>
      <c r="B32" s="301" t="s">
        <v>508</v>
      </c>
      <c r="C32" s="301" t="s">
        <v>141</v>
      </c>
      <c r="D32" s="300" t="s">
        <v>268</v>
      </c>
      <c r="E32" s="300">
        <v>0</v>
      </c>
      <c r="F32" s="300">
        <v>58000</v>
      </c>
      <c r="G32" s="300">
        <v>0</v>
      </c>
      <c r="H32" s="300">
        <v>58000</v>
      </c>
      <c r="I32" s="300" t="s">
        <v>582</v>
      </c>
      <c r="J32" s="300">
        <v>1436</v>
      </c>
    </row>
    <row r="33" spans="1:10">
      <c r="A33" s="300" t="s">
        <v>63</v>
      </c>
      <c r="B33" s="301" t="s">
        <v>509</v>
      </c>
      <c r="C33" s="301" t="s">
        <v>141</v>
      </c>
      <c r="D33" s="300" t="s">
        <v>349</v>
      </c>
      <c r="E33" s="300">
        <v>0</v>
      </c>
      <c r="F33" s="300">
        <v>58000</v>
      </c>
      <c r="G33" s="300">
        <v>0</v>
      </c>
      <c r="H33" s="300">
        <v>58000</v>
      </c>
      <c r="I33" s="300" t="s">
        <v>583</v>
      </c>
      <c r="J33" s="300">
        <v>13690</v>
      </c>
    </row>
    <row r="34" spans="1:10" ht="31.5">
      <c r="A34" s="300" t="s">
        <v>218</v>
      </c>
      <c r="B34" s="301" t="s">
        <v>510</v>
      </c>
      <c r="C34" s="301" t="s">
        <v>224</v>
      </c>
      <c r="D34" s="300" t="s">
        <v>349</v>
      </c>
      <c r="E34" s="300">
        <v>16</v>
      </c>
      <c r="F34" s="300">
        <v>4299</v>
      </c>
      <c r="G34" s="300">
        <v>148.66</v>
      </c>
      <c r="H34" s="300">
        <v>4447.66</v>
      </c>
      <c r="I34" s="300" t="s">
        <v>584</v>
      </c>
      <c r="J34" s="300">
        <v>1197</v>
      </c>
    </row>
    <row r="35" spans="1:10">
      <c r="A35" s="300" t="s">
        <v>219</v>
      </c>
      <c r="B35" s="301" t="s">
        <v>511</v>
      </c>
      <c r="C35" s="301" t="s">
        <v>144</v>
      </c>
      <c r="D35" s="300" t="s">
        <v>797</v>
      </c>
      <c r="E35" s="300">
        <v>25</v>
      </c>
      <c r="F35" s="300">
        <v>961</v>
      </c>
      <c r="G35" s="300">
        <v>258.95</v>
      </c>
      <c r="H35" s="300">
        <v>1219.95</v>
      </c>
      <c r="I35" s="300" t="s">
        <v>585</v>
      </c>
      <c r="J35" s="300">
        <v>1072</v>
      </c>
    </row>
    <row r="36" spans="1:10">
      <c r="A36" s="300" t="s">
        <v>42</v>
      </c>
      <c r="B36" s="301" t="s">
        <v>512</v>
      </c>
      <c r="C36" s="301" t="s">
        <v>144</v>
      </c>
      <c r="D36" s="300" t="s">
        <v>797</v>
      </c>
      <c r="E36" s="300">
        <v>25</v>
      </c>
      <c r="F36" s="300">
        <v>1082.5</v>
      </c>
      <c r="G36" s="300">
        <v>258.95</v>
      </c>
      <c r="H36" s="300">
        <v>1341.45</v>
      </c>
      <c r="I36" s="300" t="s">
        <v>479</v>
      </c>
      <c r="J36" s="300">
        <v>166.9</v>
      </c>
    </row>
    <row r="37" spans="1:10">
      <c r="A37" s="300" t="s">
        <v>251</v>
      </c>
      <c r="B37" s="301" t="s">
        <v>513</v>
      </c>
      <c r="C37" s="301" t="s">
        <v>144</v>
      </c>
      <c r="D37" s="300" t="s">
        <v>797</v>
      </c>
      <c r="E37" s="300">
        <v>25</v>
      </c>
      <c r="F37" s="300">
        <v>915.45</v>
      </c>
      <c r="G37" s="300">
        <v>258.95</v>
      </c>
      <c r="H37" s="300">
        <v>1174.4000000000001</v>
      </c>
      <c r="I37" s="300" t="s">
        <v>586</v>
      </c>
      <c r="J37" s="300">
        <v>839</v>
      </c>
    </row>
    <row r="38" spans="1:10">
      <c r="A38" s="300" t="s">
        <v>37</v>
      </c>
      <c r="B38" s="301" t="s">
        <v>515</v>
      </c>
      <c r="C38" s="301" t="s">
        <v>144</v>
      </c>
      <c r="D38" s="300" t="s">
        <v>800</v>
      </c>
      <c r="E38" s="300">
        <v>21</v>
      </c>
      <c r="F38" s="300">
        <v>222.7</v>
      </c>
      <c r="G38" s="300">
        <v>224.67</v>
      </c>
      <c r="H38" s="300">
        <v>447.37</v>
      </c>
      <c r="I38" s="300" t="s">
        <v>587</v>
      </c>
      <c r="J38" s="300">
        <v>866</v>
      </c>
    </row>
    <row r="39" spans="1:10">
      <c r="A39" s="300">
        <v>31</v>
      </c>
      <c r="B39" s="301" t="s">
        <v>514</v>
      </c>
      <c r="C39" s="301" t="s">
        <v>144</v>
      </c>
      <c r="E39" s="300">
        <v>0</v>
      </c>
      <c r="F39" s="300">
        <v>166.5</v>
      </c>
      <c r="G39" s="300">
        <v>0</v>
      </c>
      <c r="H39" s="300">
        <v>166.5</v>
      </c>
      <c r="I39" s="300" t="s">
        <v>480</v>
      </c>
      <c r="J39" s="300">
        <v>74.849999999999994</v>
      </c>
    </row>
    <row r="40" spans="1:10">
      <c r="D40" s="300" t="s">
        <v>236</v>
      </c>
      <c r="J40" s="300">
        <v>0</v>
      </c>
    </row>
    <row r="41" spans="1:10" ht="31.5">
      <c r="B41" s="301" t="s">
        <v>517</v>
      </c>
      <c r="C41" s="301" t="s">
        <v>224</v>
      </c>
      <c r="D41" s="300" t="s">
        <v>799</v>
      </c>
      <c r="E41" s="300">
        <v>16</v>
      </c>
      <c r="F41" s="300">
        <v>6595</v>
      </c>
      <c r="G41" s="300">
        <v>247.82</v>
      </c>
      <c r="H41" s="300">
        <v>6842.82</v>
      </c>
      <c r="I41" s="300" t="s">
        <v>483</v>
      </c>
      <c r="J41" s="300">
        <v>78.900000000000006</v>
      </c>
    </row>
    <row r="42" spans="1:10" ht="31.5">
      <c r="B42" s="301" t="s">
        <v>518</v>
      </c>
      <c r="C42" s="301" t="s">
        <v>224</v>
      </c>
      <c r="D42" s="300" t="s">
        <v>799</v>
      </c>
      <c r="E42" s="300">
        <v>16</v>
      </c>
      <c r="F42" s="300">
        <v>6795</v>
      </c>
      <c r="G42" s="300">
        <v>247.82</v>
      </c>
      <c r="H42" s="300">
        <v>7042.82</v>
      </c>
      <c r="I42" s="300" t="s">
        <v>484</v>
      </c>
      <c r="J42" s="300">
        <v>159.19999999999999</v>
      </c>
    </row>
    <row r="43" spans="1:10">
      <c r="B43" s="301" t="s">
        <v>516</v>
      </c>
      <c r="C43" s="301" t="s">
        <v>315</v>
      </c>
      <c r="D43" s="300" t="s">
        <v>797</v>
      </c>
      <c r="E43" s="300">
        <v>25</v>
      </c>
      <c r="F43" s="300">
        <v>123.7</v>
      </c>
      <c r="G43" s="300">
        <v>177.8</v>
      </c>
      <c r="H43" s="300">
        <v>301.5</v>
      </c>
      <c r="I43" s="300" t="s">
        <v>347</v>
      </c>
      <c r="J43" s="300">
        <v>159.19999999999999</v>
      </c>
    </row>
    <row r="44" spans="1:10">
      <c r="B44" s="301" t="s">
        <v>519</v>
      </c>
      <c r="C44" s="301" t="s">
        <v>315</v>
      </c>
      <c r="D44" s="300" t="s">
        <v>797</v>
      </c>
      <c r="E44" s="300">
        <v>25</v>
      </c>
      <c r="F44" s="300">
        <v>851.5</v>
      </c>
      <c r="G44" s="300">
        <v>258.95</v>
      </c>
      <c r="H44" s="300">
        <v>1110.45</v>
      </c>
      <c r="I44" s="300" t="s">
        <v>481</v>
      </c>
      <c r="J44" s="300">
        <v>119.85</v>
      </c>
    </row>
    <row r="45" spans="1:10">
      <c r="B45" s="301" t="s">
        <v>520</v>
      </c>
      <c r="D45" s="300" t="s">
        <v>799</v>
      </c>
      <c r="E45" s="300">
        <v>16</v>
      </c>
      <c r="F45" s="300">
        <v>6595</v>
      </c>
      <c r="G45" s="300">
        <v>247.82</v>
      </c>
      <c r="H45" s="300">
        <v>6842.82</v>
      </c>
      <c r="I45" s="300" t="s">
        <v>482</v>
      </c>
      <c r="J45" s="300">
        <v>236.1</v>
      </c>
    </row>
    <row r="46" spans="1:10">
      <c r="B46" s="301" t="s">
        <v>521</v>
      </c>
      <c r="C46" s="301" t="s">
        <v>144</v>
      </c>
      <c r="D46" s="300" t="s">
        <v>798</v>
      </c>
      <c r="E46" s="300">
        <v>35</v>
      </c>
      <c r="F46" s="300">
        <v>1338</v>
      </c>
      <c r="G46" s="300">
        <v>344.65</v>
      </c>
      <c r="H46" s="300">
        <v>1682.65</v>
      </c>
      <c r="I46" s="300" t="s">
        <v>135</v>
      </c>
      <c r="J46" s="300">
        <v>236.1</v>
      </c>
    </row>
    <row r="47" spans="1:10">
      <c r="B47" s="301" t="s">
        <v>522</v>
      </c>
      <c r="C47" s="301" t="s">
        <v>144</v>
      </c>
      <c r="D47" s="300" t="s">
        <v>798</v>
      </c>
      <c r="E47" s="300">
        <v>35</v>
      </c>
      <c r="F47" s="300">
        <v>1338</v>
      </c>
      <c r="G47" s="300">
        <v>344.65</v>
      </c>
      <c r="H47" s="300">
        <v>1682.65</v>
      </c>
      <c r="J47" s="300">
        <v>0</v>
      </c>
    </row>
    <row r="48" spans="1:10">
      <c r="B48" s="301" t="s">
        <v>236</v>
      </c>
      <c r="C48" s="301" t="s">
        <v>236</v>
      </c>
      <c r="D48" s="300" t="s">
        <v>236</v>
      </c>
      <c r="E48" s="300" t="s">
        <v>236</v>
      </c>
      <c r="F48" s="300" t="s">
        <v>236</v>
      </c>
      <c r="G48" s="300" t="s">
        <v>236</v>
      </c>
      <c r="H48" s="300" t="s">
        <v>236</v>
      </c>
      <c r="I48" s="300" t="s">
        <v>236</v>
      </c>
      <c r="J48" s="300" t="s">
        <v>236</v>
      </c>
    </row>
    <row r="49" spans="2:5">
      <c r="B49" s="300" t="s">
        <v>801</v>
      </c>
    </row>
    <row r="52" spans="2:5">
      <c r="B52" s="301" t="s">
        <v>802</v>
      </c>
      <c r="C52" s="301" t="s">
        <v>803</v>
      </c>
      <c r="E52" s="300" t="s">
        <v>731</v>
      </c>
    </row>
  </sheetData>
  <pageMargins left="0.7" right="0.7" top="0.75" bottom="0.75" header="0.3" footer="0.3"/>
  <pageSetup paperSize="9" scale="78"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D65"/>
  <sheetViews>
    <sheetView topLeftCell="A44" workbookViewId="0">
      <selection activeCell="B4" sqref="B4:C64"/>
    </sheetView>
  </sheetViews>
  <sheetFormatPr defaultRowHeight="15.75"/>
  <cols>
    <col min="4" max="4" width="13.77734375" customWidth="1"/>
  </cols>
  <sheetData>
    <row r="4" spans="2:4">
      <c r="B4">
        <v>43.5</v>
      </c>
      <c r="C4">
        <v>237.08</v>
      </c>
      <c r="D4">
        <f>C4*B4</f>
        <v>10312.98</v>
      </c>
    </row>
    <row r="5" spans="2:4">
      <c r="B5">
        <v>3.6</v>
      </c>
      <c r="C5">
        <v>1716.85</v>
      </c>
      <c r="D5">
        <f t="shared" ref="D5:D64" si="0">C5*B5</f>
        <v>6180.66</v>
      </c>
    </row>
    <row r="6" spans="2:4">
      <c r="B6">
        <v>7.1</v>
      </c>
      <c r="C6">
        <v>4861.0200000000004</v>
      </c>
      <c r="D6">
        <f t="shared" si="0"/>
        <v>34513.24</v>
      </c>
    </row>
    <row r="7" spans="2:4">
      <c r="B7">
        <v>17.7</v>
      </c>
      <c r="C7">
        <v>6959.36</v>
      </c>
      <c r="D7">
        <f t="shared" si="0"/>
        <v>123180.67</v>
      </c>
    </row>
    <row r="8" spans="2:4">
      <c r="B8">
        <v>14.9</v>
      </c>
      <c r="C8">
        <v>6965.78</v>
      </c>
      <c r="D8">
        <f t="shared" si="0"/>
        <v>103790.12</v>
      </c>
    </row>
    <row r="9" spans="2:4">
      <c r="B9">
        <v>50.5</v>
      </c>
      <c r="C9">
        <v>886.07</v>
      </c>
      <c r="D9">
        <f t="shared" si="0"/>
        <v>44746.54</v>
      </c>
    </row>
    <row r="10" spans="2:4">
      <c r="B10">
        <v>0.65</v>
      </c>
      <c r="C10">
        <v>38.950000000000003</v>
      </c>
      <c r="D10">
        <f t="shared" si="0"/>
        <v>25.32</v>
      </c>
    </row>
    <row r="11" spans="2:4">
      <c r="B11">
        <v>3.8</v>
      </c>
      <c r="C11">
        <v>4861.0200000000004</v>
      </c>
      <c r="D11">
        <f t="shared" si="0"/>
        <v>18471.88</v>
      </c>
    </row>
    <row r="12" spans="2:4">
      <c r="B12">
        <v>21.4</v>
      </c>
      <c r="C12">
        <v>511.12</v>
      </c>
      <c r="D12">
        <f t="shared" si="0"/>
        <v>10937.97</v>
      </c>
    </row>
    <row r="13" spans="2:4">
      <c r="B13">
        <v>286.8</v>
      </c>
      <c r="C13">
        <v>251.21</v>
      </c>
      <c r="D13">
        <f t="shared" si="0"/>
        <v>72047.03</v>
      </c>
    </row>
    <row r="14" spans="2:4">
      <c r="B14">
        <v>25.2</v>
      </c>
      <c r="C14">
        <v>257.3</v>
      </c>
      <c r="D14">
        <f t="shared" si="0"/>
        <v>6483.96</v>
      </c>
    </row>
    <row r="15" spans="2:4">
      <c r="B15">
        <v>42.3</v>
      </c>
      <c r="C15">
        <v>287.72000000000003</v>
      </c>
      <c r="D15">
        <f t="shared" si="0"/>
        <v>12170.56</v>
      </c>
    </row>
    <row r="16" spans="2:4">
      <c r="B16">
        <v>57.3</v>
      </c>
      <c r="C16">
        <v>52.4</v>
      </c>
      <c r="D16">
        <f t="shared" si="0"/>
        <v>3002.52</v>
      </c>
    </row>
    <row r="17" spans="2:4">
      <c r="B17">
        <v>42.3</v>
      </c>
      <c r="C17">
        <v>45.28</v>
      </c>
      <c r="D17">
        <f t="shared" si="0"/>
        <v>1915.34</v>
      </c>
    </row>
    <row r="18" spans="2:4">
      <c r="B18">
        <v>20</v>
      </c>
      <c r="C18">
        <v>252.72</v>
      </c>
      <c r="D18">
        <f t="shared" si="0"/>
        <v>5054.3999999999996</v>
      </c>
    </row>
    <row r="19" spans="2:4">
      <c r="B19">
        <v>22</v>
      </c>
      <c r="C19">
        <v>234.47</v>
      </c>
      <c r="D19">
        <f t="shared" si="0"/>
        <v>5158.34</v>
      </c>
    </row>
    <row r="20" spans="2:4">
      <c r="B20">
        <v>5</v>
      </c>
      <c r="C20">
        <v>160</v>
      </c>
      <c r="D20">
        <f t="shared" si="0"/>
        <v>800</v>
      </c>
    </row>
    <row r="21" spans="2:4">
      <c r="B21">
        <v>18.899999999999999</v>
      </c>
      <c r="C21">
        <v>486.32</v>
      </c>
      <c r="D21">
        <f t="shared" si="0"/>
        <v>9191.4500000000007</v>
      </c>
    </row>
    <row r="22" spans="2:4">
      <c r="B22">
        <v>6.7</v>
      </c>
      <c r="C22">
        <v>7933.34</v>
      </c>
      <c r="D22">
        <f t="shared" si="0"/>
        <v>53153.38</v>
      </c>
    </row>
    <row r="23" spans="2:4">
      <c r="B23">
        <v>9</v>
      </c>
      <c r="C23">
        <v>8053.19</v>
      </c>
      <c r="D23">
        <f t="shared" si="0"/>
        <v>72478.710000000006</v>
      </c>
    </row>
    <row r="24" spans="2:4">
      <c r="B24">
        <v>7.4</v>
      </c>
      <c r="C24">
        <v>1625.69</v>
      </c>
      <c r="D24">
        <f t="shared" si="0"/>
        <v>12030.11</v>
      </c>
    </row>
    <row r="25" spans="2:4">
      <c r="B25">
        <v>4.4000000000000004</v>
      </c>
      <c r="C25">
        <v>2959.11</v>
      </c>
      <c r="D25">
        <f t="shared" si="0"/>
        <v>13020.08</v>
      </c>
    </row>
    <row r="26" spans="2:4">
      <c r="B26">
        <v>24.3</v>
      </c>
      <c r="C26">
        <v>848.08</v>
      </c>
      <c r="D26">
        <f t="shared" si="0"/>
        <v>20608.34</v>
      </c>
    </row>
    <row r="27" spans="2:4">
      <c r="B27">
        <v>72.3</v>
      </c>
      <c r="C27">
        <v>946.62</v>
      </c>
      <c r="D27">
        <f t="shared" si="0"/>
        <v>68440.63</v>
      </c>
    </row>
    <row r="28" spans="2:4">
      <c r="B28">
        <v>27.7</v>
      </c>
      <c r="C28">
        <v>1135.94</v>
      </c>
      <c r="D28">
        <f t="shared" si="0"/>
        <v>31465.54</v>
      </c>
    </row>
    <row r="29" spans="2:4">
      <c r="B29">
        <v>14.2</v>
      </c>
      <c r="C29">
        <v>3325</v>
      </c>
      <c r="D29">
        <f t="shared" si="0"/>
        <v>47215</v>
      </c>
    </row>
    <row r="30" spans="2:4">
      <c r="B30">
        <v>28.9</v>
      </c>
      <c r="C30">
        <v>1375.96</v>
      </c>
      <c r="D30">
        <f t="shared" si="0"/>
        <v>39765.24</v>
      </c>
    </row>
    <row r="31" spans="2:4">
      <c r="B31">
        <v>30.3</v>
      </c>
      <c r="C31">
        <v>1209.3399999999999</v>
      </c>
      <c r="D31">
        <f t="shared" si="0"/>
        <v>36643</v>
      </c>
    </row>
    <row r="32" spans="2:4">
      <c r="B32">
        <v>47.7</v>
      </c>
      <c r="C32">
        <v>446.63</v>
      </c>
      <c r="D32">
        <f t="shared" si="0"/>
        <v>21304.25</v>
      </c>
    </row>
    <row r="33" spans="2:4">
      <c r="B33">
        <v>114.2</v>
      </c>
      <c r="C33">
        <v>231.43</v>
      </c>
      <c r="D33">
        <f t="shared" si="0"/>
        <v>26429.31</v>
      </c>
    </row>
    <row r="34" spans="2:4">
      <c r="B34" s="312">
        <v>1.649</v>
      </c>
      <c r="C34">
        <v>88873.5</v>
      </c>
      <c r="D34">
        <f t="shared" si="0"/>
        <v>146552.4</v>
      </c>
    </row>
    <row r="35" spans="2:4">
      <c r="B35">
        <v>38</v>
      </c>
      <c r="C35">
        <v>229.61</v>
      </c>
      <c r="D35">
        <f t="shared" si="0"/>
        <v>8725.18</v>
      </c>
    </row>
    <row r="36" spans="2:4">
      <c r="B36">
        <v>1</v>
      </c>
      <c r="C36">
        <v>488</v>
      </c>
      <c r="D36">
        <f t="shared" si="0"/>
        <v>488</v>
      </c>
    </row>
    <row r="37" spans="2:4">
      <c r="B37">
        <v>8</v>
      </c>
      <c r="C37">
        <v>3330.17</v>
      </c>
      <c r="D37">
        <f t="shared" si="0"/>
        <v>26641.360000000001</v>
      </c>
    </row>
    <row r="38" spans="2:4">
      <c r="B38">
        <v>2</v>
      </c>
      <c r="C38">
        <v>7084.3</v>
      </c>
      <c r="D38">
        <f t="shared" si="0"/>
        <v>14168.6</v>
      </c>
    </row>
    <row r="39" spans="2:4">
      <c r="B39">
        <v>2</v>
      </c>
      <c r="C39">
        <v>3337.32</v>
      </c>
      <c r="D39">
        <f t="shared" si="0"/>
        <v>6674.64</v>
      </c>
    </row>
    <row r="40" spans="2:4">
      <c r="B40">
        <v>40</v>
      </c>
      <c r="C40">
        <v>481.34</v>
      </c>
      <c r="D40">
        <f t="shared" si="0"/>
        <v>19253.599999999999</v>
      </c>
    </row>
    <row r="41" spans="2:4">
      <c r="B41">
        <v>7</v>
      </c>
      <c r="C41">
        <v>1692.1</v>
      </c>
      <c r="D41">
        <f t="shared" si="0"/>
        <v>11844.7</v>
      </c>
    </row>
    <row r="42" spans="2:4">
      <c r="B42">
        <v>12</v>
      </c>
      <c r="C42">
        <v>1695.1</v>
      </c>
      <c r="D42">
        <f t="shared" si="0"/>
        <v>20341.2</v>
      </c>
    </row>
    <row r="43" spans="2:4">
      <c r="B43">
        <v>1</v>
      </c>
      <c r="C43">
        <v>529.20000000000005</v>
      </c>
      <c r="D43">
        <f t="shared" si="0"/>
        <v>529.20000000000005</v>
      </c>
    </row>
    <row r="44" spans="2:4">
      <c r="B44">
        <v>2</v>
      </c>
      <c r="C44">
        <v>705</v>
      </c>
      <c r="D44">
        <f t="shared" si="0"/>
        <v>1410</v>
      </c>
    </row>
    <row r="45" spans="2:4">
      <c r="B45">
        <v>2</v>
      </c>
      <c r="C45">
        <v>3460</v>
      </c>
      <c r="D45">
        <f t="shared" si="0"/>
        <v>6920</v>
      </c>
    </row>
    <row r="46" spans="2:4">
      <c r="B46">
        <v>1</v>
      </c>
      <c r="C46">
        <v>270</v>
      </c>
      <c r="D46">
        <f t="shared" si="0"/>
        <v>270</v>
      </c>
    </row>
    <row r="47" spans="2:4">
      <c r="B47">
        <v>12</v>
      </c>
      <c r="C47">
        <v>135</v>
      </c>
      <c r="D47">
        <f t="shared" si="0"/>
        <v>1620</v>
      </c>
    </row>
    <row r="48" spans="2:4">
      <c r="B48">
        <v>50</v>
      </c>
      <c r="C48">
        <v>232.9</v>
      </c>
      <c r="D48">
        <f t="shared" si="0"/>
        <v>11645</v>
      </c>
    </row>
    <row r="49" spans="2:4">
      <c r="B49">
        <v>123.6</v>
      </c>
      <c r="C49">
        <v>125.27</v>
      </c>
      <c r="D49">
        <f t="shared" si="0"/>
        <v>15483.37</v>
      </c>
    </row>
    <row r="50" spans="2:4">
      <c r="B50">
        <v>2</v>
      </c>
      <c r="C50">
        <v>10050</v>
      </c>
      <c r="D50">
        <f t="shared" si="0"/>
        <v>20100</v>
      </c>
    </row>
    <row r="51" spans="2:4">
      <c r="B51">
        <v>2</v>
      </c>
      <c r="C51">
        <v>2176.4</v>
      </c>
      <c r="D51">
        <f t="shared" si="0"/>
        <v>4352.8</v>
      </c>
    </row>
    <row r="52" spans="2:4">
      <c r="B52">
        <v>8</v>
      </c>
      <c r="C52">
        <v>440</v>
      </c>
      <c r="D52">
        <f t="shared" si="0"/>
        <v>3520</v>
      </c>
    </row>
    <row r="53" spans="2:4">
      <c r="B53">
        <v>39.6</v>
      </c>
      <c r="C53">
        <v>34</v>
      </c>
      <c r="D53">
        <f t="shared" si="0"/>
        <v>1346.4</v>
      </c>
    </row>
    <row r="54" spans="2:4">
      <c r="B54">
        <v>1</v>
      </c>
      <c r="C54">
        <v>150</v>
      </c>
      <c r="D54">
        <f t="shared" si="0"/>
        <v>150</v>
      </c>
    </row>
    <row r="55" spans="2:4">
      <c r="B55">
        <v>2</v>
      </c>
      <c r="C55">
        <v>398.3</v>
      </c>
      <c r="D55">
        <f t="shared" si="0"/>
        <v>796.6</v>
      </c>
    </row>
    <row r="56" spans="2:4">
      <c r="B56">
        <v>15</v>
      </c>
      <c r="C56">
        <v>717.55</v>
      </c>
      <c r="D56">
        <f t="shared" si="0"/>
        <v>10763.25</v>
      </c>
    </row>
    <row r="57" spans="2:4">
      <c r="B57">
        <v>15</v>
      </c>
      <c r="C57">
        <v>600.25</v>
      </c>
      <c r="D57">
        <f t="shared" si="0"/>
        <v>9003.75</v>
      </c>
    </row>
    <row r="58" spans="2:4">
      <c r="B58">
        <v>148</v>
      </c>
      <c r="C58">
        <v>61.63</v>
      </c>
      <c r="D58">
        <f t="shared" si="0"/>
        <v>9121.24</v>
      </c>
    </row>
    <row r="59" spans="2:4">
      <c r="B59">
        <v>134</v>
      </c>
      <c r="C59">
        <v>70.150000000000006</v>
      </c>
      <c r="D59">
        <f t="shared" si="0"/>
        <v>9400.1</v>
      </c>
    </row>
    <row r="60" spans="2:4">
      <c r="B60">
        <v>4.5999999999999996</v>
      </c>
      <c r="C60">
        <v>138.35</v>
      </c>
      <c r="D60">
        <f t="shared" si="0"/>
        <v>636.41</v>
      </c>
    </row>
    <row r="61" spans="2:4">
      <c r="B61">
        <v>2</v>
      </c>
      <c r="C61">
        <v>1843</v>
      </c>
      <c r="D61">
        <f t="shared" si="0"/>
        <v>3686</v>
      </c>
    </row>
    <row r="62" spans="2:4">
      <c r="B62">
        <v>2.1</v>
      </c>
      <c r="C62">
        <v>3562</v>
      </c>
      <c r="D62">
        <f t="shared" si="0"/>
        <v>7480.2</v>
      </c>
    </row>
    <row r="63" spans="2:4">
      <c r="B63">
        <v>2</v>
      </c>
      <c r="C63">
        <v>2060</v>
      </c>
      <c r="D63">
        <f t="shared" si="0"/>
        <v>4120</v>
      </c>
    </row>
    <row r="64" spans="2:4">
      <c r="B64">
        <v>4</v>
      </c>
      <c r="C64">
        <v>2700</v>
      </c>
      <c r="D64">
        <f t="shared" si="0"/>
        <v>10800</v>
      </c>
    </row>
    <row r="65" spans="4:4">
      <c r="D65">
        <f>SUM(D4:D64)</f>
        <v>1298380.57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Toil detail</vt:lpstr>
      <vt:lpstr>Toilet Abstra</vt:lpstr>
      <vt:lpstr>Sheet2</vt:lpstr>
      <vt:lpstr>lEAD</vt:lpstr>
      <vt:lpstr>Sheet1</vt:lpstr>
      <vt:lpstr>'Toil detail'!Print_Area</vt:lpstr>
      <vt:lpstr>'Toilet Abstra'!Print_Area</vt:lpstr>
      <vt:lpstr>'Toil detail'!Print_Titles</vt:lpstr>
      <vt:lpstr>'Toilet Abstra'!Print_Titles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y6hgb</dc:creator>
  <cp:lastModifiedBy>DBBPM</cp:lastModifiedBy>
  <cp:lastPrinted>2023-08-12T13:13:07Z</cp:lastPrinted>
  <dcterms:created xsi:type="dcterms:W3CDTF">2003-09-02T05:17:23Z</dcterms:created>
  <dcterms:modified xsi:type="dcterms:W3CDTF">2023-08-24T12:45:02Z</dcterms:modified>
</cp:coreProperties>
</file>