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2" r:id="rId9"/>
    <sheet name="Detailed" sheetId="71"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Data'!$A$1:$F$874</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8">#REF!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69" i="68"/>
  <c r="D867"/>
  <c r="D873"/>
  <c r="D854"/>
  <c r="D855"/>
  <c r="D856"/>
  <c r="D857"/>
  <c r="D858"/>
  <c r="D859"/>
  <c r="D860"/>
  <c r="D861"/>
  <c r="D862"/>
  <c r="D863"/>
  <c r="D864"/>
  <c r="D865"/>
  <c r="D853"/>
  <c r="F853" s="1"/>
  <c r="F863"/>
  <c r="F860"/>
  <c r="F859"/>
  <c r="F858"/>
  <c r="E858"/>
  <c r="A857"/>
  <c r="F854"/>
  <c r="D838"/>
  <c r="D839"/>
  <c r="D840"/>
  <c r="D841"/>
  <c r="F841" s="1"/>
  <c r="D842"/>
  <c r="F842" s="1"/>
  <c r="D843"/>
  <c r="F843" s="1"/>
  <c r="D844"/>
  <c r="D845"/>
  <c r="F845" s="1"/>
  <c r="D846"/>
  <c r="F846" s="1"/>
  <c r="D837"/>
  <c r="F837" s="1"/>
  <c r="F844"/>
  <c r="F839"/>
  <c r="F838"/>
  <c r="F836"/>
  <c r="H655" i="71"/>
  <c r="D87" i="72"/>
  <c r="D86"/>
  <c r="H722" i="71"/>
  <c r="B719"/>
  <c r="C87" i="72" s="1"/>
  <c r="H721" i="71"/>
  <c r="H723" s="1"/>
  <c r="B714"/>
  <c r="C86" i="72" s="1"/>
  <c r="B713" i="71"/>
  <c r="C85" i="72" s="1"/>
  <c r="H716" i="71"/>
  <c r="H717" s="1"/>
  <c r="H718" s="1"/>
  <c r="B86" i="72" s="1"/>
  <c r="F86" s="1"/>
  <c r="D84"/>
  <c r="H710" i="71"/>
  <c r="B707"/>
  <c r="C84" i="72" s="1"/>
  <c r="B706" i="71"/>
  <c r="C83" i="72" s="1"/>
  <c r="H709" i="71"/>
  <c r="H584"/>
  <c r="H573"/>
  <c r="D82" i="72"/>
  <c r="B702" i="71"/>
  <c r="C82" i="72" s="1"/>
  <c r="H703" i="71"/>
  <c r="H704" s="1"/>
  <c r="H705" s="1"/>
  <c r="B82" i="72" s="1"/>
  <c r="H22" i="71"/>
  <c r="H122"/>
  <c r="H124"/>
  <c r="H123"/>
  <c r="H121"/>
  <c r="H126"/>
  <c r="H120"/>
  <c r="H119"/>
  <c r="H118"/>
  <c r="H117"/>
  <c r="H639"/>
  <c r="H629"/>
  <c r="H596"/>
  <c r="H568"/>
  <c r="D81" i="72"/>
  <c r="C81"/>
  <c r="H699" i="71"/>
  <c r="H700" s="1"/>
  <c r="H701" s="1"/>
  <c r="F774" i="68"/>
  <c r="D771"/>
  <c r="D772"/>
  <c r="F772" s="1"/>
  <c r="D773"/>
  <c r="F773" s="1"/>
  <c r="D770"/>
  <c r="F771"/>
  <c r="F770"/>
  <c r="D760"/>
  <c r="F760" s="1"/>
  <c r="D761"/>
  <c r="F761" s="1"/>
  <c r="D762"/>
  <c r="D763"/>
  <c r="F763" s="1"/>
  <c r="D764"/>
  <c r="D759"/>
  <c r="F759" s="1"/>
  <c r="F762"/>
  <c r="D750"/>
  <c r="F750" s="1"/>
  <c r="D751"/>
  <c r="D752"/>
  <c r="F752" s="1"/>
  <c r="D753"/>
  <c r="F753" s="1"/>
  <c r="D749"/>
  <c r="F749" s="1"/>
  <c r="F751"/>
  <c r="A550"/>
  <c r="A551"/>
  <c r="A549"/>
  <c r="D550"/>
  <c r="D551"/>
  <c r="D552"/>
  <c r="D549"/>
  <c r="F545"/>
  <c r="F544"/>
  <c r="F543"/>
  <c r="D299"/>
  <c r="F299" s="1"/>
  <c r="D300"/>
  <c r="F300" s="1"/>
  <c r="D301"/>
  <c r="D298"/>
  <c r="F298" s="1"/>
  <c r="D288"/>
  <c r="F288" s="1"/>
  <c r="D289"/>
  <c r="F289" s="1"/>
  <c r="D290"/>
  <c r="D287"/>
  <c r="F287" s="1"/>
  <c r="D172"/>
  <c r="F172" s="1"/>
  <c r="D173"/>
  <c r="F173" s="1"/>
  <c r="D174"/>
  <c r="F174" s="1"/>
  <c r="D171"/>
  <c r="F171" s="1"/>
  <c r="E3"/>
  <c r="C80" i="72"/>
  <c r="C78"/>
  <c r="D77"/>
  <c r="C77"/>
  <c r="C76"/>
  <c r="C75"/>
  <c r="C74"/>
  <c r="C73"/>
  <c r="C72"/>
  <c r="C71"/>
  <c r="C69"/>
  <c r="C68"/>
  <c r="C67"/>
  <c r="C66"/>
  <c r="C65"/>
  <c r="C64"/>
  <c r="C63"/>
  <c r="C62"/>
  <c r="C61"/>
  <c r="C60"/>
  <c r="C59"/>
  <c r="C58"/>
  <c r="C57"/>
  <c r="C56"/>
  <c r="C54"/>
  <c r="C53"/>
  <c r="C52"/>
  <c r="D50"/>
  <c r="C50"/>
  <c r="C49"/>
  <c r="C48"/>
  <c r="D47"/>
  <c r="F47" s="1"/>
  <c r="C47"/>
  <c r="C46"/>
  <c r="C45"/>
  <c r="C44"/>
  <c r="C43"/>
  <c r="C40"/>
  <c r="C39"/>
  <c r="C38"/>
  <c r="C37"/>
  <c r="C36"/>
  <c r="C35"/>
  <c r="C34"/>
  <c r="C33"/>
  <c r="C32"/>
  <c r="C31"/>
  <c r="C30"/>
  <c r="C29"/>
  <c r="C28"/>
  <c r="C27"/>
  <c r="C26"/>
  <c r="C25"/>
  <c r="C24"/>
  <c r="C23"/>
  <c r="C22"/>
  <c r="C21"/>
  <c r="C20"/>
  <c r="C19"/>
  <c r="C18"/>
  <c r="C17"/>
  <c r="C16"/>
  <c r="C15"/>
  <c r="C13"/>
  <c r="D12"/>
  <c r="C12"/>
  <c r="C11"/>
  <c r="C10"/>
  <c r="C9"/>
  <c r="C7"/>
  <c r="A7"/>
  <c r="A8" s="1"/>
  <c r="A9" s="1"/>
  <c r="A10" s="1"/>
  <c r="A11" s="1"/>
  <c r="A12" s="1"/>
  <c r="A13" s="1"/>
  <c r="A14" s="1"/>
  <c r="A15" s="1"/>
  <c r="A16" s="1"/>
  <c r="A17" s="1"/>
  <c r="A18" s="1"/>
  <c r="A19" s="1"/>
  <c r="A20" s="1"/>
  <c r="A21" s="1"/>
  <c r="A22" s="1"/>
  <c r="A23" s="1"/>
  <c r="A24" s="1"/>
  <c r="A25" s="1"/>
  <c r="A26" s="1"/>
  <c r="A27" s="1"/>
  <c r="A28" s="1"/>
  <c r="A31" s="1"/>
  <c r="A34" s="1"/>
  <c r="A35" s="1"/>
  <c r="A38" s="1"/>
  <c r="A39" s="1"/>
  <c r="A40" s="1"/>
  <c r="A41" s="1"/>
  <c r="A42" s="1"/>
  <c r="A43" s="1"/>
  <c r="A44" s="1"/>
  <c r="A45" s="1"/>
  <c r="A46" s="1"/>
  <c r="A49" s="1"/>
  <c r="A50" s="1"/>
  <c r="A51" s="1"/>
  <c r="A53" s="1"/>
  <c r="A54" s="1"/>
  <c r="A55" s="1"/>
  <c r="A56" s="1"/>
  <c r="A57" s="1"/>
  <c r="A59" s="1"/>
  <c r="A60" s="1"/>
  <c r="A61" s="1"/>
  <c r="A62" s="1"/>
  <c r="A64" s="1"/>
  <c r="A65" s="1"/>
  <c r="A66" s="1"/>
  <c r="A67" s="1"/>
  <c r="A68" s="1"/>
  <c r="A69" s="1"/>
  <c r="A70" s="1"/>
  <c r="A71" s="1"/>
  <c r="A73" s="1"/>
  <c r="A74" s="1"/>
  <c r="A75" s="1"/>
  <c r="A76" s="1"/>
  <c r="A77" s="1"/>
  <c r="A78" s="1"/>
  <c r="A79" s="1"/>
  <c r="A80" s="1"/>
  <c r="A81" s="1"/>
  <c r="A82" s="1"/>
  <c r="A83" s="1"/>
  <c r="A85" s="1"/>
  <c r="A3"/>
  <c r="A2"/>
  <c r="A1"/>
  <c r="H695" i="71"/>
  <c r="H696" s="1"/>
  <c r="H697" s="1"/>
  <c r="B80" i="72" s="1"/>
  <c r="B694" i="71"/>
  <c r="H691"/>
  <c r="H689"/>
  <c r="H685"/>
  <c r="H686" s="1"/>
  <c r="H687" s="1"/>
  <c r="B78" i="72" s="1"/>
  <c r="B684" i="71"/>
  <c r="H681"/>
  <c r="H680"/>
  <c r="B679"/>
  <c r="H676"/>
  <c r="H677" s="1"/>
  <c r="H678" s="1"/>
  <c r="B76" i="72" s="1"/>
  <c r="B675" i="71"/>
  <c r="H672"/>
  <c r="H673" s="1"/>
  <c r="H674" s="1"/>
  <c r="B75" i="72" s="1"/>
  <c r="B671" i="71"/>
  <c r="H668"/>
  <c r="H669" s="1"/>
  <c r="H670" s="1"/>
  <c r="B74" i="72" s="1"/>
  <c r="B667" i="71"/>
  <c r="H664"/>
  <c r="H665" s="1"/>
  <c r="H666" s="1"/>
  <c r="B73" i="72" s="1"/>
  <c r="B663" i="71"/>
  <c r="H660"/>
  <c r="H661" s="1"/>
  <c r="H662" s="1"/>
  <c r="B72" i="72" s="1"/>
  <c r="B659" i="71"/>
  <c r="B658"/>
  <c r="H652"/>
  <c r="H653"/>
  <c r="H651"/>
  <c r="H656" s="1"/>
  <c r="H647"/>
  <c r="H645"/>
  <c r="B644"/>
  <c r="H641"/>
  <c r="H638"/>
  <c r="H637"/>
  <c r="H636"/>
  <c r="H635"/>
  <c r="B634"/>
  <c r="H631"/>
  <c r="H628"/>
  <c r="H627"/>
  <c r="H626"/>
  <c r="H625"/>
  <c r="B624"/>
  <c r="H621"/>
  <c r="H622" s="1"/>
  <c r="H623" s="1"/>
  <c r="B66" i="72" s="1"/>
  <c r="B620" i="71"/>
  <c r="H617"/>
  <c r="H616"/>
  <c r="B615"/>
  <c r="H612"/>
  <c r="H611"/>
  <c r="B610"/>
  <c r="H607"/>
  <c r="H605"/>
  <c r="H604"/>
  <c r="H603"/>
  <c r="H602"/>
  <c r="H601"/>
  <c r="B600"/>
  <c r="B599"/>
  <c r="H595"/>
  <c r="H594"/>
  <c r="H593"/>
  <c r="B592"/>
  <c r="H589"/>
  <c r="H588"/>
  <c r="B587"/>
  <c r="H583"/>
  <c r="H582"/>
  <c r="B581"/>
  <c r="H578"/>
  <c r="H579" s="1"/>
  <c r="H580" s="1"/>
  <c r="B58" i="72" s="1"/>
  <c r="B577" i="71"/>
  <c r="B576"/>
  <c r="H572"/>
  <c r="B571"/>
  <c r="H567"/>
  <c r="H566"/>
  <c r="B561"/>
  <c r="B555"/>
  <c r="H552"/>
  <c r="H551"/>
  <c r="H550"/>
  <c r="B549"/>
  <c r="B548"/>
  <c r="H545"/>
  <c r="H544"/>
  <c r="H543"/>
  <c r="B542"/>
  <c r="H539"/>
  <c r="H538"/>
  <c r="H537"/>
  <c r="B536"/>
  <c r="H533"/>
  <c r="H534" s="1"/>
  <c r="H535" s="1"/>
  <c r="H529"/>
  <c r="H528"/>
  <c r="B527"/>
  <c r="H524"/>
  <c r="H523"/>
  <c r="B522"/>
  <c r="H519"/>
  <c r="H518"/>
  <c r="H517"/>
  <c r="B516"/>
  <c r="H513"/>
  <c r="H512"/>
  <c r="B511"/>
  <c r="H508"/>
  <c r="H507"/>
  <c r="B506"/>
  <c r="H503"/>
  <c r="H502"/>
  <c r="B501"/>
  <c r="H498"/>
  <c r="H497"/>
  <c r="B496"/>
  <c r="H493"/>
  <c r="H492"/>
  <c r="B491"/>
  <c r="H488"/>
  <c r="H487"/>
  <c r="B486"/>
  <c r="H483"/>
  <c r="H482"/>
  <c r="B481"/>
  <c r="H478"/>
  <c r="H477"/>
  <c r="B476"/>
  <c r="H473"/>
  <c r="H472"/>
  <c r="H471"/>
  <c r="H470"/>
  <c r="B469"/>
  <c r="B468"/>
  <c r="H465"/>
  <c r="H466" s="1"/>
  <c r="H467" s="1"/>
  <c r="B34" i="72" s="1"/>
  <c r="H461" i="71"/>
  <c r="H462" s="1"/>
  <c r="H463" s="1"/>
  <c r="B33" i="72" s="1"/>
  <c r="B460" i="71"/>
  <c r="H457"/>
  <c r="H458" s="1"/>
  <c r="H459" s="1"/>
  <c r="B32" i="72" s="1"/>
  <c r="B456" i="71"/>
  <c r="B455"/>
  <c r="H452"/>
  <c r="H451"/>
  <c r="B450"/>
  <c r="H447"/>
  <c r="H446"/>
  <c r="B445"/>
  <c r="B444"/>
  <c r="H441"/>
  <c r="H442" s="1"/>
  <c r="H443" s="1"/>
  <c r="B27" i="72" s="1"/>
  <c r="B440" i="71"/>
  <c r="H436"/>
  <c r="H435"/>
  <c r="H434"/>
  <c r="H433"/>
  <c r="H432"/>
  <c r="H431"/>
  <c r="H430"/>
  <c r="H429"/>
  <c r="H428"/>
  <c r="H426"/>
  <c r="H425"/>
  <c r="H424"/>
  <c r="H423"/>
  <c r="H422"/>
  <c r="H421"/>
  <c r="H420"/>
  <c r="H419"/>
  <c r="H418"/>
  <c r="H417"/>
  <c r="H416"/>
  <c r="H414"/>
  <c r="H413"/>
  <c r="H412"/>
  <c r="H411"/>
  <c r="H410"/>
  <c r="H409"/>
  <c r="H408"/>
  <c r="H406"/>
  <c r="H405"/>
  <c r="H404"/>
  <c r="H403"/>
  <c r="H402"/>
  <c r="H401"/>
  <c r="H400"/>
  <c r="H398"/>
  <c r="H397"/>
  <c r="H396"/>
  <c r="H395"/>
  <c r="H394"/>
  <c r="H393"/>
  <c r="H392"/>
  <c r="H391"/>
  <c r="H390"/>
  <c r="H389"/>
  <c r="H388"/>
  <c r="B387"/>
  <c r="H384"/>
  <c r="H383"/>
  <c r="H382"/>
  <c r="H381"/>
  <c r="H380"/>
  <c r="H378"/>
  <c r="B377"/>
  <c r="H374"/>
  <c r="H373"/>
  <c r="H372"/>
  <c r="H371"/>
  <c r="H370"/>
  <c r="H369"/>
  <c r="H368"/>
  <c r="H367"/>
  <c r="H366"/>
  <c r="H365"/>
  <c r="H364"/>
  <c r="H363"/>
  <c r="H362"/>
  <c r="H361"/>
  <c r="B360"/>
  <c r="H356"/>
  <c r="H355"/>
  <c r="H354"/>
  <c r="H353"/>
  <c r="H351"/>
  <c r="H350"/>
  <c r="H349"/>
  <c r="H348"/>
  <c r="H347"/>
  <c r="H346"/>
  <c r="H345"/>
  <c r="H344"/>
  <c r="H343"/>
  <c r="H342"/>
  <c r="H341"/>
  <c r="H339"/>
  <c r="H338"/>
  <c r="H337"/>
  <c r="H336"/>
  <c r="H334"/>
  <c r="H333"/>
  <c r="H332"/>
  <c r="H331"/>
  <c r="H330"/>
  <c r="H329"/>
  <c r="H328"/>
  <c r="H327"/>
  <c r="H326"/>
  <c r="H325"/>
  <c r="B323"/>
  <c r="H319"/>
  <c r="H318"/>
  <c r="H317"/>
  <c r="H316"/>
  <c r="H315"/>
  <c r="H314"/>
  <c r="H313"/>
  <c r="H312"/>
  <c r="H311"/>
  <c r="H310"/>
  <c r="H309"/>
  <c r="H308"/>
  <c r="H307"/>
  <c r="H306"/>
  <c r="H305"/>
  <c r="H304"/>
  <c r="H303"/>
  <c r="H302"/>
  <c r="H301"/>
  <c r="H300"/>
  <c r="H299"/>
  <c r="H297"/>
  <c r="H296"/>
  <c r="H295"/>
  <c r="H294"/>
  <c r="H293"/>
  <c r="H292"/>
  <c r="H291"/>
  <c r="H290"/>
  <c r="H289"/>
  <c r="H288"/>
  <c r="H287"/>
  <c r="H286"/>
  <c r="H285"/>
  <c r="H284"/>
  <c r="H282"/>
  <c r="H281"/>
  <c r="H280"/>
  <c r="H279"/>
  <c r="H277"/>
  <c r="H276"/>
  <c r="H275"/>
  <c r="H274"/>
  <c r="H272"/>
  <c r="H271"/>
  <c r="H270"/>
  <c r="H269"/>
  <c r="H268"/>
  <c r="H267"/>
  <c r="H266"/>
  <c r="H265"/>
  <c r="H264"/>
  <c r="H263"/>
  <c r="H262"/>
  <c r="H261"/>
  <c r="H260"/>
  <c r="H258"/>
  <c r="H257"/>
  <c r="H256"/>
  <c r="H255"/>
  <c r="H254"/>
  <c r="H253"/>
  <c r="H252"/>
  <c r="H251"/>
  <c r="H250"/>
  <c r="H249"/>
  <c r="H248"/>
  <c r="H247"/>
  <c r="H246"/>
  <c r="H245"/>
  <c r="H244"/>
  <c r="H242"/>
  <c r="H241"/>
  <c r="H240"/>
  <c r="H239"/>
  <c r="H237"/>
  <c r="H236"/>
  <c r="H235"/>
  <c r="H234"/>
  <c r="H232"/>
  <c r="H231"/>
  <c r="H230"/>
  <c r="H229"/>
  <c r="H228"/>
  <c r="H227"/>
  <c r="H226"/>
  <c r="H225"/>
  <c r="H224"/>
  <c r="H223"/>
  <c r="H222"/>
  <c r="H221"/>
  <c r="H220"/>
  <c r="H215"/>
  <c r="H216" s="1"/>
  <c r="H217" s="1"/>
  <c r="B21" i="72" s="1"/>
  <c r="B214" i="71"/>
  <c r="H211"/>
  <c r="H210"/>
  <c r="H208"/>
  <c r="H207"/>
  <c r="H205"/>
  <c r="H204"/>
  <c r="H203"/>
  <c r="H202"/>
  <c r="H201"/>
  <c r="H200"/>
  <c r="H199"/>
  <c r="B197"/>
  <c r="B193"/>
  <c r="H190"/>
  <c r="H189"/>
  <c r="H188"/>
  <c r="H187"/>
  <c r="H186"/>
  <c r="H185"/>
  <c r="H184"/>
  <c r="H183"/>
  <c r="H182"/>
  <c r="H181"/>
  <c r="H180"/>
  <c r="H179"/>
  <c r="H178"/>
  <c r="H177"/>
  <c r="B175"/>
  <c r="H172"/>
  <c r="H171"/>
  <c r="H170"/>
  <c r="H169"/>
  <c r="H168"/>
  <c r="H167"/>
  <c r="H166"/>
  <c r="H165"/>
  <c r="H164"/>
  <c r="B162"/>
  <c r="H159"/>
  <c r="H158"/>
  <c r="H157"/>
  <c r="H155"/>
  <c r="H154"/>
  <c r="H153"/>
  <c r="H152"/>
  <c r="H151"/>
  <c r="H150"/>
  <c r="H149"/>
  <c r="H148"/>
  <c r="H147"/>
  <c r="B144"/>
  <c r="H141"/>
  <c r="H140"/>
  <c r="H139"/>
  <c r="H138"/>
  <c r="H137"/>
  <c r="H136"/>
  <c r="H135"/>
  <c r="H134"/>
  <c r="H133"/>
  <c r="H132"/>
  <c r="H131"/>
  <c r="H130"/>
  <c r="H129"/>
  <c r="H128"/>
  <c r="H116"/>
  <c r="H115"/>
  <c r="H113"/>
  <c r="H112"/>
  <c r="H110"/>
  <c r="H109"/>
  <c r="H108"/>
  <c r="H107"/>
  <c r="H106"/>
  <c r="H105"/>
  <c r="H104"/>
  <c r="B101"/>
  <c r="H98"/>
  <c r="H97"/>
  <c r="H96"/>
  <c r="H95"/>
  <c r="H94"/>
  <c r="H93"/>
  <c r="H92"/>
  <c r="H91"/>
  <c r="H90"/>
  <c r="H89"/>
  <c r="H88"/>
  <c r="H87"/>
  <c r="H86"/>
  <c r="H85"/>
  <c r="H83"/>
  <c r="H82"/>
  <c r="H80"/>
  <c r="H79"/>
  <c r="H77"/>
  <c r="H76"/>
  <c r="H75"/>
  <c r="H74"/>
  <c r="H73"/>
  <c r="H72"/>
  <c r="H71"/>
  <c r="H68"/>
  <c r="H67"/>
  <c r="H66"/>
  <c r="H65"/>
  <c r="H64"/>
  <c r="H63"/>
  <c r="H62"/>
  <c r="H61"/>
  <c r="H60"/>
  <c r="H59"/>
  <c r="H58"/>
  <c r="H57"/>
  <c r="H52"/>
  <c r="H51"/>
  <c r="H50"/>
  <c r="H49"/>
  <c r="H48"/>
  <c r="H47"/>
  <c r="H46"/>
  <c r="H42"/>
  <c r="H41"/>
  <c r="H40"/>
  <c r="B39"/>
  <c r="H36"/>
  <c r="H37" s="1"/>
  <c r="H38" s="1"/>
  <c r="B11" i="72" s="1"/>
  <c r="B35" i="71"/>
  <c r="H32"/>
  <c r="H33" s="1"/>
  <c r="H34" s="1"/>
  <c r="B10" i="72" s="1"/>
  <c r="B31" i="71"/>
  <c r="H28"/>
  <c r="H27"/>
  <c r="H26"/>
  <c r="B25"/>
  <c r="H21"/>
  <c r="H20"/>
  <c r="H19"/>
  <c r="B14"/>
  <c r="A14"/>
  <c r="A18" s="1"/>
  <c r="A25" s="1"/>
  <c r="A31" s="1"/>
  <c r="A35" s="1"/>
  <c r="A39" s="1"/>
  <c r="A45" s="1"/>
  <c r="A55" s="1"/>
  <c r="A101" s="1"/>
  <c r="A144" s="1"/>
  <c r="A162" s="1"/>
  <c r="A175" s="1"/>
  <c r="A193" s="1"/>
  <c r="A197" s="1"/>
  <c r="A214" s="1"/>
  <c r="A218" s="1"/>
  <c r="A323" s="1"/>
  <c r="A360" s="1"/>
  <c r="A377" s="1"/>
  <c r="A387" s="1"/>
  <c r="A440" s="1"/>
  <c r="A444" s="1"/>
  <c r="A455" s="1"/>
  <c r="A464" s="1"/>
  <c r="A468" s="1"/>
  <c r="A481" s="1"/>
  <c r="A486" s="1"/>
  <c r="A491" s="1"/>
  <c r="A496" s="1"/>
  <c r="A501" s="1"/>
  <c r="A506" s="1"/>
  <c r="A511" s="1"/>
  <c r="A516" s="1"/>
  <c r="A522" s="1"/>
  <c r="A527" s="1"/>
  <c r="A532" s="1"/>
  <c r="A536" s="1"/>
  <c r="A542" s="1"/>
  <c r="A548" s="1"/>
  <c r="A555" s="1"/>
  <c r="A561" s="1"/>
  <c r="A565" s="1"/>
  <c r="A571" s="1"/>
  <c r="A576" s="1"/>
  <c r="A581" s="1"/>
  <c r="A587" s="1"/>
  <c r="A592" s="1"/>
  <c r="A599" s="1"/>
  <c r="A610" s="1"/>
  <c r="A615" s="1"/>
  <c r="A620" s="1"/>
  <c r="A624" s="1"/>
  <c r="A634" s="1"/>
  <c r="A644" s="1"/>
  <c r="A650" s="1"/>
  <c r="A658" s="1"/>
  <c r="A663" s="1"/>
  <c r="A667" s="1"/>
  <c r="A671" s="1"/>
  <c r="A675" s="1"/>
  <c r="A679" s="1"/>
  <c r="A684" s="1"/>
  <c r="A688" s="1"/>
  <c r="A694" s="1"/>
  <c r="A698" s="1"/>
  <c r="A702" s="1"/>
  <c r="A706" s="1"/>
  <c r="A713" s="1"/>
  <c r="H11"/>
  <c r="H10"/>
  <c r="H9"/>
  <c r="H8"/>
  <c r="D871" i="68" l="1"/>
  <c r="F840"/>
  <c r="F849" s="1"/>
  <c r="F851" s="1"/>
  <c r="H724" i="71"/>
  <c r="B87" i="72" s="1"/>
  <c r="F87" s="1"/>
  <c r="H711" i="71"/>
  <c r="H712" s="1"/>
  <c r="B84" i="72" s="1"/>
  <c r="F82"/>
  <c r="H585" i="71"/>
  <c r="H586" s="1"/>
  <c r="B59" i="72" s="1"/>
  <c r="H574" i="71"/>
  <c r="H575" s="1"/>
  <c r="B56" i="72" s="1"/>
  <c r="H23" i="71"/>
  <c r="H24" s="1"/>
  <c r="B8" i="72" s="1"/>
  <c r="F8" s="1"/>
  <c r="H597" i="71"/>
  <c r="H598" s="1"/>
  <c r="B61" i="72" s="1"/>
  <c r="H569" i="71"/>
  <c r="H570" s="1"/>
  <c r="B55" i="72" s="1"/>
  <c r="F55" s="1"/>
  <c r="H479" i="71"/>
  <c r="H480" s="1"/>
  <c r="B37" i="72" s="1"/>
  <c r="H499" i="71"/>
  <c r="H500" s="1"/>
  <c r="B41" i="72" s="1"/>
  <c r="H509" i="71"/>
  <c r="H510" s="1"/>
  <c r="B43" i="72" s="1"/>
  <c r="B81"/>
  <c r="F81" s="1"/>
  <c r="H613" i="71"/>
  <c r="H614" s="1"/>
  <c r="B64" i="72" s="1"/>
  <c r="H489" i="71"/>
  <c r="H490" s="1"/>
  <c r="B39" i="72" s="1"/>
  <c r="H504" i="71"/>
  <c r="H505" s="1"/>
  <c r="B42" i="72" s="1"/>
  <c r="H692" i="71"/>
  <c r="H693" s="1"/>
  <c r="B79" i="72" s="1"/>
  <c r="F79" s="1"/>
  <c r="H191" i="71"/>
  <c r="H192" s="1"/>
  <c r="H212"/>
  <c r="H213" s="1"/>
  <c r="H484"/>
  <c r="H485" s="1"/>
  <c r="B38" i="72" s="1"/>
  <c r="H590" i="71"/>
  <c r="H591" s="1"/>
  <c r="B60" i="72" s="1"/>
  <c r="H608" i="71"/>
  <c r="H609" s="1"/>
  <c r="B63" i="72" s="1"/>
  <c r="H682" i="71"/>
  <c r="H683" s="1"/>
  <c r="B77" i="72" s="1"/>
  <c r="F77" s="1"/>
  <c r="H546" i="71"/>
  <c r="H547" s="1"/>
  <c r="F50" i="72" s="1"/>
  <c r="H43" i="71"/>
  <c r="H44" s="1"/>
  <c r="B12" i="72" s="1"/>
  <c r="F12" s="1"/>
  <c r="H453" i="71"/>
  <c r="H454" s="1"/>
  <c r="B30" i="72" s="1"/>
  <c r="H520" i="71"/>
  <c r="H521" s="1"/>
  <c r="B45" i="72" s="1"/>
  <c r="H525" i="71"/>
  <c r="H526" s="1"/>
  <c r="B46" i="72" s="1"/>
  <c r="H530" i="71"/>
  <c r="H531" s="1"/>
  <c r="H540"/>
  <c r="H541" s="1"/>
  <c r="H12"/>
  <c r="H13" s="1"/>
  <c r="H29"/>
  <c r="H30" s="1"/>
  <c r="B9" i="72" s="1"/>
  <c r="H160" i="71"/>
  <c r="H161" s="1"/>
  <c r="B16" i="72" s="1"/>
  <c r="H375" i="71"/>
  <c r="H376" s="1"/>
  <c r="B24" i="72" s="1"/>
  <c r="H448" i="71"/>
  <c r="H449" s="1"/>
  <c r="B29" i="72" s="1"/>
  <c r="H514" i="71"/>
  <c r="H515" s="1"/>
  <c r="B44" i="72" s="1"/>
  <c r="H553" i="71"/>
  <c r="H554" s="1"/>
  <c r="H632"/>
  <c r="H633" s="1"/>
  <c r="B67" i="72" s="1"/>
  <c r="H648" i="71"/>
  <c r="H649" s="1"/>
  <c r="B69" i="72" s="1"/>
  <c r="H99" i="71"/>
  <c r="H100" s="1"/>
  <c r="B14" i="72" s="1"/>
  <c r="F14" s="1"/>
  <c r="H385" i="71"/>
  <c r="H386" s="1"/>
  <c r="B25" i="72" s="1"/>
  <c r="H642" i="71"/>
  <c r="H643" s="1"/>
  <c r="B68" i="72" s="1"/>
  <c r="H657" i="71"/>
  <c r="B70" i="72" s="1"/>
  <c r="F70" s="1"/>
  <c r="H53" i="71"/>
  <c r="H54" s="1"/>
  <c r="B13" i="72" s="1"/>
  <c r="H142" i="71"/>
  <c r="H143" s="1"/>
  <c r="B15" i="72" s="1"/>
  <c r="H173" i="71"/>
  <c r="H174" s="1"/>
  <c r="H474"/>
  <c r="H475" s="1"/>
  <c r="B36" i="72" s="1"/>
  <c r="H494" i="71"/>
  <c r="H495" s="1"/>
  <c r="B40" i="72" s="1"/>
  <c r="H618" i="71"/>
  <c r="H619" s="1"/>
  <c r="B65" i="72" s="1"/>
  <c r="F776" i="68"/>
  <c r="F777" s="1"/>
  <c r="D74" i="72" s="1"/>
  <c r="F74" s="1"/>
  <c r="F766" i="68"/>
  <c r="D73" i="72" s="1"/>
  <c r="F73" s="1"/>
  <c r="F755" i="68"/>
  <c r="F72" i="72" s="1"/>
  <c r="F546" i="68"/>
  <c r="D49" i="72" s="1"/>
  <c r="F291" i="68"/>
  <c r="F293" s="1"/>
  <c r="D24" i="72" s="1"/>
  <c r="F302" i="68"/>
  <c r="F304" s="1"/>
  <c r="D25" i="72" s="1"/>
  <c r="F177" i="68"/>
  <c r="F179" s="1"/>
  <c r="D13" i="72" s="1"/>
  <c r="F84" l="1"/>
  <c r="E557" i="71"/>
  <c r="H557" s="1"/>
  <c r="F25" i="72"/>
  <c r="F24"/>
  <c r="F49"/>
  <c r="E556" i="71"/>
  <c r="H556" s="1"/>
  <c r="B52" i="72"/>
  <c r="E437" i="71"/>
  <c r="H437" s="1"/>
  <c r="H438" s="1"/>
  <c r="H439" s="1"/>
  <c r="B26" i="72" s="1"/>
  <c r="B20"/>
  <c r="E357" i="71"/>
  <c r="H357" s="1"/>
  <c r="H358" s="1"/>
  <c r="H359" s="1"/>
  <c r="B23" i="72" s="1"/>
  <c r="B17"/>
  <c r="E194" i="71"/>
  <c r="H194" s="1"/>
  <c r="H195" s="1"/>
  <c r="H196" s="1"/>
  <c r="B18" i="72"/>
  <c r="E15" i="71"/>
  <c r="H15" s="1"/>
  <c r="H16" s="1"/>
  <c r="H17" s="1"/>
  <c r="B7" i="72" s="1"/>
  <c r="B6"/>
  <c r="F6" s="1"/>
  <c r="I730" i="11"/>
  <c r="C601" i="1"/>
  <c r="Y44"/>
  <c r="Y37"/>
  <c r="Y36"/>
  <c r="D806" i="68"/>
  <c r="F806" s="1"/>
  <c r="D805"/>
  <c r="F808"/>
  <c r="F829"/>
  <c r="F828"/>
  <c r="F827"/>
  <c r="D826"/>
  <c r="F826" s="1"/>
  <c r="F825"/>
  <c r="F824"/>
  <c r="F823"/>
  <c r="F822"/>
  <c r="F821"/>
  <c r="F820"/>
  <c r="F819"/>
  <c r="F813"/>
  <c r="F812"/>
  <c r="D789"/>
  <c r="F789" s="1"/>
  <c r="D790"/>
  <c r="F790" s="1"/>
  <c r="D791"/>
  <c r="D792"/>
  <c r="D793"/>
  <c r="F793" s="1"/>
  <c r="D794"/>
  <c r="F794" s="1"/>
  <c r="D795"/>
  <c r="F795" s="1"/>
  <c r="D796"/>
  <c r="D797"/>
  <c r="F797" s="1"/>
  <c r="D798"/>
  <c r="D788"/>
  <c r="D782"/>
  <c r="F782" s="1"/>
  <c r="D783"/>
  <c r="F783" s="1"/>
  <c r="D781"/>
  <c r="F781" s="1"/>
  <c r="C783"/>
  <c r="D741"/>
  <c r="F741" s="1"/>
  <c r="D742"/>
  <c r="F742" s="1"/>
  <c r="D728"/>
  <c r="D719"/>
  <c r="D697"/>
  <c r="F697" s="1"/>
  <c r="D698"/>
  <c r="D699"/>
  <c r="F699" s="1"/>
  <c r="D700"/>
  <c r="D701"/>
  <c r="D702"/>
  <c r="D703"/>
  <c r="D704"/>
  <c r="D705"/>
  <c r="F705" s="1"/>
  <c r="D706"/>
  <c r="F706" s="1"/>
  <c r="D682"/>
  <c r="A640"/>
  <c r="C638"/>
  <c r="C640" s="1"/>
  <c r="D646"/>
  <c r="C625"/>
  <c r="D573"/>
  <c r="D575"/>
  <c r="F575" s="1"/>
  <c r="D576"/>
  <c r="F576" s="1"/>
  <c r="D572"/>
  <c r="F572" s="1"/>
  <c r="D562"/>
  <c r="F562" s="1"/>
  <c r="F538"/>
  <c r="F532"/>
  <c r="F531"/>
  <c r="D517"/>
  <c r="D518"/>
  <c r="D519"/>
  <c r="F519" s="1"/>
  <c r="D520"/>
  <c r="D521"/>
  <c r="F521" s="1"/>
  <c r="D522"/>
  <c r="D516"/>
  <c r="F516" s="1"/>
  <c r="D507"/>
  <c r="F507" s="1"/>
  <c r="F503"/>
  <c r="F502"/>
  <c r="D491"/>
  <c r="F491" s="1"/>
  <c r="D492"/>
  <c r="F492" s="1"/>
  <c r="D482"/>
  <c r="F482" s="1"/>
  <c r="D481"/>
  <c r="F481" s="1"/>
  <c r="D463"/>
  <c r="F463" s="1"/>
  <c r="D464"/>
  <c r="F464" s="1"/>
  <c r="D465"/>
  <c r="F465" s="1"/>
  <c r="D466"/>
  <c r="F466" s="1"/>
  <c r="D467"/>
  <c r="F467" s="1"/>
  <c r="D468"/>
  <c r="F468" s="1"/>
  <c r="D469"/>
  <c r="F469" s="1"/>
  <c r="D470"/>
  <c r="F470" s="1"/>
  <c r="D472"/>
  <c r="F472" s="1"/>
  <c r="D462"/>
  <c r="F462" s="1"/>
  <c r="F454"/>
  <c r="F455"/>
  <c r="F456"/>
  <c r="F457"/>
  <c r="F458"/>
  <c r="F447"/>
  <c r="F448"/>
  <c r="F449"/>
  <c r="C448"/>
  <c r="D425"/>
  <c r="F425" s="1"/>
  <c r="D426"/>
  <c r="F426" s="1"/>
  <c r="D427"/>
  <c r="F427" s="1"/>
  <c r="D428"/>
  <c r="F428" s="1"/>
  <c r="D429"/>
  <c r="F429" s="1"/>
  <c r="D430"/>
  <c r="F430" s="1"/>
  <c r="D431"/>
  <c r="F431" s="1"/>
  <c r="D432"/>
  <c r="F432" s="1"/>
  <c r="D433"/>
  <c r="F433" s="1"/>
  <c r="D434"/>
  <c r="F434" s="1"/>
  <c r="D436"/>
  <c r="F436" s="1"/>
  <c r="D437"/>
  <c r="F437" s="1"/>
  <c r="D438"/>
  <c r="D439"/>
  <c r="F439" s="1"/>
  <c r="D440"/>
  <c r="F440" s="1"/>
  <c r="D424"/>
  <c r="F424" s="1"/>
  <c r="F438"/>
  <c r="F414"/>
  <c r="F413"/>
  <c r="F412"/>
  <c r="D404"/>
  <c r="D406"/>
  <c r="D403"/>
  <c r="F403" s="1"/>
  <c r="D396"/>
  <c r="D398"/>
  <c r="D395"/>
  <c r="F395" s="1"/>
  <c r="D367"/>
  <c r="F367" s="1"/>
  <c r="D368"/>
  <c r="F368" s="1"/>
  <c r="D369"/>
  <c r="F369" s="1"/>
  <c r="D373"/>
  <c r="D366"/>
  <c r="F366" s="1"/>
  <c r="D343"/>
  <c r="F343" s="1"/>
  <c r="D344"/>
  <c r="F344" s="1"/>
  <c r="D345"/>
  <c r="F345" s="1"/>
  <c r="D349"/>
  <c r="D342"/>
  <c r="F342" s="1"/>
  <c r="D318"/>
  <c r="F318" s="1"/>
  <c r="D319"/>
  <c r="F319" s="1"/>
  <c r="D320"/>
  <c r="F320" s="1"/>
  <c r="D321"/>
  <c r="F321" s="1"/>
  <c r="D317"/>
  <c r="F317" s="1"/>
  <c r="D310"/>
  <c r="D307"/>
  <c r="F307" s="1"/>
  <c r="F276"/>
  <c r="D277"/>
  <c r="D272"/>
  <c r="F272" s="1"/>
  <c r="F264"/>
  <c r="D265"/>
  <c r="D260"/>
  <c r="F260" s="1"/>
  <c r="F255"/>
  <c r="D21" i="72" s="1"/>
  <c r="F21" s="1"/>
  <c r="D246" i="68"/>
  <c r="F246" s="1"/>
  <c r="D248"/>
  <c r="D245"/>
  <c r="F245" s="1"/>
  <c r="D236"/>
  <c r="D232"/>
  <c r="F232" s="1"/>
  <c r="D226"/>
  <c r="D222"/>
  <c r="F222" s="1"/>
  <c r="D211"/>
  <c r="D207"/>
  <c r="F207" s="1"/>
  <c r="D199"/>
  <c r="D187"/>
  <c r="D163"/>
  <c r="F163" s="1"/>
  <c r="F166" s="1"/>
  <c r="D148"/>
  <c r="D152"/>
  <c r="D155"/>
  <c r="D147"/>
  <c r="F147" s="1"/>
  <c r="D129"/>
  <c r="D131"/>
  <c r="D133"/>
  <c r="D137"/>
  <c r="D127"/>
  <c r="F127" s="1"/>
  <c r="D105"/>
  <c r="D111"/>
  <c r="F111" s="1"/>
  <c r="D88"/>
  <c r="F88" s="1"/>
  <c r="F796" l="1"/>
  <c r="F857"/>
  <c r="F792"/>
  <c r="F855"/>
  <c r="F791"/>
  <c r="F856"/>
  <c r="H558" i="71"/>
  <c r="H559" s="1"/>
  <c r="H560" s="1"/>
  <c r="E320"/>
  <c r="H320" s="1"/>
  <c r="H321" s="1"/>
  <c r="H322" s="1"/>
  <c r="B22" i="72" s="1"/>
  <c r="B19"/>
  <c r="F805" i="68"/>
  <c r="F798"/>
  <c r="F788"/>
  <c r="F504"/>
  <c r="F404"/>
  <c r="F396"/>
  <c r="F861" l="1"/>
  <c r="F862" s="1"/>
  <c r="F864" s="1"/>
  <c r="E562" i="71"/>
  <c r="H562" s="1"/>
  <c r="H563" s="1"/>
  <c r="H564" s="1"/>
  <c r="B54" i="72" s="1"/>
  <c r="B53"/>
  <c r="D12" i="68"/>
  <c r="D21"/>
  <c r="D30"/>
  <c r="D38"/>
  <c r="D47"/>
  <c r="D56"/>
  <c r="F865" l="1"/>
  <c r="F866" s="1"/>
  <c r="W23" i="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18" i="68" s="1"/>
  <c r="F718"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AD1547" s="1"/>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593" i="68" s="1"/>
  <c r="D58" i="72" s="1"/>
  <c r="F5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370" i="68" s="1"/>
  <c r="F370"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615" i="68" s="1"/>
  <c r="F615"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524" i="68" s="1"/>
  <c r="F524" s="1"/>
  <c r="I2055" i="1"/>
  <c r="D348" i="68" s="1"/>
  <c r="F348" s="1"/>
  <c r="I1467" i="1"/>
  <c r="K1467" s="1"/>
  <c r="I1507"/>
  <c r="K1507" s="1"/>
  <c r="I1394"/>
  <c r="D185" i="68" s="1"/>
  <c r="F185" s="1"/>
  <c r="I1258" i="1"/>
  <c r="D113" i="68" s="1"/>
  <c r="F113"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47" i="68" s="1"/>
  <c r="F347" s="1"/>
  <c r="I1227" i="1"/>
  <c r="K1227" s="1"/>
  <c r="V710"/>
  <c r="D46" i="32" s="1"/>
  <c r="F46" s="1"/>
  <c r="H46" s="1"/>
  <c r="I447" i="1"/>
  <c r="K447" s="1"/>
  <c r="I2699"/>
  <c r="K2699" s="1"/>
  <c r="I2153"/>
  <c r="K2153" s="1"/>
  <c r="I2133"/>
  <c r="K2133" s="1"/>
  <c r="I1508"/>
  <c r="K1508" s="1"/>
  <c r="I1648"/>
  <c r="I1235"/>
  <c r="K1235" s="1"/>
  <c r="I1259"/>
  <c r="D114" i="68" s="1"/>
  <c r="F114" s="1"/>
  <c r="I1225" i="1"/>
  <c r="I1254"/>
  <c r="D109" i="68" s="1"/>
  <c r="F109"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601" i="68" s="1"/>
  <c r="F601" s="1"/>
  <c r="I314" i="1"/>
  <c r="D628" i="68" s="1"/>
  <c r="F628"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X14" i="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X35" i="1"/>
  <c r="I910" i="27"/>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12" i="1" l="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D563" i="68"/>
  <c r="F563" s="1"/>
  <c r="I94" i="1"/>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696" i="68" s="1"/>
  <c r="F696" s="1"/>
  <c r="I176" i="1"/>
  <c r="K176" s="1"/>
  <c r="P577"/>
  <c r="R577" s="1"/>
  <c r="I2126"/>
  <c r="K2126" s="1"/>
  <c r="I168"/>
  <c r="K168" s="1"/>
  <c r="R141"/>
  <c r="D727" i="68"/>
  <c r="F727"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22" i="68" s="1"/>
  <c r="F322" s="1"/>
  <c r="F326" s="1"/>
  <c r="F329" s="1"/>
  <c r="D27" i="72" s="1"/>
  <c r="F27" s="1"/>
  <c r="I1972" i="1"/>
  <c r="P1972" s="1"/>
  <c r="I3121"/>
  <c r="I1943"/>
  <c r="I1993"/>
  <c r="K1993" s="1"/>
  <c r="I2011"/>
  <c r="P2012" s="1"/>
  <c r="D153" i="68" s="1"/>
  <c r="F153" s="1"/>
  <c r="I2008" i="1"/>
  <c r="K2008" s="1"/>
  <c r="I2053"/>
  <c r="D346" i="68" s="1"/>
  <c r="F346" s="1"/>
  <c r="F354" s="1"/>
  <c r="F356" s="1"/>
  <c r="D29" i="72" s="1"/>
  <c r="F29" s="1"/>
  <c r="K1564" i="1"/>
  <c r="D577" i="68"/>
  <c r="F577" s="1"/>
  <c r="I1590" i="1"/>
  <c r="K1590" s="1"/>
  <c r="I1506"/>
  <c r="I3169" s="1"/>
  <c r="K3169" s="1"/>
  <c r="I2718"/>
  <c r="K2718" s="1"/>
  <c r="I2712"/>
  <c r="D223" i="68" s="1"/>
  <c r="F223" s="1"/>
  <c r="D233"/>
  <c r="F233" s="1"/>
  <c r="D261"/>
  <c r="F261" s="1"/>
  <c r="K1548" i="1"/>
  <c r="I1533"/>
  <c r="P1522"/>
  <c r="R1522" s="1"/>
  <c r="I1161"/>
  <c r="K1161" s="1"/>
  <c r="I1518"/>
  <c r="K1518" s="1"/>
  <c r="P339"/>
  <c r="R339" s="1"/>
  <c r="P69"/>
  <c r="R69" s="1"/>
  <c r="V712"/>
  <c r="I449"/>
  <c r="K449" s="1"/>
  <c r="I868"/>
  <c r="V647"/>
  <c r="I1339"/>
  <c r="I1307"/>
  <c r="K1307" s="1"/>
  <c r="I1395"/>
  <c r="D186" i="68" s="1"/>
  <c r="F186" s="1"/>
  <c r="I1382" i="1"/>
  <c r="K1382" s="1"/>
  <c r="I1829"/>
  <c r="K1829" s="1"/>
  <c r="I1709"/>
  <c r="K1709" s="1"/>
  <c r="I2429"/>
  <c r="I2385"/>
  <c r="I2714"/>
  <c r="I275"/>
  <c r="K275" s="1"/>
  <c r="D263" i="68"/>
  <c r="F263" s="1"/>
  <c r="D235"/>
  <c r="F235" s="1"/>
  <c r="P393" i="1"/>
  <c r="D275" i="68" s="1"/>
  <c r="F275" s="1"/>
  <c r="I340" i="1"/>
  <c r="K340" s="1"/>
  <c r="V360"/>
  <c r="X360" s="1"/>
  <c r="I384"/>
  <c r="D645" i="68" s="1"/>
  <c r="F645" s="1"/>
  <c r="I214" i="1"/>
  <c r="K214" s="1"/>
  <c r="I886"/>
  <c r="K886" s="1"/>
  <c r="I491"/>
  <c r="K491" s="1"/>
  <c r="I902"/>
  <c r="K902" s="1"/>
  <c r="I1203"/>
  <c r="D669" i="68" s="1"/>
  <c r="F669" s="1"/>
  <c r="I1360" i="1"/>
  <c r="D92" i="68" s="1"/>
  <c r="F92" s="1"/>
  <c r="I1325" i="1"/>
  <c r="K1325" s="1"/>
  <c r="I1436"/>
  <c r="K1436" s="1"/>
  <c r="I1421"/>
  <c r="D198" i="68" s="1"/>
  <c r="F198"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681" i="68" s="1"/>
  <c r="F681" s="1"/>
  <c r="I1520" i="1"/>
  <c r="K1520" s="1"/>
  <c r="P1524"/>
  <c r="R1524" s="1"/>
  <c r="I1493"/>
  <c r="D210" i="68" s="1"/>
  <c r="F210" s="1"/>
  <c r="I2028" i="1"/>
  <c r="P2028" s="1"/>
  <c r="R2028" s="1"/>
  <c r="I2009"/>
  <c r="K2009" s="1"/>
  <c r="I1847"/>
  <c r="I2687"/>
  <c r="K2687" s="1"/>
  <c r="P287"/>
  <c r="R287" s="1"/>
  <c r="P84"/>
  <c r="R84" s="1"/>
  <c r="I316"/>
  <c r="D630" i="68" s="1"/>
  <c r="F630" s="1"/>
  <c r="AS3106" i="1"/>
  <c r="D490" i="68"/>
  <c r="F490" s="1"/>
  <c r="I414" i="1"/>
  <c r="K414" s="1"/>
  <c r="I228"/>
  <c r="D614" i="68" s="1"/>
  <c r="F614" s="1"/>
  <c r="I198" i="1"/>
  <c r="D600" i="68" s="1"/>
  <c r="F600" s="1"/>
  <c r="P321" i="1"/>
  <c r="R321" s="1"/>
  <c r="V646"/>
  <c r="X646" s="1"/>
  <c r="P523"/>
  <c r="R523" s="1"/>
  <c r="I811"/>
  <c r="K811" s="1"/>
  <c r="P551"/>
  <c r="R551" s="1"/>
  <c r="I866"/>
  <c r="I3306" s="1"/>
  <c r="K3306" s="1"/>
  <c r="I900"/>
  <c r="K900" s="1"/>
  <c r="P1523"/>
  <c r="R1523" s="1"/>
  <c r="I1228"/>
  <c r="K1228" s="1"/>
  <c r="P1360"/>
  <c r="R1360" s="1"/>
  <c r="I1306"/>
  <c r="P1304" s="1"/>
  <c r="R1304" s="1"/>
  <c r="I1407"/>
  <c r="D680" i="68" s="1"/>
  <c r="F680" s="1"/>
  <c r="I2031" i="1"/>
  <c r="K2031" s="1"/>
  <c r="I1480"/>
  <c r="K1480" s="1"/>
  <c r="I2165"/>
  <c r="K2165" s="1"/>
  <c r="I1995"/>
  <c r="P1995" s="1"/>
  <c r="D136" i="68" s="1"/>
  <c r="F136" s="1"/>
  <c r="I2791" i="1"/>
  <c r="K2791" s="1"/>
  <c r="L2757" s="1"/>
  <c r="I1912"/>
  <c r="K1912" s="1"/>
  <c r="I2152"/>
  <c r="P2159" s="1"/>
  <c r="R2159" s="1"/>
  <c r="I2428"/>
  <c r="P2435" s="1"/>
  <c r="R2435" s="1"/>
  <c r="J3045"/>
  <c r="K3045" s="1"/>
  <c r="I383"/>
  <c r="D644" i="68" s="1"/>
  <c r="F644" s="1"/>
  <c r="D262"/>
  <c r="F262" s="1"/>
  <c r="D234"/>
  <c r="F234" s="1"/>
  <c r="I3809" i="1"/>
  <c r="K3809" s="1"/>
  <c r="I490"/>
  <c r="K490" s="1"/>
  <c r="P392"/>
  <c r="D274" i="68" s="1"/>
  <c r="F274" s="1"/>
  <c r="P83" i="1"/>
  <c r="R83" s="1"/>
  <c r="P53"/>
  <c r="R53" s="1"/>
  <c r="I359"/>
  <c r="K359" s="1"/>
  <c r="I300"/>
  <c r="K300" s="1"/>
  <c r="P309"/>
  <c r="R309" s="1"/>
  <c r="I652"/>
  <c r="K652" s="1"/>
  <c r="V711"/>
  <c r="X711" s="1"/>
  <c r="Z711" s="1"/>
  <c r="I884"/>
  <c r="K884" s="1"/>
  <c r="I552"/>
  <c r="K552" s="1"/>
  <c r="P1146"/>
  <c r="I1149"/>
  <c r="K1149" s="1"/>
  <c r="I1162"/>
  <c r="K1162" s="1"/>
  <c r="I1273"/>
  <c r="I1420"/>
  <c r="D197" i="68" s="1"/>
  <c r="F197" s="1"/>
  <c r="I1324" i="1"/>
  <c r="K1324" s="1"/>
  <c r="I1519"/>
  <c r="K1519" s="1"/>
  <c r="P2337"/>
  <c r="R2337" s="1"/>
  <c r="I1846"/>
  <c r="K1846" s="1"/>
  <c r="I2335"/>
  <c r="K2335" s="1"/>
  <c r="I2107"/>
  <c r="K2107" s="1"/>
  <c r="I1647"/>
  <c r="I1974"/>
  <c r="K1974" s="1"/>
  <c r="I2178"/>
  <c r="K2178" s="1"/>
  <c r="I2713"/>
  <c r="D224" i="68" s="1"/>
  <c r="F224" s="1"/>
  <c r="I3459" i="1"/>
  <c r="I3826" s="1"/>
  <c r="K3826" s="1"/>
  <c r="I315"/>
  <c r="D629" i="68" s="1"/>
  <c r="F629" s="1"/>
  <c r="V479" i="1"/>
  <c r="AB479" s="1"/>
  <c r="AD479" s="1"/>
  <c r="P350"/>
  <c r="R350" s="1"/>
  <c r="P298"/>
  <c r="R298" s="1"/>
  <c r="I213"/>
  <c r="K213" s="1"/>
  <c r="I727"/>
  <c r="K727" s="1"/>
  <c r="I763"/>
  <c r="K763" s="1"/>
  <c r="P891"/>
  <c r="R891" s="1"/>
  <c r="I584"/>
  <c r="K584" s="1"/>
  <c r="I507"/>
  <c r="I1253"/>
  <c r="D108" i="68" s="1"/>
  <c r="F108" s="1"/>
  <c r="I1202" i="1"/>
  <c r="D668" i="68" s="1"/>
  <c r="F668" s="1"/>
  <c r="I1338" i="1"/>
  <c r="I1455"/>
  <c r="K1455" s="1"/>
  <c r="I1359"/>
  <c r="D91" i="68" s="1"/>
  <c r="F91" s="1"/>
  <c r="I1492" i="1"/>
  <c r="D209" i="68" s="1"/>
  <c r="F209" s="1"/>
  <c r="I2349" i="1"/>
  <c r="I2012"/>
  <c r="P2013" s="1"/>
  <c r="D154" i="68" s="1"/>
  <c r="F154" s="1"/>
  <c r="I1828" i="1"/>
  <c r="K1828" s="1"/>
  <c r="I2399"/>
  <c r="I1708"/>
  <c r="K1708" s="1"/>
  <c r="I2079"/>
  <c r="D372" i="68" s="1"/>
  <c r="F372" s="1"/>
  <c r="I2322" i="1"/>
  <c r="K2322" s="1"/>
  <c r="I2994"/>
  <c r="K2994" s="1"/>
  <c r="P378"/>
  <c r="R378" s="1"/>
  <c r="P338"/>
  <c r="R338" s="1"/>
  <c r="I274"/>
  <c r="K274" s="1"/>
  <c r="P82"/>
  <c r="R82" s="1"/>
  <c r="I382"/>
  <c r="D643" i="68" s="1"/>
  <c r="F643" s="1"/>
  <c r="I506" i="1"/>
  <c r="I2900" s="1"/>
  <c r="K2900" s="1"/>
  <c r="I1337"/>
  <c r="I1252"/>
  <c r="D107" i="68" s="1"/>
  <c r="F107" s="1"/>
  <c r="I2078" i="1"/>
  <c r="D371" i="68" s="1"/>
  <c r="F371" s="1"/>
  <c r="I2427" i="1"/>
  <c r="P2434" s="1"/>
  <c r="R2434" s="1"/>
  <c r="I2993"/>
  <c r="K2993" s="1"/>
  <c r="I413"/>
  <c r="K413" s="1"/>
  <c r="I358"/>
  <c r="V358" s="1"/>
  <c r="I273"/>
  <c r="K273" s="1"/>
  <c r="P67"/>
  <c r="R67" s="1"/>
  <c r="I299"/>
  <c r="K299" s="1"/>
  <c r="P52"/>
  <c r="R52" s="1"/>
  <c r="P391"/>
  <c r="D273" i="68" s="1"/>
  <c r="F273" s="1"/>
  <c r="V645" i="1"/>
  <c r="X645" s="1"/>
  <c r="I1380"/>
  <c r="K1380" s="1"/>
  <c r="I1257"/>
  <c r="D112" i="68" s="1"/>
  <c r="F112" s="1"/>
  <c r="I2334" i="1"/>
  <c r="K2334" s="1"/>
  <c r="I1994"/>
  <c r="P1994" s="1"/>
  <c r="D135" i="68" s="1"/>
  <c r="F135" s="1"/>
  <c r="I3458" i="1"/>
  <c r="K3458" s="1"/>
  <c r="I197"/>
  <c r="D599" i="68" s="1"/>
  <c r="F599" s="1"/>
  <c r="P377" i="1"/>
  <c r="R377" s="1"/>
  <c r="I810"/>
  <c r="V804" s="1"/>
  <c r="X804" s="1"/>
  <c r="P1145"/>
  <c r="I1223"/>
  <c r="K1223" s="1"/>
  <c r="I1358"/>
  <c r="D90" i="68" s="1"/>
  <c r="F90" s="1"/>
  <c r="I1491" i="1"/>
  <c r="D208" i="68" s="1"/>
  <c r="F208" s="1"/>
  <c r="I1973" i="1"/>
  <c r="P285"/>
  <c r="R285" s="1"/>
  <c r="I227"/>
  <c r="D613" i="68" s="1"/>
  <c r="F613"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34" i="68" s="1"/>
  <c r="F134"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508" i="68" s="1"/>
  <c r="F510"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151" i="68" s="1"/>
  <c r="F151"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831" i="68" s="1"/>
  <c r="F832" s="1"/>
  <c r="D75" i="72" s="1"/>
  <c r="F75"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47" i="68" s="1"/>
  <c r="F247" s="1"/>
  <c r="F250" s="1"/>
  <c r="F252" s="1"/>
  <c r="D20" i="72" s="1"/>
  <c r="F20" s="1"/>
  <c r="X3670" i="1"/>
  <c r="R382"/>
  <c r="R384" s="1"/>
  <c r="C1501" i="55" s="1"/>
  <c r="V3555" i="1"/>
  <c r="K3465"/>
  <c r="X530"/>
  <c r="P2009"/>
  <c r="D150" i="68" s="1"/>
  <c r="F150"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09" i="68" s="1"/>
  <c r="F309"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611" i="68" s="1"/>
  <c r="F611" s="1"/>
  <c r="I379" i="1"/>
  <c r="D640" i="68" s="1"/>
  <c r="F640" s="1"/>
  <c r="I335" i="1"/>
  <c r="K335" s="1"/>
  <c r="I311"/>
  <c r="D625" i="68" s="1"/>
  <c r="F625"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533" i="68" s="1"/>
  <c r="F535" s="1"/>
  <c r="R412" i="11"/>
  <c r="R413" s="1"/>
  <c r="C1503" i="55"/>
  <c r="K534" i="11"/>
  <c r="I1573" i="1"/>
  <c r="K1573" s="1"/>
  <c r="K1580" s="1"/>
  <c r="K1582" s="1"/>
  <c r="I1601"/>
  <c r="D561" i="68" s="1"/>
  <c r="F561" s="1"/>
  <c r="F566" s="1"/>
  <c r="F568" s="1"/>
  <c r="D53" i="72" s="1"/>
  <c r="F53" s="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279" i="68" l="1"/>
  <c r="F281" s="1"/>
  <c r="D23" i="72" s="1"/>
  <c r="F23" s="1"/>
  <c r="F238" i="68"/>
  <c r="F240" s="1"/>
  <c r="D19" i="72" s="1"/>
  <c r="F19" s="1"/>
  <c r="F378" i="68"/>
  <c r="F380" s="1"/>
  <c r="D30" i="72" s="1"/>
  <c r="F30"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585" i="68"/>
  <c r="F585" s="1"/>
  <c r="L82" i="1"/>
  <c r="K82"/>
  <c r="K81"/>
  <c r="K86" s="1"/>
  <c r="K88" s="1"/>
  <c r="D584" i="68"/>
  <c r="F584" s="1"/>
  <c r="K3660" i="1"/>
  <c r="D695" i="68"/>
  <c r="F695" s="1"/>
  <c r="F710" s="1"/>
  <c r="F712" s="1"/>
  <c r="F66" i="72" s="1"/>
  <c r="R1969" i="1"/>
  <c r="P1970"/>
  <c r="I96"/>
  <c r="D586" i="68"/>
  <c r="F586" s="1"/>
  <c r="R1970" i="1"/>
  <c r="K1179"/>
  <c r="K1183" s="1"/>
  <c r="K1185" s="1"/>
  <c r="C306" i="55" s="1"/>
  <c r="D415" i="68"/>
  <c r="F415" s="1"/>
  <c r="F419" s="1"/>
  <c r="F421" s="1"/>
  <c r="D34" i="72" s="1"/>
  <c r="F34" s="1"/>
  <c r="AS3105" i="1"/>
  <c r="AS3109" s="1"/>
  <c r="D489" i="68"/>
  <c r="F489" s="1"/>
  <c r="F493" s="1"/>
  <c r="R1972" i="1"/>
  <c r="K1943"/>
  <c r="I3564"/>
  <c r="F267" i="68"/>
  <c r="F269" s="1"/>
  <c r="D22" i="72" s="1"/>
  <c r="F22" s="1"/>
  <c r="D225" i="68"/>
  <c r="F225" s="1"/>
  <c r="F226" s="1"/>
  <c r="F227" s="1"/>
  <c r="D18" i="72" s="1"/>
  <c r="F18" s="1"/>
  <c r="K2714" i="1"/>
  <c r="X712"/>
  <c r="Z712" s="1"/>
  <c r="D48" i="32"/>
  <c r="K2385" i="1"/>
  <c r="D739" i="68"/>
  <c r="F739" s="1"/>
  <c r="K2715" i="1"/>
  <c r="K2716" s="1"/>
  <c r="C670" i="55" s="1"/>
  <c r="P670" s="1"/>
  <c r="P861" i="1"/>
  <c r="R861" s="1"/>
  <c r="I3929"/>
  <c r="R1974"/>
  <c r="F213" i="68"/>
  <c r="F215" s="1"/>
  <c r="D17" i="72" s="1"/>
  <c r="F17" s="1"/>
  <c r="K2996" i="1"/>
  <c r="I2901"/>
  <c r="K2901" s="1"/>
  <c r="K507"/>
  <c r="AK554"/>
  <c r="F551"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574" i="68"/>
  <c r="F574" s="1"/>
  <c r="F580" s="1"/>
  <c r="D54" i="72" s="1"/>
  <c r="F54"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799" i="68" s="1"/>
  <c r="F801" s="1"/>
  <c r="F802"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08" i="68" s="1"/>
  <c r="F308" s="1"/>
  <c r="F311" s="1"/>
  <c r="F312" s="1"/>
  <c r="D26" i="72" s="1"/>
  <c r="F26"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784" i="68" s="1"/>
  <c r="F786" s="1"/>
  <c r="D78" i="72" s="1"/>
  <c r="F78"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814" i="68" s="1"/>
  <c r="F816" s="1"/>
  <c r="F817" s="1"/>
  <c r="D76" i="72" s="1"/>
  <c r="F76"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397" i="68" s="1"/>
  <c r="F397" s="1"/>
  <c r="F399" s="1"/>
  <c r="F33" i="72"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656" i="68" s="1"/>
  <c r="F656" s="1"/>
  <c r="I313" i="1"/>
  <c r="D627" i="68" s="1"/>
  <c r="F627" s="1"/>
  <c r="I412" i="1"/>
  <c r="K412" s="1"/>
  <c r="I427"/>
  <c r="K427" s="1"/>
  <c r="P181"/>
  <c r="R181" s="1"/>
  <c r="P308"/>
  <c r="R308" s="1"/>
  <c r="I1646"/>
  <c r="I1911"/>
  <c r="K1911" s="1"/>
  <c r="K1915" s="1"/>
  <c r="K1917" s="1"/>
  <c r="I1924" s="1"/>
  <c r="K1924" s="1"/>
  <c r="K1927" s="1"/>
  <c r="C378" i="55" s="1"/>
  <c r="I1479" i="1"/>
  <c r="K1479" s="1"/>
  <c r="I2150"/>
  <c r="I1406"/>
  <c r="D679" i="68" s="1"/>
  <c r="F679" s="1"/>
  <c r="I1357" i="1"/>
  <c r="D89" i="68" s="1"/>
  <c r="F89" s="1"/>
  <c r="I1201" i="1"/>
  <c r="D667" i="68" s="1"/>
  <c r="F667" s="1"/>
  <c r="I1454" i="1"/>
  <c r="K1454" s="1"/>
  <c r="I1393"/>
  <c r="D184" i="68" s="1"/>
  <c r="F184" s="1"/>
  <c r="I865" i="1"/>
  <c r="I527"/>
  <c r="K527" s="1"/>
  <c r="P522"/>
  <c r="R522" s="1"/>
  <c r="R529" s="1"/>
  <c r="R531" s="1"/>
  <c r="I381"/>
  <c r="D642" i="68" s="1"/>
  <c r="F642" s="1"/>
  <c r="I2130" i="1"/>
  <c r="K2130" s="1"/>
  <c r="I1845"/>
  <c r="I2384"/>
  <c r="D738" i="68" s="1"/>
  <c r="F738" s="1"/>
  <c r="I1419" i="1"/>
  <c r="D196" i="68" s="1"/>
  <c r="F196"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589" i="68" l="1"/>
  <c r="F591" s="1"/>
  <c r="D56" i="72" s="1"/>
  <c r="F56" s="1"/>
  <c r="K3280" i="27"/>
  <c r="I3298"/>
  <c r="K3408"/>
  <c r="K3409" s="1"/>
  <c r="K3398" s="1"/>
  <c r="K3041"/>
  <c r="K3688"/>
  <c r="X270" i="55"/>
  <c r="F270"/>
  <c r="R270"/>
  <c r="C6"/>
  <c r="P595" i="1"/>
  <c r="R595" s="1"/>
  <c r="P608"/>
  <c r="R608" s="1"/>
  <c r="K90"/>
  <c r="K89"/>
  <c r="C18" i="55"/>
  <c r="F18" s="1"/>
  <c r="K96" i="1"/>
  <c r="K99" s="1"/>
  <c r="K101" s="1"/>
  <c r="M96"/>
  <c r="M97" s="1"/>
  <c r="E498" i="68"/>
  <c r="E499" s="1"/>
  <c r="E500" s="1"/>
  <c r="F42" i="72" s="1"/>
  <c r="D498" i="68"/>
  <c r="D499" s="1"/>
  <c r="D500" s="1"/>
  <c r="F41" i="72" s="1"/>
  <c r="D523" i="68"/>
  <c r="F523"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726" i="68"/>
  <c r="F726" s="1"/>
  <c r="F730" s="1"/>
  <c r="D68" i="72" s="1"/>
  <c r="F68" s="1"/>
  <c r="K89" i="11"/>
  <c r="L90" s="1"/>
  <c r="L91" s="1"/>
  <c r="D35" i="68"/>
  <c r="F35" s="1"/>
  <c r="K35" i="1"/>
  <c r="D110" i="68"/>
  <c r="F110"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441" i="68" s="1"/>
  <c r="K1093" i="11"/>
  <c r="F473"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I1644"/>
  <c r="K1644" s="1"/>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149" i="68" s="1"/>
  <c r="F149" s="1"/>
  <c r="F159" s="1"/>
  <c r="D11" i="72" s="1"/>
  <c r="F11" s="1"/>
  <c r="K2007" i="1"/>
  <c r="K2015" s="1"/>
  <c r="C389" i="55" s="1"/>
  <c r="AB478" i="1"/>
  <c r="AD478" s="1"/>
  <c r="X478"/>
  <c r="K1945"/>
  <c r="K1948" s="1"/>
  <c r="C379" i="55" s="1"/>
  <c r="I3566" i="1"/>
  <c r="D525" i="68" s="1"/>
  <c r="F525"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05" i="68" s="1"/>
  <c r="F405" s="1"/>
  <c r="F407" s="1"/>
  <c r="F32" i="72"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807" i="68" s="1"/>
  <c r="F809" s="1"/>
  <c r="D80" i="72" s="1"/>
  <c r="F80"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F528" i="68" l="1"/>
  <c r="D45" i="72" s="1"/>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740" i="68"/>
  <c r="F740"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539" i="68" s="1"/>
  <c r="F539" s="1"/>
  <c r="F541" s="1"/>
  <c r="F48" i="72"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D36" i="68" s="1"/>
  <c r="F36" s="1"/>
  <c r="F40" s="1"/>
  <c r="C78" i="1"/>
  <c r="I3504"/>
  <c r="R1142"/>
  <c r="P1173"/>
  <c r="R1173" s="1"/>
  <c r="X771"/>
  <c r="X801"/>
  <c r="V816"/>
  <c r="X816" s="1"/>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28" i="68" s="1"/>
  <c r="F128"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X690" l="1"/>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471" i="68"/>
  <c r="F471" s="1"/>
  <c r="F475" s="1"/>
  <c r="F476" s="1"/>
  <c r="D39" i="72" s="1"/>
  <c r="F39"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17" i="68" s="1"/>
  <c r="F717" s="1"/>
  <c r="F721" s="1"/>
  <c r="D67" i="72" s="1"/>
  <c r="F67"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I175"/>
  <c r="K175" s="1"/>
  <c r="K179" s="1"/>
  <c r="C44" i="55" s="1"/>
  <c r="V762" i="1"/>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Z1497" l="1"/>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550"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12" i="68" s="1"/>
  <c r="F612" s="1"/>
  <c r="F618" s="1"/>
  <c r="F620" s="1"/>
  <c r="D60" i="72" s="1"/>
  <c r="F60" s="1"/>
  <c r="D73" i="68"/>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195" i="68" s="1"/>
  <c r="F195" s="1"/>
  <c r="F201" s="1"/>
  <c r="F203" s="1"/>
  <c r="F16" i="72"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AQ108"/>
  <c r="AS108" s="1"/>
  <c r="AU108" s="1"/>
  <c r="AV108" s="1"/>
  <c r="P164"/>
  <c r="R164" s="1"/>
  <c r="P232"/>
  <c r="R232" s="1"/>
  <c r="I1405"/>
  <c r="D678" i="68" s="1"/>
  <c r="F678" s="1"/>
  <c r="F685" s="1"/>
  <c r="F687" s="1"/>
  <c r="D65" i="72" s="1"/>
  <c r="F65" s="1"/>
  <c r="I411" i="1"/>
  <c r="K411" s="1"/>
  <c r="K418" s="1"/>
  <c r="K420" s="1"/>
  <c r="I487"/>
  <c r="K487" s="1"/>
  <c r="K495" s="1"/>
  <c r="K497" s="1"/>
  <c r="C63" i="55" s="1"/>
  <c r="I356" i="1"/>
  <c r="I1200"/>
  <c r="D666" i="68" s="1"/>
  <c r="F666" s="1"/>
  <c r="F672" s="1"/>
  <c r="F674" s="1"/>
  <c r="D64" i="72" s="1"/>
  <c r="F64" s="1"/>
  <c r="AQ133" i="1"/>
  <c r="I445"/>
  <c r="K445" s="1"/>
  <c r="K452" s="1"/>
  <c r="K454" s="1"/>
  <c r="I459" s="1"/>
  <c r="K459" s="1"/>
  <c r="K463" s="1"/>
  <c r="K465" s="1"/>
  <c r="K467" s="1"/>
  <c r="I380"/>
  <c r="D641" i="68" s="1"/>
  <c r="F641" s="1"/>
  <c r="F648" s="1"/>
  <c r="F650" s="1"/>
  <c r="D655" s="1"/>
  <c r="F655" s="1"/>
  <c r="F659" s="1"/>
  <c r="F661" s="1"/>
  <c r="D63" i="72" s="1"/>
  <c r="F63" s="1"/>
  <c r="P362" i="1"/>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480" i="68" s="1"/>
  <c r="F484" s="1"/>
  <c r="F485" s="1"/>
  <c r="F40" i="72"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L693" i="55" l="1"/>
  <c r="P693"/>
  <c r="Z693"/>
  <c r="AD693" s="1"/>
  <c r="H693"/>
  <c r="N693"/>
  <c r="J693"/>
  <c r="F693"/>
  <c r="X693"/>
  <c r="P51" i="1"/>
  <c r="R51" s="1"/>
  <c r="R57" s="1"/>
  <c r="R60" s="1"/>
  <c r="P610" s="1"/>
  <c r="R610" s="1"/>
  <c r="T693" i="55"/>
  <c r="V693"/>
  <c r="K984" i="11"/>
  <c r="K992" s="1"/>
  <c r="K1014" s="1"/>
  <c r="F446" i="68" s="1"/>
  <c r="D435"/>
  <c r="F435" s="1"/>
  <c r="F443" s="1"/>
  <c r="F444" s="1"/>
  <c r="D36" i="72" s="1"/>
  <c r="F36"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P596"/>
  <c r="R596" s="1"/>
  <c r="I127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D183" i="68" s="1"/>
  <c r="F183" s="1"/>
  <c r="F189" s="1"/>
  <c r="F191" s="1"/>
  <c r="D15" i="72"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598" i="68" s="1"/>
  <c r="F598" s="1"/>
  <c r="I312" i="1"/>
  <c r="D626" i="68" s="1"/>
  <c r="F626" s="1"/>
  <c r="F633" s="1"/>
  <c r="F635" s="1"/>
  <c r="D61" i="72" s="1"/>
  <c r="F61"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P196"/>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04" i="68" s="1"/>
  <c r="F104" s="1"/>
  <c r="F117" s="1"/>
  <c r="F119" s="1"/>
  <c r="D9" i="72" s="1"/>
  <c r="F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J47" i="55"/>
  <c r="H404"/>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597" i="68" s="1"/>
  <c r="F597"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F15" i="72" l="1"/>
  <c r="F13"/>
  <c r="K993" i="11"/>
  <c r="M993"/>
  <c r="N621" i="55"/>
  <c r="P621"/>
  <c r="T621"/>
  <c r="L621"/>
  <c r="V875"/>
  <c r="N875"/>
  <c r="X875"/>
  <c r="H875"/>
  <c r="J875"/>
  <c r="F875"/>
  <c r="R875"/>
  <c r="L875"/>
  <c r="P875"/>
  <c r="F604" i="68"/>
  <c r="F606" s="1"/>
  <c r="D59" i="72" s="1"/>
  <c r="F59" s="1"/>
  <c r="I2105" i="1"/>
  <c r="K2105" s="1"/>
  <c r="K2111" s="1"/>
  <c r="C399" i="55" s="1"/>
  <c r="I1991" i="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737" i="68" s="1"/>
  <c r="F737" s="1"/>
  <c r="F744" s="1"/>
  <c r="F746" s="1"/>
  <c r="D69" i="72" s="1"/>
  <c r="F69"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450"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R539" i="55" l="1"/>
  <c r="I1377" i="1"/>
  <c r="K1377" s="1"/>
  <c r="K1385" s="1"/>
  <c r="K1387" s="1"/>
  <c r="I1355"/>
  <c r="D87" i="68" s="1"/>
  <c r="F87" s="1"/>
  <c r="F95" s="1"/>
  <c r="F97" s="1"/>
  <c r="D7" i="72" s="1"/>
  <c r="F7" s="1"/>
  <c r="P1991" i="1"/>
  <c r="D132" i="68" s="1"/>
  <c r="F132" s="1"/>
  <c r="C540" i="55"/>
  <c r="V540" s="1"/>
  <c r="R1971" i="1"/>
  <c r="R1978" s="1"/>
  <c r="C869" i="55"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K1355" i="1"/>
  <c r="L1337" s="1"/>
  <c r="Z369" i="55"/>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Z396" i="55"/>
  <c r="AD396" s="1"/>
  <c r="X20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451" i="68" s="1"/>
  <c r="D37" i="72" s="1"/>
  <c r="F37"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L1335" i="1" l="1"/>
  <c r="R1991"/>
  <c r="H869" i="55"/>
  <c r="N540"/>
  <c r="J540"/>
  <c r="L540"/>
  <c r="T540"/>
  <c r="F540"/>
  <c r="R540"/>
  <c r="H540"/>
  <c r="X540"/>
  <c r="P869"/>
  <c r="T869"/>
  <c r="X869"/>
  <c r="R634" i="1"/>
  <c r="L869" i="55"/>
  <c r="V869"/>
  <c r="Z869"/>
  <c r="AD869" s="1"/>
  <c r="J869"/>
  <c r="F869"/>
  <c r="N869"/>
  <c r="K1363" i="1"/>
  <c r="K1365" s="1"/>
  <c r="C339" i="55" s="1"/>
  <c r="F396"/>
  <c r="J396"/>
  <c r="K1056" i="11"/>
  <c r="F459" i="68" s="1"/>
  <c r="F453"/>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R2347" s="1"/>
  <c r="R2350" s="1"/>
  <c r="C708" i="55" s="1"/>
  <c r="P674"/>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30" i="68" s="1"/>
  <c r="F130" s="1"/>
  <c r="F140" s="1"/>
  <c r="D10" i="72" s="1"/>
  <c r="F10"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C477" i="55" l="1"/>
  <c r="AB561" i="1"/>
  <c r="AD561" s="1"/>
  <c r="X339" i="55"/>
  <c r="N339"/>
  <c r="L339"/>
  <c r="R339"/>
  <c r="F339"/>
  <c r="P339"/>
  <c r="H339"/>
  <c r="Z339"/>
  <c r="AD339" s="1"/>
  <c r="T339"/>
  <c r="V339"/>
  <c r="J339"/>
  <c r="H372"/>
  <c r="K1057" i="11"/>
  <c r="F460" i="68" s="1"/>
  <c r="D38" i="72" s="1"/>
  <c r="F3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AB562" i="1"/>
  <c r="AD562" s="1"/>
  <c r="Z234" i="55"/>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C919" i="55" l="1"/>
  <c r="Z919" s="1"/>
  <c r="AD919" s="1"/>
  <c r="C1496"/>
  <c r="J870"/>
  <c r="T870"/>
  <c r="X870"/>
  <c r="R870"/>
  <c r="L870"/>
  <c r="V870"/>
  <c r="P870"/>
  <c r="N870"/>
  <c r="H870"/>
  <c r="AK552" i="1"/>
  <c r="AK557" s="1"/>
  <c r="AK559" s="1"/>
  <c r="AI561" s="1"/>
  <c r="AK561" s="1"/>
  <c r="F549" i="68"/>
  <c r="F554" s="1"/>
  <c r="F556" s="1"/>
  <c r="D52" i="72" s="1"/>
  <c r="F52" s="1"/>
  <c r="F88"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89" i="72" l="1"/>
  <c r="F90" s="1"/>
  <c r="F93" s="1"/>
  <c r="F94" s="1"/>
  <c r="F91"/>
  <c r="C464" i="55"/>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E95" i="72" l="1"/>
  <c r="Z1431" i="55"/>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<sst xmlns="http://schemas.openxmlformats.org/spreadsheetml/2006/main" count="37871" uniqueCount="6578">
  <si>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</si>
  <si>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</si>
  <si>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</si>
  <si>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</si>
  <si>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</si>
  <si>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</si>
  <si>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</si>
  <si>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</si>
  <si>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</si>
  <si>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</si>
  <si>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</si>
  <si>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</si>
  <si>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</si>
  <si>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</si>
  <si>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</si>
  <si>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</si>
  <si>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</si>
  <si>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</si>
  <si>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</si>
  <si>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</si>
  <si>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</si>
  <si>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</si>
  <si>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</si>
  <si>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</si>
  <si>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</si>
  <si>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</si>
  <si>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</si>
  <si>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</si>
  <si>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</si>
  <si>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</si>
  <si>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</si>
  <si>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</si>
  <si>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</si>
  <si>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</si>
  <si>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</si>
  <si>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</si>
  <si>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</si>
  <si>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</si>
  <si>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</si>
  <si>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</si>
  <si>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</si>
  <si>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</si>
  <si>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</si>
  <si>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</si>
  <si>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</si>
  <si>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</si>
  <si>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</si>
  <si>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</si>
  <si>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</si>
  <si>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</si>
  <si>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</si>
  <si>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</si>
  <si>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</si>
  <si>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</si>
  <si>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</si>
  <si>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</si>
  <si>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</si>
  <si>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</si>
  <si>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</si>
  <si>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</si>
  <si>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</si>
  <si>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</si>
  <si>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</si>
  <si>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</si>
  <si>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</si>
  <si>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</si>
  <si>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</si>
  <si>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</si>
  <si>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</si>
  <si>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</si>
  <si>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</si>
  <si>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</si>
  <si>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</si>
  <si>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</si>
  <si>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</si>
  <si>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</si>
  <si>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</si>
  <si>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</si>
  <si>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</si>
  <si>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</si>
  <si>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</si>
  <si>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</si>
  <si>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</si>
  <si>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</si>
  <si>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</si>
  <si>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</si>
  <si>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</si>
  <si>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</si>
  <si>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</si>
  <si>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</si>
  <si>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</si>
  <si>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</si>
  <si>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</si>
  <si>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</si>
  <si>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</si>
  <si>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</si>
  <si>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</si>
  <si>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</si>
  <si>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</si>
  <si>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</si>
  <si>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</si>
  <si>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</si>
  <si>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</si>
  <si>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</si>
  <si>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</si>
  <si>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</si>
  <si>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</si>
  <si>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</si>
  <si>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</si>
  <si>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</si>
  <si>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</si>
  <si>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</si>
  <si>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</si>
  <si>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</si>
  <si>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</si>
  <si>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</si>
  <si>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</si>
  <si>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</si>
  <si>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</si>
  <si>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</si>
  <si>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</si>
  <si>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</si>
  <si>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</si>
  <si>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</si>
  <si>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</si>
  <si>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</si>
  <si>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</si>
  <si>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</si>
  <si>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</si>
  <si>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</si>
  <si>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</si>
  <si>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</si>
  <si>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</si>
  <si>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</si>
  <si>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</si>
  <si>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</si>
  <si>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</si>
  <si>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</si>
  <si>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</si>
  <si>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</si>
  <si>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</si>
  <si>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</si>
  <si>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</si>
  <si>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</si>
  <si>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</si>
  <si>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</si>
  <si>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</si>
  <si>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</si>
  <si>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</si>
  <si>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</si>
  <si>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</si>
  <si>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</si>
  <si>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</si>
  <si>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</si>
  <si>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</si>
  <si>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</si>
  <si>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</si>
  <si>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</si>
  <si>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</si>
  <si>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</si>
  <si>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</si>
  <si>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</si>
  <si>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</si>
  <si>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</si>
  <si>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</si>
  <si>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</si>
  <si>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</si>
  <si>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</si>
  <si>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</si>
  <si>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</si>
  <si>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</si>
  <si>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</si>
  <si>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</si>
  <si>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</si>
  <si>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</si>
  <si>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</si>
  <si>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</si>
  <si>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</si>
  <si>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</si>
  <si>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</si>
  <si>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</si>
  <si>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</si>
  <si>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</si>
  <si>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</si>
  <si>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</si>
  <si>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</si>
  <si>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</si>
  <si>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</si>
  <si>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</si>
  <si>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</si>
  <si>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</si>
  <si>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</si>
  <si>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</si>
  <si>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</si>
  <si>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</si>
  <si>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</si>
  <si>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</si>
  <si>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</si>
  <si>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</si>
  <si>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</si>
  <si>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</si>
  <si>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</si>
  <si>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</si>
  <si>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</si>
  <si>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</si>
  <si>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</si>
  <si>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</si>
  <si>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</si>
  <si>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</si>
  <si>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</si>
  <si>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</si>
  <si>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</si>
  <si>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</si>
  <si>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</si>
  <si>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</si>
  <si>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</si>
  <si>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</si>
  <si>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</si>
  <si>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</si>
  <si>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</si>
  <si>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</si>
  <si>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</si>
  <si>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</si>
  <si>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</si>
  <si>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</si>
  <si>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</si>
  <si>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</si>
  <si>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</si>
  <si>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</si>
  <si>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</si>
  <si>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</si>
  <si>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</si>
  <si>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</si>
  <si>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</si>
  <si>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</si>
  <si>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</si>
  <si>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</si>
  <si>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</si>
  <si>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</si>
  <si>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</si>
  <si>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</si>
  <si>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</si>
  <si>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</si>
  <si>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</si>
  <si>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</si>
  <si>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</si>
  <si>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</si>
  <si>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</si>
  <si>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</si>
  <si>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</si>
  <si>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</si>
  <si>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</si>
  <si>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</si>
  <si>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</si>
  <si>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</si>
  <si>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</si>
  <si>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</si>
  <si>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</si>
  <si>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</si>
  <si>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</si>
  <si>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</si>
  <si>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</si>
  <si>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</si>
  <si>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</si>
  <si>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</si>
  <si>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</si>
  <si>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</si>
  <si>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</si>
  <si>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</si>
  <si>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</si>
  <si>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</si>
  <si>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</si>
  <si>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</si>
  <si>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</si>
  <si>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</si>
  <si>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</si>
  <si>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</si>
  <si>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</si>
  <si>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</si>
  <si>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</si>
  <si>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</si>
  <si>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</si>
  <si>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</si>
  <si>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</si>
  <si>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</si>
  <si>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</si>
  <si>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</si>
  <si>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</si>
  <si>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</si>
  <si>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</si>
  <si>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</si>
  <si>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</si>
  <si>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</si>
  <si>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</si>
  <si>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</si>
  <si>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</si>
  <si>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</si>
  <si>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</si>
  <si>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</si>
  <si>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</si>
  <si>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</si>
  <si>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</si>
  <si>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</si>
  <si>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</si>
  <si>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</si>
  <si>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</si>
  <si>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</si>
  <si>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</si>
  <si>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</si>
  <si>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</si>
  <si>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</si>
  <si>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</si>
  <si>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</si>
  <si>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</si>
  <si>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</si>
  <si>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</si>
  <si>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</si>
  <si>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</si>
  <si>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</si>
  <si>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</si>
  <si>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</si>
  <si>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</si>
  <si>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</si>
  <si>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</si>
  <si>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</si>
  <si>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</si>
  <si>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</si>
  <si>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</si>
  <si>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</si>
  <si>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</si>
  <si>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</si>
  <si>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</si>
  <si>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</si>
  <si>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</si>
  <si>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</si>
  <si>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</si>
  <si>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</si>
  <si>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</si>
  <si>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</si>
  <si>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</si>
  <si>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</si>
  <si>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</si>
  <si>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</si>
  <si>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</si>
  <si>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</si>
  <si>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</si>
  <si>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</si>
  <si>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</si>
  <si>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</si>
  <si>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</si>
  <si>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</si>
  <si>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</si>
  <si>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</si>
  <si>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</si>
  <si>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</si>
  <si>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</si>
  <si>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</si>
  <si>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</si>
  <si>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</si>
  <si>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</si>
  <si>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</si>
  <si>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</si>
  <si>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</si>
  <si>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</si>
  <si>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</si>
  <si>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</si>
  <si>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</si>
  <si>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</si>
  <si>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</si>
  <si>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</si>
  <si>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</si>
  <si>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</si>
  <si>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</si>
  <si>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</si>
  <si>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</si>
  <si>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</si>
  <si>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</si>
  <si>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</si>
  <si>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</si>
  <si>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</si>
  <si>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</si>
  <si>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</si>
  <si>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</si>
  <si>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</si>
  <si>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</si>
  <si>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</si>
  <si>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</si>
  <si>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</si>
  <si>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</si>
  <si>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</si>
  <si>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</si>
  <si>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</si>
  <si>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</si>
  <si>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</si>
  <si>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</si>
  <si>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</si>
  <si>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</si>
  <si>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</si>
  <si>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</si>
  <si>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</si>
  <si>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</si>
  <si>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</si>
  <si>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</si>
  <si>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</si>
  <si>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</si>
  <si>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</si>
  <si>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</si>
  <si>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</si>
  <si>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</si>
  <si>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</si>
  <si>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</si>
  <si>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</si>
  <si>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</si>
  <si>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</si>
  <si>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</si>
  <si>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</si>
  <si>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</si>
  <si>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</si>
  <si>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</si>
  <si>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</si>
  <si>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</si>
  <si>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</si>
  <si>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</si>
  <si>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</si>
  <si>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</si>
  <si>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</si>
  <si>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</si>
  <si>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</si>
  <si>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</si>
  <si>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</si>
  <si>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</si>
  <si>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</si>
  <si>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</si>
  <si>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</si>
  <si>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</si>
  <si>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</si>
  <si>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</si>
  <si>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</si>
  <si>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</si>
  <si>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</si>
  <si>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</si>
  <si>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</si>
  <si>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</si>
  <si>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</si>
  <si>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</si>
  <si>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</si>
  <si>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</si>
  <si>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</si>
  <si>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</si>
  <si>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</si>
  <si>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</si>
  <si>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</si>
  <si>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</si>
  <si>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</si>
  <si>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</si>
  <si>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</si>
  <si>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</si>
  <si>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</si>
  <si>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</si>
  <si>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</si>
  <si>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</si>
  <si>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</si>
  <si>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</si>
  <si>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</si>
  <si>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</si>
  <si>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</si>
  <si>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</si>
  <si>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</si>
  <si>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</si>
  <si>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</si>
  <si>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</si>
  <si>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</si>
  <si>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</si>
  <si>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</si>
  <si>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</si>
  <si>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</si>
  <si>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</si>
  <si>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</si>
  <si>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</si>
  <si>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</si>
  <si>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</si>
  <si>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</si>
  <si>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</si>
  <si>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</si>
  <si>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</si>
  <si>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</si>
  <si>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</si>
  <si>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</si>
  <si>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</si>
  <si>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</si>
  <si>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</si>
  <si>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</si>
  <si>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</si>
  <si>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</si>
  <si>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</si>
  <si>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</si>
  <si>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</si>
  <si>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</si>
  <si>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</si>
  <si>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</si>
  <si>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</si>
  <si>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</si>
  <si>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</si>
  <si>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</si>
  <si>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</si>
  <si>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</si>
  <si>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</si>
  <si>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</si>
  <si>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</si>
  <si>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</si>
  <si>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</si>
  <si>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</si>
  <si>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</si>
  <si>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</si>
  <si>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</si>
  <si>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</si>
  <si>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</si>
  <si>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</si>
  <si>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</si>
  <si>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</si>
  <si>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</si>
  <si>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</si>
  <si>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</si>
  <si>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</si>
  <si>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</si>
  <si>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</si>
  <si>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</si>
  <si>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</si>
  <si>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</si>
  <si>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</si>
  <si>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</si>
  <si>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</si>
  <si>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</si>
  <si>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</si>
  <si>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</si>
  <si>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</si>
  <si>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</si>
  <si>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</si>
  <si>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</si>
  <si>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</si>
  <si>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</si>
  <si>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</si>
  <si>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</si>
  <si>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</si>
  <si>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</si>
  <si>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</si>
  <si>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</si>
  <si>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</si>
  <si>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</si>
  <si>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</si>
  <si>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</si>
  <si>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</si>
  <si>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</si>
  <si>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</si>
  <si>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</si>
  <si>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</si>
  <si>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</si>
  <si>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</si>
  <si>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</si>
  <si>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</si>
  <si>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</si>
  <si>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</si>
  <si>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</si>
  <si>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</si>
  <si>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</si>
  <si>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</si>
  <si>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</si>
  <si>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</si>
  <si>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</si>
  <si>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</si>
  <si>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</si>
  <si>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</si>
  <si>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</si>
  <si>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</si>
  <si>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</si>
  <si>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</si>
  <si>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</si>
  <si>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</si>
  <si>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</si>
  <si>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</si>
  <si>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</si>
  <si>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</si>
  <si>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</si>
  <si>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</si>
  <si>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</si>
  <si>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</si>
  <si>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</si>
  <si>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</si>
  <si>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</si>
  <si>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</si>
  <si>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</si>
  <si>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</si>
  <si>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</si>
  <si>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</si>
  <si>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</si>
  <si>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</si>
  <si>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</si>
  <si>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</si>
  <si>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</si>
  <si>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</si>
  <si>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</si>
  <si>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</si>
  <si>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</si>
  <si>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</si>
  <si>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</si>
  <si>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</si>
  <si>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</si>
  <si>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</si>
  <si>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</si>
  <si>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</si>
  <si>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</si>
  <si>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</si>
  <si>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</si>
  <si>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</si>
  <si>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</si>
  <si>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</si>
  <si>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</si>
  <si>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</si>
  <si>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</si>
  <si>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</si>
  <si>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</si>
  <si>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</si>
  <si>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</si>
  <si>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</si>
  <si>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</si>
  <si>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</si>
  <si>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</si>
  <si>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</si>
  <si>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</si>
  <si>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</si>
  <si>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</si>
  <si>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</si>
  <si>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</si>
  <si>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</si>
  <si>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</si>
  <si>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</si>
  <si>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</si>
  <si>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</si>
  <si>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</si>
  <si>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</si>
  <si>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</si>
  <si>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</si>
  <si>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</si>
  <si>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</si>
  <si>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</si>
  <si>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</si>
  <si>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</si>
  <si>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</si>
  <si>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</si>
  <si>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</si>
  <si>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</si>
  <si>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</si>
  <si>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</si>
  <si>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</si>
  <si>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</si>
  <si>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</si>
  <si>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</si>
  <si>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</si>
  <si>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</si>
  <si>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</si>
  <si>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</si>
  <si>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</si>
  <si>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</si>
  <si>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</si>
  <si>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</si>
  <si>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</si>
  <si>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</si>
  <si>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</si>
  <si>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</si>
  <si>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</si>
  <si>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</si>
  <si>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</si>
  <si>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</si>
  <si>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</si>
  <si>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</si>
  <si>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</si>
  <si>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</si>
  <si>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</si>
  <si>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</si>
  <si>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</si>
  <si>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</si>
  <si>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</si>
  <si>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</si>
  <si>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</si>
  <si>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</si>
  <si>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</si>
  <si>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</si>
  <si>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</si>
  <si>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</si>
  <si>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</si>
  <si>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</si>
  <si>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</si>
  <si>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</si>
  <si>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</si>
  <si>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</si>
  <si>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</si>
  <si>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</si>
  <si>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</si>
  <si>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</si>
  <si>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</si>
  <si>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</si>
  <si>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</si>
  <si>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</si>
  <si>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</si>
  <si>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</si>
  <si>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</si>
  <si>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</si>
  <si>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</si>
  <si>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</si>
  <si>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</si>
  <si>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</si>
  <si>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</si>
  <si>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</si>
  <si>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</si>
  <si>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</si>
  <si>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</si>
  <si>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</si>
  <si>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</si>
  <si>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</si>
  <si>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</si>
  <si>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</si>
  <si>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</si>
  <si>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</si>
  <si>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</si>
  <si>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</si>
  <si>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</si>
  <si>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</si>
  <si>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</si>
  <si>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</si>
  <si>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</si>
  <si>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</si>
  <si>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</si>
  <si>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</si>
  <si>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</si>
  <si>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</si>
  <si>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</si>
  <si>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</si>
  <si>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</si>
  <si>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</si>
  <si>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</si>
  <si>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</si>
  <si>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</si>
  <si>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</si>
  <si>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</si>
  <si>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</si>
  <si>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</si>
  <si>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</si>
  <si>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</si>
  <si>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</si>
  <si>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</si>
  <si>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</si>
  <si>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</si>
  <si>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</si>
  <si>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</si>
  <si>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</si>
  <si>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</si>
  <si>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</si>
  <si>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</si>
  <si>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</si>
  <si>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</si>
  <si>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</si>
  <si>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</si>
  <si>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</si>
  <si>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</si>
  <si>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</si>
  <si>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</si>
  <si>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</si>
  <si>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</si>
  <si>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</si>
  <si>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</si>
  <si>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</si>
  <si>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</si>
  <si>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</si>
  <si>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</si>
  <si>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</si>
  <si>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</si>
  <si>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</si>
  <si>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</si>
  <si>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</si>
  <si>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</si>
  <si>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</si>
  <si>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</si>
  <si>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</si>
  <si>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</si>
  <si>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</si>
  <si>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</si>
  <si>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</si>
  <si>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</si>
  <si>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</si>
  <si>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</si>
  <si>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</si>
  <si>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</si>
  <si>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</si>
  <si>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</si>
  <si>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</si>
  <si>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</si>
  <si>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</si>
  <si>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</si>
  <si>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</si>
  <si>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</si>
  <si>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</si>
  <si>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</si>
  <si>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</si>
  <si>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</si>
  <si>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</si>
  <si>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</si>
  <si>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</si>
  <si>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</si>
  <si>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</si>
  <si>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</si>
  <si>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</si>
  <si>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</si>
  <si>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</si>
  <si>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</si>
  <si>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</si>
  <si>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</si>
  <si>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</si>
  <si>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</si>
  <si>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</si>
  <si>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</si>
  <si>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</si>
  <si>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</si>
  <si>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</si>
  <si>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</si>
  <si>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</si>
  <si>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</si>
  <si>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</si>
  <si>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</si>
  <si>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</si>
  <si>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</si>
  <si>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</si>
  <si>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</si>
  <si>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</si>
  <si>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</si>
  <si>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</si>
  <si>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</si>
  <si>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</si>
  <si>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</si>
  <si>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</si>
  <si>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</si>
  <si>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</si>
  <si>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</si>
  <si>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</si>
  <si>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</si>
  <si>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</si>
  <si>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</si>
  <si>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</si>
  <si>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</si>
  <si>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</si>
  <si>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</si>
  <si>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</si>
  <si>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</si>
  <si>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</si>
  <si>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</si>
  <si>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</si>
  <si>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</si>
  <si>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</si>
  <si>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</si>
  <si>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</si>
  <si>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</si>
  <si>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</si>
  <si>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</si>
  <si>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</si>
  <si>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</si>
  <si>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</si>
  <si>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</si>
  <si>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</si>
  <si>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</si>
  <si>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</si>
  <si>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</si>
  <si>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</si>
  <si>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</si>
  <si>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</si>
  <si>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</si>
  <si>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</si>
  <si>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</si>
  <si>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</si>
  <si>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</si>
  <si>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</si>
  <si>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</si>
  <si>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</si>
  <si>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</si>
  <si>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</si>
  <si>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</si>
  <si>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</si>
  <si>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</si>
  <si>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</si>
  <si>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</si>
  <si>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</si>
  <si>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</si>
  <si>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</si>
  <si>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</si>
  <si>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</si>
  <si>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</si>
  <si>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</si>
  <si>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</si>
  <si>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</si>
  <si>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</si>
  <si>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</si>
  <si>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</si>
  <si>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</si>
  <si>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</si>
  <si>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</si>
  <si>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</si>
  <si>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</si>
  <si>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</si>
  <si>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</si>
  <si>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</si>
  <si>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</si>
  <si>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</si>
  <si>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</si>
  <si>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</si>
  <si>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</si>
  <si>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</si>
  <si>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</si>
  <si>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</si>
  <si>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</si>
  <si>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</si>
  <si>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</si>
  <si>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</si>
  <si>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</si>
  <si>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</si>
  <si>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</si>
  <si>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</si>
  <si>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</si>
  <si>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</si>
  <si>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</si>
  <si>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</si>
  <si>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</si>
  <si>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</si>
  <si>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</si>
  <si>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</si>
  <si>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</si>
  <si>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</si>
  <si>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</si>
  <si>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</si>
  <si>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</si>
  <si>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</si>
  <si>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</si>
  <si>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</si>
  <si>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</si>
  <si>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</si>
  <si>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</si>
  <si>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</si>
  <si>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</si>
  <si>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</si>
  <si>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</si>
  <si>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</si>
  <si>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</si>
  <si>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</si>
  <si>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</si>
  <si>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</si>
  <si>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</si>
  <si>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</si>
  <si>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</si>
  <si>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</si>
  <si>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</si>
  <si>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</si>
  <si>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</si>
  <si>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</si>
  <si>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</si>
  <si>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</si>
  <si>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</si>
  <si>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</si>
  <si>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</si>
  <si>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</si>
  <si>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</si>
  <si>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</si>
  <si>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</si>
  <si>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</si>
  <si>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</si>
  <si>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</si>
  <si>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</si>
  <si>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</si>
  <si>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</si>
  <si>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</si>
  <si>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</si>
  <si>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</si>
  <si>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</si>
  <si>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</si>
  <si>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</si>
  <si>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</si>
  <si>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</si>
  <si>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</si>
  <si>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</si>
  <si>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</si>
  <si>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</si>
  <si>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</si>
  <si>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</si>
  <si>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</si>
  <si>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</si>
  <si>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</si>
  <si>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</si>
  <si>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</si>
  <si>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</si>
  <si>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</si>
  <si>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</si>
  <si>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</si>
  <si>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</si>
  <si>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</si>
  <si>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</si>
  <si>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</si>
  <si>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</si>
  <si>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</si>
  <si>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</si>
  <si>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</si>
  <si>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</si>
  <si>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</si>
  <si>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</si>
  <si>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</si>
  <si>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</si>
  <si>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</si>
  <si>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</si>
  <si>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</si>
  <si>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</si>
  <si>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</si>
  <si>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</si>
  <si>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</si>
  <si>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</si>
  <si>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</si>
  <si>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</si>
  <si>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</si>
  <si>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</si>
  <si>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</si>
  <si>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</si>
  <si>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</si>
  <si>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</si>
  <si>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</si>
  <si>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</si>
  <si>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</si>
  <si>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</si>
  <si>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</si>
  <si>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</si>
  <si>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</si>
  <si>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</si>
  <si>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</si>
  <si>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</si>
  <si>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</si>
  <si>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</si>
  <si>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</si>
  <si>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</si>
  <si>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</si>
  <si>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</si>
  <si>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</si>
  <si>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</si>
  <si>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</si>
  <si>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</si>
  <si>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</si>
  <si>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</si>
  <si>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</si>
  <si>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</si>
  <si>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</si>
  <si>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</si>
  <si>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</si>
  <si>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</si>
  <si>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</si>
  <si>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</si>
  <si>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</si>
  <si>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</si>
  <si>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</si>
  <si>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</si>
  <si>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</si>
  <si>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</si>
  <si>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</si>
  <si>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</si>
  <si>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</si>
  <si>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</si>
  <si>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</si>
  <si>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</si>
  <si>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</si>
  <si>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</si>
  <si>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</si>
  <si>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</si>
  <si>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</si>
  <si>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</si>
  <si>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</si>
  <si>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</si>
  <si>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</si>
  <si>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</si>
  <si>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</si>
  <si>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</si>
  <si>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</si>
  <si>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</si>
  <si>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</si>
  <si>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</si>
  <si>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</si>
  <si>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</si>
  <si>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</si>
  <si>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</si>
  <si>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</si>
  <si>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</si>
  <si>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</si>
  <si>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</si>
  <si>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</si>
  <si>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</si>
  <si>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</si>
  <si>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</si>
  <si>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</si>
  <si>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</si>
  <si>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</si>
  <si>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</si>
  <si>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</si>
  <si>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</si>
  <si>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</si>
  <si>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</si>
  <si>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</si>
  <si>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</si>
  <si>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</si>
  <si>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</si>
  <si>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</si>
  <si>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</si>
  <si>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</si>
  <si>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</si>
  <si>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</si>
  <si>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</si>
  <si>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</si>
  <si>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</si>
  <si>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</si>
  <si>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</si>
  <si>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</si>
  <si>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</si>
  <si>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</si>
  <si>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</si>
  <si>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</si>
  <si>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</si>
  <si>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</si>
  <si>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</si>
  <si>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</si>
  <si>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</si>
  <si>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</si>
  <si>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</si>
  <si>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</si>
  <si>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</si>
  <si>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</si>
  <si>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</si>
  <si>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</si>
  <si>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</si>
  <si>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</si>
  <si>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</si>
  <si>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</si>
  <si>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</si>
  <si>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</si>
  <si>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</si>
  <si>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</si>
  <si>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</si>
  <si>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</si>
  <si>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</si>
  <si>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</si>
  <si>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</si>
  <si>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</si>
  <si>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</si>
  <si>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</si>
  <si>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</si>
  <si>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</si>
  <si>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</si>
  <si>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</si>
  <si>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</si>
  <si>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</si>
  <si>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</si>
  <si>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</si>
  <si>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</si>
  <si>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</si>
  <si>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</si>
  <si>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</si>
  <si>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</si>
  <si>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</si>
  <si>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</si>
  <si>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</si>
  <si>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</si>
  <si>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</si>
  <si>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</si>
  <si>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</si>
  <si>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</si>
  <si>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</si>
  <si>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</si>
  <si>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</si>
  <si>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</si>
  <si>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</si>
  <si>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</si>
  <si>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</si>
  <si>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</si>
  <si>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</si>
  <si>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</si>
  <si>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</si>
  <si>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</si>
  <si>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</si>
  <si>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</si>
  <si>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</si>
  <si>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</si>
  <si>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</si>
  <si>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</si>
  <si>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</si>
  <si>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</si>
  <si>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</si>
  <si>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</si>
  <si>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</si>
  <si>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</si>
  <si>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</si>
  <si>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</si>
  <si>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</si>
  <si>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</si>
  <si>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</si>
  <si>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</si>
  <si>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</si>
  <si>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</si>
  <si>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</si>
  <si>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</si>
  <si>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</si>
  <si>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</si>
  <si>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</si>
  <si>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</si>
  <si>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</si>
  <si>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</si>
  <si>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</si>
  <si>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</si>
  <si>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</si>
  <si>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</si>
  <si>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</si>
  <si>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</si>
  <si>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</si>
  <si>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</si>
  <si>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</si>
  <si>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</si>
  <si>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</si>
  <si>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</si>
  <si>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</si>
  <si>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</si>
  <si>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</si>
  <si>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</si>
  <si>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</si>
  <si>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</si>
  <si>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</si>
  <si>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</si>
  <si>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</si>
  <si>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</si>
  <si>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</si>
  <si>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</si>
  <si>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</si>
  <si>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</si>
  <si>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</si>
  <si>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</si>
  <si>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</si>
  <si>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</si>
  <si>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</si>
  <si>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</si>
  <si>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</si>
  <si>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</si>
  <si>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</si>
  <si>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</si>
  <si>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</si>
  <si>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</si>
  <si>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</si>
  <si>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</si>
  <si>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</si>
  <si>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</si>
  <si>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</si>
  <si>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</si>
  <si>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</si>
  <si>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</si>
  <si>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</si>
  <si>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</si>
  <si>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</si>
  <si>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</si>
  <si>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</si>
  <si>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</si>
  <si>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</si>
  <si>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</si>
  <si>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</si>
  <si>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</si>
  <si>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</si>
  <si>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</si>
  <si>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</si>
  <si>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</si>
  <si>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</si>
  <si>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</si>
  <si>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</si>
  <si>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</si>
  <si>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</si>
  <si>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</si>
  <si>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</si>
  <si>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</si>
  <si>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</si>
  <si>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</si>
  <si>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</si>
  <si>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</si>
  <si>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</si>
  <si>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</si>
  <si>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</si>
  <si>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</si>
  <si>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</si>
  <si>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</si>
  <si>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</si>
  <si>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</si>
  <si>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</si>
  <si>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</si>
  <si>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</si>
  <si>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</si>
  <si>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</si>
  <si>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</si>
  <si>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</si>
  <si>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</si>
  <si>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</si>
  <si>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</si>
  <si>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</si>
  <si>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</si>
  <si>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</si>
  <si>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</si>
  <si>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</si>
  <si>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</si>
  <si>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</si>
  <si>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</si>
  <si>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</si>
  <si>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</si>
  <si>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</si>
  <si>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</si>
  <si>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</si>
  <si>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</si>
  <si>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</si>
  <si>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</si>
  <si>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</si>
  <si>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</si>
  <si>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</si>
  <si>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</si>
  <si>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</si>
  <si>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</si>
  <si>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</si>
  <si>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</si>
  <si>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</si>
  <si>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</si>
  <si>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</si>
  <si>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</si>
  <si>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</si>
  <si>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</si>
  <si>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</si>
  <si>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</si>
  <si>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</si>
  <si>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</si>
  <si>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</si>
  <si>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</si>
  <si>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</si>
  <si>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</si>
  <si>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</si>
  <si>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</si>
  <si>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</si>
  <si>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</si>
  <si>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</si>
  <si>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</si>
  <si>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</si>
  <si>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</si>
  <si>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</si>
  <si>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</si>
  <si>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</si>
  <si>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</si>
  <si>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</si>
  <si>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</si>
  <si>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</si>
  <si>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</si>
  <si>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</si>
  <si>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</si>
  <si>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</si>
  <si>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</si>
  <si>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</si>
  <si>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</si>
  <si>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</si>
  <si>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</si>
  <si>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</si>
  <si>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</si>
  <si>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</si>
  <si>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</si>
  <si>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</si>
  <si>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</si>
  <si>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</si>
  <si>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</si>
  <si>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</si>
  <si>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</si>
  <si>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</si>
  <si>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</si>
  <si>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</si>
  <si>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</si>
  <si>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</si>
  <si>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</si>
  <si>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</si>
  <si>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</si>
  <si>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</si>
  <si>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</si>
  <si>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</si>
  <si>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</si>
  <si>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</si>
  <si>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</si>
  <si>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</si>
  <si>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</si>
  <si>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</si>
  <si>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</si>
  <si>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</si>
  <si>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</si>
  <si>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</si>
  <si>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</si>
  <si>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</si>
  <si>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</si>
  <si>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</si>
  <si>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</si>
  <si>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</si>
  <si>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</si>
  <si>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</si>
  <si>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</si>
  <si>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</si>
  <si>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</si>
  <si>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</si>
  <si>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</si>
  <si>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</si>
  <si>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</si>
  <si>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</si>
  <si>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</si>
  <si>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</si>
  <si>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</si>
  <si>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</si>
  <si>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</si>
  <si>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</si>
  <si>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</si>
  <si>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</si>
  <si>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</si>
  <si>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</si>
  <si>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</si>
  <si>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</si>
  <si>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</si>
  <si>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</si>
  <si>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</si>
  <si>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</si>
  <si>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</si>
  <si>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</si>
  <si>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</si>
  <si>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</si>
  <si>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</si>
  <si>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</si>
  <si>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</si>
  <si>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</si>
  <si>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</si>
  <si>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</si>
  <si>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</si>
  <si>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</si>
  <si>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</si>
  <si>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</si>
  <si>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</si>
  <si>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</si>
  <si>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</si>
  <si>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</si>
  <si>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</si>
  <si>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</si>
  <si>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</si>
  <si>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</si>
  <si>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</si>
  <si>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</si>
  <si>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</si>
  <si>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</si>
  <si>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</si>
  <si>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</si>
  <si>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</si>
  <si>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</si>
  <si>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</si>
  <si>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</si>
  <si>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</si>
  <si>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</si>
  <si>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</si>
  <si>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</si>
  <si>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</si>
  <si>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</si>
  <si>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</si>
  <si>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</si>
  <si>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</si>
  <si>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</si>
  <si>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</si>
  <si>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</si>
  <si>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</si>
  <si>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</si>
  <si>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</si>
  <si>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</si>
  <si>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</si>
  <si>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</si>
  <si>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</si>
  <si>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</si>
  <si>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</si>
  <si>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</si>
  <si>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</si>
  <si>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</si>
  <si>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</si>
  <si>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</si>
  <si>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</si>
  <si>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</si>
  <si>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</si>
  <si>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</si>
  <si>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</si>
  <si>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</si>
  <si>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</si>
  <si>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</si>
  <si>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</si>
  <si>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</si>
  <si>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</si>
  <si>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</si>
  <si>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</si>
  <si>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</si>
  <si>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</si>
  <si>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</si>
  <si>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</si>
  <si>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</si>
  <si>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</si>
  <si>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</si>
  <si>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</si>
  <si>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</si>
  <si>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</si>
  <si>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</si>
  <si>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</si>
  <si>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</si>
  <si>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</si>
  <si>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</si>
  <si>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</si>
  <si>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</si>
  <si>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</si>
  <si>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</si>
  <si>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</si>
  <si>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</si>
  <si>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</si>
  <si>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</si>
  <si>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</si>
  <si>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</si>
  <si>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</si>
  <si>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</si>
  <si>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</si>
  <si>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</si>
  <si>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</si>
  <si>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</si>
  <si>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</si>
  <si>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</si>
  <si>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</si>
  <si>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</si>
  <si>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</si>
  <si>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</si>
  <si>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</si>
  <si>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</si>
  <si>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</si>
  <si>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</si>
  <si>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</si>
  <si>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</si>
  <si>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</si>
  <si>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</si>
  <si>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</si>
  <si>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</si>
  <si>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</si>
  <si>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</si>
  <si>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</si>
  <si>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</si>
  <si>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</si>
  <si>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</si>
  <si>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</si>
  <si>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</si>
  <si>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</si>
  <si>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</si>
  <si>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</si>
  <si>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</si>
  <si>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</si>
  <si>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</si>
  <si>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</si>
  <si>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</si>
  <si>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</si>
  <si>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</si>
  <si>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</si>
  <si>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</si>
  <si>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</si>
  <si>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</si>
  <si>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</si>
  <si>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</si>
  <si>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</si>
  <si>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</si>
  <si>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</si>
  <si>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</si>
  <si>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</si>
  <si>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</si>
  <si>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</si>
  <si>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</si>
  <si>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</si>
  <si>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</si>
  <si>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</si>
  <si>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</si>
  <si>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</si>
  <si>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</si>
  <si>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</si>
  <si>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</si>
  <si>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</si>
  <si>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</si>
  <si>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</si>
  <si>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</si>
  <si>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</si>
  <si>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</si>
  <si>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</si>
  <si>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</si>
  <si>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</si>
  <si>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</si>
  <si>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</si>
  <si>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</si>
  <si>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</si>
  <si>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</si>
  <si>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</si>
  <si>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</si>
  <si>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</si>
  <si>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</si>
  <si>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</si>
  <si>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</si>
  <si>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</si>
  <si>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</si>
  <si>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</si>
  <si>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</si>
  <si>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</si>
  <si>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</si>
  <si>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</si>
  <si>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</si>
  <si>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</si>
  <si>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</si>
  <si>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</si>
  <si>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</si>
  <si>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</si>
  <si>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</si>
  <si>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</si>
  <si>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</si>
  <si>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</si>
  <si>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</si>
  <si>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</si>
  <si>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</si>
  <si>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</si>
  <si>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</si>
  <si>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</si>
  <si>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</si>
  <si>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</si>
  <si>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</si>
  <si>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</si>
  <si>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</si>
  <si>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</si>
  <si>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</si>
  <si>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</si>
  <si>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</si>
  <si>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</si>
  <si>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</si>
  <si>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</si>
  <si>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</si>
  <si>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</si>
  <si>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</si>
  <si>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</si>
  <si>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</si>
  <si>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</si>
  <si>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</si>
  <si>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</si>
  <si>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</si>
  <si>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</si>
  <si>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</si>
  <si>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</si>
  <si>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</si>
  <si>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</si>
  <si>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</si>
  <si>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</si>
  <si>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</si>
  <si>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</si>
  <si>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</si>
  <si>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</si>
  <si>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</si>
  <si>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</si>
  <si>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</si>
  <si>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</si>
  <si>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</si>
  <si>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</si>
  <si>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</si>
  <si>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</si>
  <si>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</si>
  <si>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</si>
  <si>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</si>
  <si>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</si>
  <si>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</si>
  <si>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</si>
  <si>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</si>
  <si>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</si>
  <si>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</si>
  <si>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</si>
  <si>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</si>
  <si>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</si>
  <si>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</si>
  <si>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</si>
  <si>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</si>
  <si>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</si>
  <si>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</si>
  <si>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</si>
  <si>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</si>
  <si>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</si>
  <si>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</si>
  <si>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</si>
  <si>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</si>
  <si>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</si>
  <si>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</si>
  <si>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</si>
  <si>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</si>
  <si>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</si>
  <si>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</si>
  <si>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</si>
  <si>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</si>
  <si>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</si>
  <si>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</si>
  <si>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</si>
  <si>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</si>
  <si>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</si>
  <si>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</si>
  <si>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</si>
  <si>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</si>
  <si>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</si>
  <si>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</si>
  <si>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</si>
  <si>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</si>
  <si>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</si>
  <si>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</si>
  <si>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</si>
  <si>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</si>
  <si>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</si>
  <si>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</si>
  <si>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</si>
  <si>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</si>
  <si>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</si>
  <si>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</si>
  <si>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</si>
  <si>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</si>
  <si>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</si>
  <si>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</si>
  <si>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</si>
  <si>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</si>
  <si>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</si>
  <si>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</si>
  <si>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</si>
  <si>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</si>
  <si>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</si>
  <si>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</si>
  <si>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</si>
  <si>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</si>
  <si>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</si>
  <si>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</si>
  <si>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</si>
  <si>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</si>
  <si>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</si>
  <si>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</si>
  <si>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</si>
  <si>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</si>
  <si>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</si>
  <si>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</si>
  <si>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</si>
  <si>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</si>
  <si>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</si>
  <si>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</si>
  <si>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</si>
  <si>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</si>
  <si>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</si>
  <si>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</si>
  <si>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</si>
  <si>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</si>
  <si>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</si>
  <si>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</si>
  <si>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</si>
  <si>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</si>
  <si>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</si>
  <si>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</si>
  <si>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</si>
  <si>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</si>
  <si>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</si>
  <si>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</si>
  <si>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</si>
  <si>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</si>
  <si>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</si>
  <si>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</si>
  <si>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</si>
  <si>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</si>
  <si>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</si>
  <si>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</si>
  <si>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</si>
  <si>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</si>
  <si>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</si>
  <si>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</si>
  <si>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</si>
  <si>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</si>
  <si>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</si>
  <si>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</si>
  <si>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</si>
  <si>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</si>
  <si>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</si>
  <si>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</si>
  <si>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</si>
  <si>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</si>
  <si>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</si>
  <si>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</si>
  <si>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</si>
  <si>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</si>
  <si>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</si>
  <si>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</si>
  <si>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</si>
  <si>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</si>
  <si>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</si>
  <si>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</si>
  <si>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</si>
  <si>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</si>
  <si>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</si>
  <si>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</si>
  <si>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</si>
  <si>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</si>
  <si>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</si>
  <si>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</si>
  <si>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</si>
  <si>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</si>
  <si>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</si>
  <si>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</si>
  <si>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</si>
  <si>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</si>
  <si>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</si>
  <si>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</si>
  <si>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</si>
  <si>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</si>
  <si>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</si>
  <si>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</si>
  <si>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</si>
  <si>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</si>
  <si>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</si>
  <si>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</si>
  <si>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</si>
  <si>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</si>
  <si>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</si>
  <si>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</si>
  <si>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</si>
  <si>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</si>
  <si>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</si>
  <si>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</si>
  <si>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</si>
  <si>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</si>
  <si>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</si>
  <si>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</si>
  <si>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</si>
  <si>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</si>
  <si>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</si>
  <si>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</si>
  <si>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</si>
  <si>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</si>
  <si>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</si>
  <si>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</si>
  <si>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</si>
  <si>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</si>
  <si>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</si>
  <si>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</si>
  <si>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</si>
  <si>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</si>
  <si>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</si>
  <si>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</si>
  <si>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</si>
  <si>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</si>
  <si>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</si>
  <si>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</si>
  <si>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</si>
  <si>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</si>
  <si>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</si>
  <si>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</si>
  <si>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</si>
  <si>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</si>
  <si>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</si>
  <si>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</si>
  <si>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</si>
  <si>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</si>
  <si>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</si>
  <si>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</si>
  <si>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</si>
  <si>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</si>
  <si>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</si>
  <si>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</si>
  <si>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</si>
  <si>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</si>
  <si>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</si>
  <si>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</si>
  <si>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</si>
  <si>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</si>
  <si>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</si>
  <si>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</si>
  <si>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</si>
  <si>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</si>
  <si>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</si>
  <si>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</si>
  <si>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</si>
  <si>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</si>
  <si>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</si>
  <si>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</si>
  <si>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</si>
  <si>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</si>
  <si>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</si>
  <si>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</si>
  <si>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</si>
  <si>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</si>
  <si>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</si>
  <si>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</si>
  <si>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</si>
  <si>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</si>
  <si>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</si>
  <si>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</si>
  <si>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</si>
  <si>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</si>
  <si>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</si>
  <si>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</si>
  <si>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</si>
  <si>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</si>
  <si>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</si>
  <si>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</si>
  <si>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</si>
  <si>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</si>
  <si>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</si>
  <si>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</si>
  <si>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</si>
  <si>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</si>
  <si>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</si>
  <si>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</si>
  <si>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</si>
  <si>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</si>
  <si>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</si>
  <si>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</si>
  <si>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</si>
  <si>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</si>
  <si>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</si>
  <si>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</si>
  <si>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</si>
  <si>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</si>
  <si>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</si>
  <si>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</si>
  <si>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</si>
  <si>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</si>
  <si>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</si>
  <si>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</si>
  <si>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</si>
  <si>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</si>
  <si>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</si>
  <si>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</si>
  <si>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</si>
  <si>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</si>
  <si>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</si>
  <si>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</si>
  <si>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</si>
  <si>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</si>
  <si>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</si>
  <si>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</si>
  <si>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</si>
  <si>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</si>
  <si>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</si>
  <si>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</si>
  <si>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</si>
  <si>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</si>
  <si>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</si>
  <si>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</si>
  <si>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</si>
  <si>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</si>
  <si>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</si>
  <si>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</si>
  <si>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</si>
  <si>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</si>
  <si>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</si>
  <si>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</si>
  <si>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</si>
  <si>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</si>
  <si>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</si>
  <si>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</si>
  <si>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</si>
  <si>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</si>
  <si>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</si>
  <si>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</si>
  <si>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</si>
  <si>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</si>
  <si>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</si>
  <si>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</si>
  <si>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</si>
  <si>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</si>
  <si>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</si>
  <si>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</si>
  <si>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</si>
  <si>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</si>
  <si>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</si>
  <si>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</si>
  <si>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</si>
  <si>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</si>
  <si>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</si>
  <si>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</si>
  <si>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</si>
  <si>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</si>
  <si>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</si>
  <si>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</si>
  <si>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</si>
  <si>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</si>
  <si>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</si>
  <si>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</si>
  <si>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</si>
  <si>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</si>
  <si>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</si>
  <si>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</si>
  <si>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</si>
  <si>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</si>
  <si>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</si>
  <si>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</si>
  <si>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</si>
  <si>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</si>
  <si>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</si>
  <si>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</si>
  <si>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</si>
  <si>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</si>
  <si>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</si>
  <si>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</si>
  <si>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</si>
  <si>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</si>
  <si>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</si>
  <si>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</si>
  <si>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</si>
  <si>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</si>
  <si>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</si>
  <si>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</si>
  <si>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</si>
  <si>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</si>
  <si>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</si>
  <si>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</si>
  <si>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</si>
  <si>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</si>
  <si>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</si>
  <si>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</si>
  <si>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</si>
  <si>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</si>
  <si>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</si>
  <si>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</si>
  <si>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</si>
  <si>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</si>
  <si>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</si>
  <si>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</si>
  <si>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</si>
  <si>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</si>
  <si>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</si>
  <si>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</si>
  <si>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</si>
  <si>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</si>
  <si>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</si>
  <si>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</si>
  <si>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</si>
  <si>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</si>
  <si>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</si>
  <si>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</si>
  <si>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</si>
  <si>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</si>
  <si>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</si>
  <si>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</si>
  <si>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</si>
  <si>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</si>
  <si>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</si>
  <si>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</si>
  <si>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</si>
  <si>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</si>
  <si>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</si>
  <si>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</si>
  <si>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</si>
  <si>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</si>
  <si>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</si>
  <si>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</si>
  <si>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</si>
  <si>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</si>
  <si>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</si>
  <si>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</si>
  <si>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</si>
  <si>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</si>
  <si>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</si>
  <si>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</si>
  <si>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</si>
  <si>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</si>
  <si>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</si>
  <si>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</si>
  <si>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</si>
  <si>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</si>
  <si>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</si>
  <si>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</si>
  <si>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</si>
  <si>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</si>
  <si>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</si>
  <si>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</si>
  <si>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</si>
  <si>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</si>
  <si>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</si>
  <si>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</si>
  <si>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</si>
  <si>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</si>
  <si>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</si>
  <si>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</si>
  <si>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</si>
  <si>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</si>
  <si>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</si>
  <si>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</si>
  <si>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</si>
  <si>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</si>
  <si>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</si>
  <si>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</si>
  <si>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</si>
  <si>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</si>
  <si>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</si>
  <si>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</si>
  <si>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</si>
  <si>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</si>
  <si>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</si>
  <si>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</si>
  <si>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</si>
  <si>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</si>
  <si>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</si>
  <si>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</si>
  <si>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</si>
  <si>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</si>
  <si>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</si>
  <si>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</si>
  <si>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</si>
  <si>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</si>
  <si>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</si>
  <si>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</si>
  <si>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</si>
  <si>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</si>
  <si>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</si>
  <si>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</si>
  <si>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</si>
  <si>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</si>
  <si>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</si>
  <si>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</si>
  <si>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</si>
  <si>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</si>
  <si>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</si>
  <si>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</si>
  <si>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</si>
  <si>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</si>
  <si>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</si>
  <si>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</si>
  <si>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</si>
  <si>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</si>
  <si>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</si>
  <si>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</si>
  <si>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</si>
  <si>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</si>
  <si>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</si>
  <si>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</si>
  <si>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</si>
  <si>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</si>
  <si>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</si>
  <si>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</si>
  <si>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</si>
  <si>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</si>
  <si>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</si>
  <si>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</si>
  <si>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</si>
  <si>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</si>
  <si>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</si>
  <si>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</si>
  <si>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</si>
  <si>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</si>
  <si>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</si>
  <si>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</si>
  <si>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</si>
  <si>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</si>
  <si>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</si>
  <si>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</si>
  <si>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</si>
  <si>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</si>
  <si>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</si>
  <si>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</si>
  <si>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</si>
  <si>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</si>
  <si>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</si>
  <si>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</si>
  <si>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</si>
  <si>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</si>
  <si>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</si>
  <si>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</si>
  <si>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</si>
  <si>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</si>
  <si>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</si>
  <si>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</si>
  <si>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</si>
  <si>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</si>
  <si>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</si>
  <si>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</si>
  <si>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</si>
  <si>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</si>
  <si>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</si>
  <si>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</si>
  <si>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</si>
  <si>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</si>
  <si>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</si>
  <si>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</si>
  <si>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</si>
  <si>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</si>
  <si>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</si>
  <si>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</si>
  <si>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</si>
  <si>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</si>
  <si>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</si>
  <si>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</si>
  <si>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</si>
  <si>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</si>
  <si>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</si>
  <si>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</si>
  <si>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</si>
  <si>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</si>
  <si>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</si>
  <si>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</si>
  <si>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</si>
  <si>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</si>
  <si>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</si>
  <si>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</si>
  <si>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</si>
  <si>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</si>
  <si>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</si>
  <si>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</si>
  <si>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</si>
  <si>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</si>
  <si>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</si>
  <si>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</si>
  <si>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</si>
  <si>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</si>
  <si>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</si>
  <si>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</si>
  <si>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</si>
  <si>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</si>
  <si>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</si>
  <si>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</si>
  <si>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</si>
  <si>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</si>
  <si>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</si>
  <si>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</si>
  <si>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</si>
  <si>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</si>
  <si>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</si>
  <si>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</si>
  <si>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</si>
  <si>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</si>
  <si>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</si>
  <si>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</si>
  <si>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</si>
  <si>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</si>
  <si>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</si>
  <si>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</si>
  <si>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</si>
  <si>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</si>
  <si>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</si>
  <si>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</si>
  <si>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</si>
  <si>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</si>
  <si>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</si>
  <si>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</si>
  <si>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</si>
  <si>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</si>
  <si>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</si>
  <si>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</si>
  <si>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</si>
  <si>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</si>
  <si>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</si>
  <si>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</si>
  <si>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</si>
  <si>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</si>
  <si>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</si>
  <si>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</si>
  <si>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</si>
  <si>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</si>
  <si>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</si>
  <si>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</si>
  <si>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</si>
  <si>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</si>
  <si>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</si>
  <si>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</si>
  <si>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</si>
  <si>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</si>
  <si>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</si>
  <si>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</si>
  <si>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</si>
  <si>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</si>
  <si>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</si>
  <si>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</si>
  <si>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</si>
  <si>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</si>
  <si>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</si>
  <si>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</si>
  <si>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</si>
  <si>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</si>
  <si>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</si>
  <si>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</si>
  <si>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</si>
  <si>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</si>
  <si>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</si>
  <si>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</si>
  <si>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</si>
  <si>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</si>
  <si>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</si>
  <si>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</si>
  <si>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</si>
  <si>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</si>
  <si>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</si>
  <si>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</si>
  <si>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</si>
  <si>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</si>
  <si>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</si>
  <si>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</si>
  <si>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</si>
  <si>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</si>
  <si>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</si>
  <si>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</si>
  <si>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</si>
  <si>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</si>
  <si>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</si>
  <si>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</si>
  <si>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</si>
  <si>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</si>
  <si>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</si>
  <si>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</si>
  <si>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</si>
  <si>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</si>
  <si>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</si>
  <si>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</si>
  <si>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</si>
  <si>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</si>
  <si>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</si>
  <si>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</si>
  <si>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</si>
  <si>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</si>
  <si>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</si>
  <si>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</si>
  <si>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</si>
  <si>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</si>
  <si>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</si>
  <si>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</si>
  <si>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</si>
  <si>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</si>
  <si>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</si>
  <si>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</si>
  <si>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</si>
  <si>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</si>
  <si>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</si>
  <si>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</si>
  <si>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</si>
  <si>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</si>
  <si>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</si>
  <si>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</si>
  <si>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</si>
  <si>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</si>
  <si>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</si>
  <si>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</si>
  <si>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</si>
  <si>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</si>
  <si>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</si>
  <si>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</si>
  <si>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</si>
  <si>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</si>
  <si>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</si>
  <si>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</si>
  <si>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</si>
  <si>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</si>
  <si>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</si>
  <si>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</si>
  <si>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</si>
  <si>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</si>
  <si>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</si>
  <si>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</si>
  <si>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</si>
  <si>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</si>
  <si>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</si>
  <si>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</si>
  <si>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</si>
  <si>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</si>
  <si>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</si>
  <si>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</si>
  <si>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</si>
  <si>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</si>
  <si>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</si>
  <si>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</si>
  <si>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</si>
  <si>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</si>
  <si>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</si>
  <si>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</si>
  <si>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</si>
  <si>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</si>
  <si>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</si>
  <si>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</si>
  <si>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</si>
  <si>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</si>
  <si>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</si>
  <si>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</si>
  <si>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</si>
  <si>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</si>
  <si>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</si>
  <si>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</si>
  <si>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</si>
  <si>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</si>
  <si>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</si>
  <si>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</si>
  <si>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</si>
  <si>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</si>
  <si>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</si>
  <si>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</si>
  <si>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</si>
  <si>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</si>
  <si>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</si>
  <si>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</si>
  <si>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</si>
  <si>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</si>
  <si>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</si>
  <si>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</si>
  <si>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</si>
  <si>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</si>
  <si>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</si>
  <si>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</si>
  <si>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</si>
  <si>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</si>
  <si>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</si>
  <si>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</si>
  <si>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</si>
  <si>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</si>
  <si>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</si>
  <si>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</si>
  <si>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</si>
  <si>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</si>
  <si>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</si>
  <si>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</si>
  <si>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</si>
  <si>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</si>
  <si>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</si>
  <si>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</si>
  <si>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</si>
  <si>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</si>
  <si>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</si>
  <si>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</si>
  <si>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</si>
  <si>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</si>
  <si>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</si>
  <si>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</si>
  <si>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</si>
  <si>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</si>
  <si>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</si>
  <si>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</si>
  <si>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</si>
  <si>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</si>
  <si>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</si>
  <si>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</si>
  <si>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</si>
  <si>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</si>
  <si>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</si>
  <si>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</si>
  <si>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</si>
  <si>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</si>
  <si>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</si>
  <si>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</si>
  <si>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</si>
  <si>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</si>
  <si>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</si>
  <si>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</si>
  <si>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</si>
  <si>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</si>
  <si>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</si>
  <si>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</si>
  <si>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</si>
  <si>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</si>
  <si>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</si>
  <si>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</si>
  <si>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</si>
  <si>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</si>
  <si>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</si>
  <si>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</si>
  <si>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</si>
  <si>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</si>
  <si>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</si>
  <si>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</si>
  <si>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</si>
  <si>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</si>
  <si>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</si>
  <si>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</si>
  <si>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</si>
  <si>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</si>
  <si>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</si>
  <si>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</si>
  <si>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</si>
  <si>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</si>
  <si>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</si>
  <si>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</si>
  <si>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</si>
  <si>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</si>
  <si>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</si>
  <si>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</si>
  <si>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</si>
  <si>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</si>
  <si>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</si>
  <si>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</si>
  <si>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</si>
  <si>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</si>
  <si>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</si>
  <si>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</si>
  <si>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</si>
  <si>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</si>
  <si>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</si>
  <si>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</si>
  <si>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</si>
  <si>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</si>
  <si>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</si>
  <si>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</si>
  <si>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</si>
  <si>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</si>
  <si>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</si>
  <si>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</si>
  <si>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</si>
  <si>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</si>
  <si>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</si>
  <si>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</si>
  <si>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</si>
  <si>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</si>
  <si>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</si>
  <si>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</si>
  <si>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</si>
  <si>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</si>
  <si>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</si>
  <si>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</si>
  <si>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</si>
  <si>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</si>
  <si>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</si>
  <si>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</si>
  <si>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</si>
  <si>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</si>
  <si>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</si>
  <si>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</si>
  <si>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</si>
  <si>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</si>
  <si>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</si>
  <si>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</si>
  <si>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</si>
  <si>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</si>
  <si>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</si>
  <si>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</si>
  <si>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</si>
  <si>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</si>
  <si>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</si>
  <si>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</si>
  <si>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</si>
  <si>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</si>
  <si>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</si>
  <si>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</si>
  <si>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</si>
  <si>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</si>
  <si>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</si>
  <si>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</si>
  <si>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</si>
  <si>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</si>
  <si>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</si>
  <si>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</si>
  <si>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</si>
  <si>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</si>
  <si>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</si>
  <si>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</si>
  <si>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</si>
  <si>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</si>
  <si>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</si>
  <si>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</si>
  <si>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</si>
  <si>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</si>
  <si>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</si>
  <si>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</si>
  <si>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</si>
  <si>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</si>
  <si>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</si>
  <si>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</si>
  <si>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</si>
  <si>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</si>
  <si>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</si>
  <si>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</si>
  <si>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</si>
  <si>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</si>
  <si>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</si>
  <si>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</si>
  <si>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</si>
  <si>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</si>
  <si>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</si>
  <si>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</si>
  <si>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</si>
  <si>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</si>
  <si>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</si>
  <si>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</si>
  <si>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</si>
  <si>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</si>
  <si>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</si>
  <si>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</si>
  <si>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</si>
  <si>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</si>
  <si>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</si>
  <si>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</si>
  <si>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</si>
  <si>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</si>
  <si>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</si>
  <si>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</si>
  <si>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</si>
  <si>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</si>
  <si>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</si>
  <si>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</si>
  <si>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</si>
  <si>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</si>
  <si>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</si>
  <si>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</si>
  <si>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</si>
  <si>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</si>
  <si>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</si>
  <si>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</si>
  <si>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</si>
  <si>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</si>
  <si>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</si>
  <si>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</si>
  <si>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</si>
  <si>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</si>
  <si>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</si>
  <si>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</si>
  <si>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</si>
  <si>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</si>
  <si>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</si>
  <si>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</si>
  <si>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</si>
  <si>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</si>
  <si>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</si>
  <si>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</si>
  <si>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</si>
  <si>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</si>
  <si>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</si>
  <si>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</si>
  <si>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</si>
  <si>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</si>
  <si>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</si>
  <si>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</si>
  <si>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</si>
  <si>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</si>
  <si>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</si>
  <si>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</si>
  <si>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</si>
  <si>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</si>
  <si>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</si>
  <si>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</si>
  <si>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</si>
  <si>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</si>
  <si>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</si>
  <si>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</si>
  <si>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</si>
  <si>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</si>
  <si>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</si>
  <si>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</si>
  <si>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</si>
  <si>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</si>
  <si>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</si>
  <si>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</si>
  <si>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</si>
  <si>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</si>
  <si>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</si>
  <si>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</si>
  <si>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</si>
  <si>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</si>
  <si>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</si>
  <si>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</si>
  <si>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</si>
  <si>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</si>
  <si>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</si>
  <si>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</si>
  <si>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</si>
  <si>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</si>
  <si>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</si>
  <si>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</si>
  <si>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</si>
  <si>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</si>
  <si>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</si>
  <si>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</si>
  <si>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</si>
  <si>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</si>
  <si>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</si>
  <si>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</si>
  <si>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</si>
  <si>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</si>
  <si>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</si>
  <si>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</si>
  <si>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</si>
  <si>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</si>
  <si>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</si>
  <si>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</si>
  <si>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</si>
  <si>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</si>
  <si>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</si>
  <si>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</si>
  <si>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</si>
  <si>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</si>
  <si>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</si>
  <si>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</si>
  <si>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</si>
  <si>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</si>
  <si>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</si>
  <si>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</si>
  <si>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</si>
  <si>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</si>
  <si>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</si>
  <si>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</si>
  <si>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</si>
  <si>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</si>
  <si>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</si>
  <si>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</si>
  <si>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</si>
  <si>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</si>
  <si>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</si>
  <si>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</si>
  <si>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</si>
  <si>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</si>
  <si>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</si>
  <si>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</si>
  <si>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</si>
  <si>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</si>
  <si>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</si>
  <si>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</si>
  <si>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</si>
  <si>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</si>
  <si>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</si>
  <si>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</si>
  <si>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</si>
  <si>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</si>
  <si>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</si>
  <si>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</si>
  <si>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</si>
  <si>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</si>
  <si>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</si>
  <si>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</si>
  <si>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</si>
  <si>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</si>
  <si>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</si>
  <si>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</si>
  <si>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</si>
  <si>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</si>
  <si>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</si>
  <si>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</si>
  <si>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</si>
  <si>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</si>
  <si>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</si>
  <si>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</si>
  <si>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</si>
  <si>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</si>
  <si>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</si>
  <si>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</si>
  <si>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</si>
  <si>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</si>
  <si>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</si>
  <si>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</si>
  <si>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</si>
  <si>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</si>
  <si>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</si>
  <si>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</si>
  <si>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</si>
  <si>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</si>
  <si>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</si>
  <si>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</si>
  <si>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</si>
  <si>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</si>
  <si>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</si>
  <si>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</si>
  <si>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</si>
  <si>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</si>
  <si>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</si>
  <si>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</si>
  <si>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</si>
  <si>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</si>
  <si>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</si>
  <si>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</si>
  <si>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</si>
  <si>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</si>
  <si>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</si>
  <si>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</si>
  <si>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</si>
  <si>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</si>
  <si>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</si>
  <si>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</si>
  <si>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</si>
  <si>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</si>
  <si>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</si>
  <si>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</si>
  <si>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</si>
  <si>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</si>
  <si>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</si>
  <si>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</si>
  <si>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</si>
  <si>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</si>
  <si>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</si>
  <si>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</si>
  <si>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</si>
  <si>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</si>
  <si>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</si>
  <si>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</si>
  <si>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</si>
  <si>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</si>
  <si>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</si>
  <si>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</si>
  <si>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</si>
  <si>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</si>
  <si>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</si>
  <si>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</si>
  <si>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</si>
  <si>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</si>
  <si>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</si>
  <si>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</si>
  <si>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</si>
  <si>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</si>
  <si>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</si>
  <si>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</si>
  <si>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</si>
  <si>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</si>
  <si>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</si>
  <si>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</si>
  <si>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</si>
  <si>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</si>
  <si>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</si>
  <si>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</si>
  <si>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</si>
  <si>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</si>
  <si>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</si>
  <si>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</si>
  <si>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</si>
  <si>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</si>
  <si>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</si>
  <si>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</si>
  <si>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</si>
  <si>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</si>
  <si>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</si>
  <si>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</si>
  <si>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</si>
  <si>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</si>
  <si>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</si>
  <si>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</si>
  <si>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</si>
  <si>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</si>
  <si>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</si>
  <si>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</si>
  <si>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</si>
  <si>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</si>
  <si>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</si>
  <si>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</si>
  <si>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</si>
  <si>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</si>
  <si>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</si>
  <si>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</si>
  <si>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</si>
  <si>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</si>
  <si>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</si>
  <si>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</si>
  <si>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</si>
  <si>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</si>
  <si>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</si>
  <si>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</si>
  <si>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</si>
  <si>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</si>
  <si>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</si>
  <si>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</si>
  <si>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</si>
  <si>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</si>
  <si>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</si>
  <si>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</si>
  <si>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</si>
  <si>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</si>
  <si>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</si>
  <si>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</si>
  <si>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</si>
  <si>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</si>
  <si>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</si>
  <si>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</si>
  <si>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</si>
  <si>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</si>
  <si>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</si>
  <si>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</si>
  <si>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</si>
  <si>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</si>
  <si>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</si>
  <si>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</si>
  <si>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</si>
  <si>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</si>
  <si>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</si>
  <si>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</si>
  <si>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</si>
  <si>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</si>
  <si>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</si>
  <si>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</si>
  <si>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</si>
  <si>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</si>
  <si>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</si>
  <si>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</si>
  <si>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</si>
  <si>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</si>
  <si>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</si>
  <si>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</si>
  <si>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</si>
  <si>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</si>
  <si>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</si>
  <si>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</si>
  <si>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</si>
  <si>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</si>
  <si>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</si>
  <si>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</si>
  <si>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</si>
  <si>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</si>
  <si>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</si>
  <si>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</si>
  <si>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</si>
  <si>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</si>
  <si>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</si>
  <si>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</si>
  <si>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</si>
  <si>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</si>
  <si>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</si>
  <si>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</si>
  <si>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</si>
  <si>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</si>
  <si>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</si>
  <si>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</si>
  <si>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</si>
  <si>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</si>
  <si>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</si>
  <si>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</si>
  <si>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</si>
  <si>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</si>
  <si>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</si>
  <si>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</si>
  <si>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</si>
  <si>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</si>
  <si>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</si>
  <si>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</si>
  <si>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</si>
  <si>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</si>
  <si>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</si>
  <si>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</si>
  <si>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</si>
  <si>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</si>
  <si>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</si>
  <si>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</si>
  <si>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</si>
  <si>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</si>
  <si>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</si>
  <si>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</si>
  <si>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</si>
  <si>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</si>
  <si>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</si>
  <si>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</si>
  <si>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</si>
  <si>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</si>
  <si>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</si>
  <si>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</si>
  <si>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</si>
  <si>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</si>
  <si>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</si>
  <si>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</si>
  <si>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</si>
  <si>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</si>
  <si>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</si>
  <si>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</si>
  <si>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</si>
  <si>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</si>
  <si>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</si>
  <si>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</si>
  <si>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</si>
  <si>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</si>
  <si>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</si>
  <si>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</si>
  <si>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</si>
  <si>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</si>
  <si>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</si>
  <si>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</si>
  <si>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</si>
  <si>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</si>
  <si>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</si>
  <si>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</si>
  <si>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</si>
  <si>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</si>
  <si>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</si>
  <si>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</si>
  <si>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</si>
  <si>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</si>
  <si>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</si>
  <si>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</si>
  <si>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</si>
  <si>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</si>
  <si>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</si>
  <si>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</si>
  <si>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</si>
  <si>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</si>
  <si>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</si>
  <si>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</si>
  <si>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</si>
  <si>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</si>
  <si>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</si>
  <si>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</si>
  <si>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</si>
  <si>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</si>
  <si>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</si>
  <si>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</si>
  <si>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</si>
  <si>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</si>
  <si>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</si>
  <si>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</si>
  <si>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</si>
  <si>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</si>
  <si>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</si>
  <si>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</si>
  <si>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</si>
  <si>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</si>
  <si>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</si>
  <si>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</si>
  <si>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</si>
  <si>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</si>
  <si>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</si>
  <si>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</si>
  <si>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</si>
  <si>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</si>
  <si>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</si>
  <si>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</si>
  <si>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</si>
  <si>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</si>
  <si>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</si>
  <si>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</si>
  <si>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</si>
  <si>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</si>
  <si>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</si>
  <si>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</si>
  <si>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</si>
  <si>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</si>
  <si>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</si>
  <si>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</si>
  <si>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</si>
  <si>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</si>
  <si>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</si>
  <si>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</si>
  <si>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</si>
  <si>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</si>
  <si>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</si>
  <si>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</si>
  <si>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</si>
  <si>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</si>
  <si>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</si>
  <si>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</si>
  <si>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</si>
  <si>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</si>
  <si>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</si>
  <si>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</si>
  <si>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</si>
  <si>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</si>
  <si>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</si>
  <si>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</si>
  <si>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</si>
  <si>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</si>
  <si>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</si>
  <si>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</si>
  <si>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</si>
  <si>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</si>
  <si>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</si>
  <si>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</si>
  <si>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</si>
  <si>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</si>
  <si>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</si>
  <si>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</si>
  <si>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</si>
  <si>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</si>
  <si>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</si>
  <si>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</si>
  <si>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</si>
  <si>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</si>
  <si>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</si>
  <si>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</si>
  <si>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</si>
  <si>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</si>
  <si>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</si>
  <si>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</si>
  <si>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</si>
  <si>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</si>
  <si>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</si>
  <si>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</si>
  <si>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</si>
  <si>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</si>
  <si>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</si>
  <si>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</si>
  <si>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</si>
  <si>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</si>
  <si>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</si>
  <si>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</si>
  <si>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</si>
  <si>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</si>
  <si>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</si>
  <si>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</si>
  <si>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</si>
  <si>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</si>
  <si>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</si>
  <si>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</si>
  <si>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</si>
  <si>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</si>
  <si>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</si>
  <si>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</si>
  <si>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</si>
  <si>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</si>
  <si>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</si>
  <si>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</si>
  <si>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</si>
  <si>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</si>
  <si>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</si>
  <si>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</si>
  <si>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</si>
  <si>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</si>
  <si>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</si>
  <si>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</si>
  <si>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</si>
  <si>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</si>
  <si>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</si>
  <si>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</si>
  <si>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</si>
  <si>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</si>
  <si>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</si>
  <si>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</si>
  <si>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</si>
  <si>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</si>
  <si>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</si>
  <si>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</si>
  <si>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</si>
  <si>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</si>
  <si>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</si>
  <si>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</si>
  <si>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</si>
  <si>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</si>
  <si>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</si>
  <si>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</si>
  <si>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</si>
  <si>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</si>
  <si>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</si>
  <si>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</si>
  <si>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</si>
  <si>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</si>
  <si>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</si>
  <si>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</si>
  <si>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</si>
  <si>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</si>
  <si>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</si>
  <si>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</si>
  <si>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</si>
  <si>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</si>
  <si>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</si>
  <si>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</si>
  <si>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</si>
  <si>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</si>
  <si>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</si>
  <si>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</si>
  <si>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</si>
  <si>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</si>
  <si>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</si>
  <si>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</si>
  <si>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</si>
  <si>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</si>
  <si>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</si>
  <si>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</si>
  <si>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</si>
  <si>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</si>
  <si>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</si>
  <si>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</si>
  <si>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</si>
  <si>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</si>
  <si>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</si>
  <si>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</si>
  <si>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</si>
  <si>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</si>
  <si>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</si>
  <si>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</si>
  <si>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</si>
  <si>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</si>
  <si>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</si>
  <si>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</si>
  <si>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</si>
  <si>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</si>
  <si>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</si>
  <si>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</si>
  <si>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</si>
  <si>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</si>
  <si>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</si>
  <si>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</si>
  <si>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</si>
  <si>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</si>
  <si>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</si>
  <si>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</si>
  <si>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</si>
  <si>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</si>
  <si>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</si>
  <si>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</si>
  <si>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</si>
  <si>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</si>
  <si>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</si>
  <si>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</si>
  <si>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</si>
  <si>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</si>
  <si>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</si>
  <si>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</si>
  <si>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</si>
  <si>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</si>
  <si>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</si>
  <si>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</si>
  <si>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</si>
  <si>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</si>
  <si>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</si>
  <si>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</si>
  <si>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</si>
  <si>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</si>
  <si>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</si>
  <si>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</si>
  <si>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</si>
  <si>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</si>
  <si>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</si>
  <si>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</si>
  <si>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</si>
  <si>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</si>
  <si>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</si>
  <si>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</si>
  <si>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</si>
  <si>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</si>
  <si>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</si>
  <si>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</si>
  <si>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</si>
  <si>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</si>
  <si>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</si>
  <si>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</si>
  <si>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</si>
  <si>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</si>
  <si>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</si>
  <si>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</si>
  <si>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</si>
  <si>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</si>
  <si>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</si>
  <si>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</si>
  <si>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</si>
  <si>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</si>
  <si>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</si>
  <si>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</si>
  <si>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</si>
  <si>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</si>
  <si>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</si>
  <si>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</si>
  <si>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</si>
  <si>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</si>
  <si>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</si>
  <si>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</si>
  <si>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</si>
  <si>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</si>
  <si>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</si>
  <si>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</si>
  <si>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</si>
  <si>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</si>
  <si>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</si>
  <si>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</si>
  <si>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</si>
  <si>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</si>
  <si>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</si>
  <si>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</si>
  <si>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</si>
  <si>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</si>
  <si>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</si>
  <si>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</si>
  <si>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</si>
  <si>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</si>
  <si>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</si>
  <si>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</si>
  <si>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</si>
  <si>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</si>
  <si>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</si>
  <si>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</si>
  <si>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</si>
  <si>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</si>
  <si>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</si>
  <si>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</si>
  <si>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</si>
  <si>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</si>
  <si>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</si>
  <si>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</si>
  <si>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</si>
  <si>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</si>
  <si>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</si>
  <si>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</si>
  <si>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</si>
  <si>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</si>
  <si>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</si>
  <si>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</si>
  <si>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</si>
  <si>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</si>
  <si>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</si>
  <si>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</si>
  <si>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</si>
  <si>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</si>
  <si>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</si>
  <si>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</si>
  <si>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</si>
  <si>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</si>
  <si>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</si>
  <si>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</si>
  <si>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</si>
  <si>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</si>
  <si>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</si>
  <si>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</si>
  <si>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</si>
  <si>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</si>
  <si>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</si>
  <si>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</si>
  <si>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</si>
  <si>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</si>
  <si>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</si>
  <si>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</si>
  <si>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</si>
  <si>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</si>
  <si>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</si>
  <si>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</si>
  <si>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</si>
  <si>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</si>
  <si>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</si>
  <si>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</si>
  <si>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</si>
  <si>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</si>
  <si>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</si>
  <si>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</si>
  <si>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</si>
  <si>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</si>
  <si>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</si>
  <si>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</si>
  <si>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</si>
  <si>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</si>
  <si>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</si>
  <si>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</si>
  <si>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</si>
  <si>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</si>
  <si>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</si>
  <si>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</si>
  <si>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</si>
  <si>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</si>
  <si>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</si>
  <si>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</si>
  <si>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</si>
  <si>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</si>
  <si>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</si>
  <si>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</si>
  <si>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</si>
  <si>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</si>
  <si>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</si>
  <si>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</si>
  <si>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</si>
  <si>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</si>
  <si>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</si>
  <si>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</si>
  <si>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</si>
  <si>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</si>
  <si>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</si>
  <si>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</si>
  <si>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</si>
  <si>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</si>
  <si>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</si>
  <si>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</si>
  <si>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</si>
  <si>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</si>
  <si>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</si>
  <si>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</si>
  <si>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</si>
  <si>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</si>
  <si>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</si>
  <si>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</si>
  <si>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</si>
  <si>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</si>
  <si>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</si>
  <si>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</si>
  <si>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</si>
  <si>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</si>
  <si>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</si>
  <si>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</si>
  <si>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</si>
  <si>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</si>
  <si>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</si>
  <si>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</si>
  <si>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</si>
  <si>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</si>
  <si>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</si>
  <si>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</si>
  <si>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</si>
  <si>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</si>
  <si>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</si>
  <si>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</si>
  <si>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</si>
  <si>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</si>
  <si>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</si>
  <si>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</si>
  <si>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</si>
  <si>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</si>
  <si>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</si>
  <si>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</si>
  <si>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</si>
  <si>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</si>
  <si>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</si>
  <si>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</si>
  <si>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</si>
  <si>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</si>
  <si>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</si>
  <si>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</si>
  <si>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</si>
  <si>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</si>
  <si>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</si>
  <si>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</si>
  <si>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</si>
  <si>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</si>
  <si>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</si>
  <si>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</si>
  <si>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</si>
  <si>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</si>
  <si>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</si>
  <si>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</si>
  <si>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</si>
  <si>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</si>
  <si>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</si>
  <si>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</si>
  <si>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</si>
  <si>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</si>
  <si>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</si>
  <si>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</si>
  <si>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</si>
  <si>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</si>
  <si>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</si>
  <si>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</si>
  <si>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</si>
  <si>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</si>
  <si>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</si>
  <si>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</si>
  <si>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</si>
  <si>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</si>
  <si>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</si>
  <si>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</si>
  <si>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</si>
  <si>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</si>
  <si>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</si>
  <si>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</si>
  <si>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</si>
  <si>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</si>
  <si>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</si>
  <si>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</si>
  <si>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</si>
  <si>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</si>
  <si>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</si>
  <si>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</si>
  <si>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</si>
  <si>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</si>
  <si>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</si>
  <si>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</si>
  <si>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</si>
  <si>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</si>
  <si>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</si>
  <si>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</si>
  <si>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</si>
  <si>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</si>
  <si>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</si>
  <si>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</si>
  <si>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</si>
  <si>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</si>
  <si>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</si>
  <si>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</si>
  <si>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</si>
  <si>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</si>
  <si>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</si>
  <si>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</si>
  <si>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</si>
  <si>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</si>
  <si>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</si>
  <si>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</si>
  <si>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</si>
  <si>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</si>
  <si>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</si>
  <si>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</si>
  <si>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</si>
  <si>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</si>
  <si>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</si>
  <si>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</si>
  <si>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</si>
  <si>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</si>
  <si>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</si>
  <si>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</si>
  <si>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</si>
  <si>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</si>
  <si>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</si>
  <si>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</si>
  <si>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</si>
  <si>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</si>
  <si>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</si>
  <si>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</si>
  <si>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</si>
  <si>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</si>
  <si>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</si>
  <si>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</si>
  <si>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</si>
  <si>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</si>
  <si>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</si>
  <si>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</si>
  <si>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</si>
  <si>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</si>
  <si>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</si>
  <si>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</si>
  <si>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</si>
  <si>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</si>
  <si>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</si>
  <si>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</si>
  <si>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</si>
  <si>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</si>
  <si>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</si>
  <si>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</si>
  <si>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</si>
  <si>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</si>
  <si>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</si>
  <si>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</si>
  <si>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</si>
  <si>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</si>
  <si>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</si>
  <si>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</si>
  <si>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</si>
  <si>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</si>
  <si>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</si>
  <si>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</si>
  <si>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</si>
  <si>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</si>
  <si>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</si>
  <si>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</si>
  <si>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</si>
  <si>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</si>
  <si>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</si>
  <si>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</si>
  <si>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</si>
  <si>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</si>
  <si>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</si>
  <si>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</si>
  <si>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</si>
  <si>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</si>
  <si>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</si>
  <si>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</si>
  <si>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</si>
  <si>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</si>
  <si>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</si>
  <si>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</si>
  <si>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</si>
  <si>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</si>
  <si>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</si>
  <si>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</si>
  <si>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</si>
  <si>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</si>
  <si>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</si>
  <si>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</si>
  <si>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</si>
  <si>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</si>
  <si>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</si>
  <si>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</si>
  <si>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</si>
  <si>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</si>
  <si>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</si>
  <si>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</si>
  <si>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</si>
  <si>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</si>
  <si>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</si>
  <si>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</si>
  <si>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</si>
  <si>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</si>
  <si>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</si>
  <si>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</si>
  <si>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</si>
  <si>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</si>
  <si>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</si>
  <si>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</si>
  <si>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</si>
  <si>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</si>
  <si>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</si>
  <si>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</si>
  <si>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</si>
  <si>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</si>
  <si>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</si>
  <si>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</si>
  <si>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</si>
  <si>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</si>
  <si>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</si>
  <si>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</si>
  <si>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</si>
  <si>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</si>
  <si>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</si>
  <si>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</si>
  <si>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</si>
  <si>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</si>
  <si>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</si>
  <si>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</si>
  <si>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</si>
  <si>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</si>
  <si>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</si>
  <si>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</si>
  <si>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</si>
  <si>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</si>
  <si>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</si>
  <si>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</si>
  <si>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</si>
  <si>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</si>
  <si>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</si>
  <si>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</si>
  <si>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</si>
  <si>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</si>
  <si>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</si>
  <si>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</si>
  <si>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</si>
  <si>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</si>
  <si>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</si>
  <si>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</si>
  <si>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</si>
  <si>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</si>
  <si>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</si>
  <si>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</si>
  <si>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</si>
  <si>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</si>
  <si>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</si>
  <si>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</si>
  <si>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</si>
  <si>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</si>
  <si>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</si>
  <si>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</si>
  <si>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</si>
  <si>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</si>
  <si>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</si>
  <si>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</si>
  <si>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</si>
  <si>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</si>
  <si>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</si>
  <si>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</si>
  <si>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</si>
  <si>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</si>
  <si>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</si>
  <si>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</si>
  <si>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</si>
  <si>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</si>
  <si>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</si>
  <si>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</si>
  <si>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</si>
  <si>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</si>
  <si>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</si>
  <si>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</si>
  <si>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</si>
  <si>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</si>
  <si>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</si>
  <si>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</si>
  <si>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</si>
  <si>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</si>
  <si>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</si>
  <si>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</si>
  <si>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</si>
  <si>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</si>
  <si>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</si>
  <si>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</si>
  <si>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</si>
  <si>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</si>
  <si>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</si>
  <si>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</si>
  <si>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</si>
  <si>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</si>
  <si>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</si>
  <si>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</si>
  <si>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</si>
  <si>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</si>
  <si>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</si>
  <si>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</si>
  <si>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</si>
  <si>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</si>
  <si>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</si>
  <si>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</si>
  <si>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</si>
  <si>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</si>
  <si>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</si>
  <si>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</si>
  <si>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</si>
  <si>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</si>
  <si>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</si>
  <si>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</si>
  <si>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</si>
  <si>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</si>
  <si>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</si>
  <si>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</si>
  <si>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</si>
  <si>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</si>
  <si>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</si>
  <si>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</si>
  <si>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</si>
  <si>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</si>
  <si>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</si>
  <si>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</si>
  <si>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</si>
  <si>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</si>
  <si>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</si>
  <si>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</si>
  <si>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</si>
  <si>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</si>
  <si>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</si>
  <si>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</si>
  <si>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</si>
  <si>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</si>
  <si>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</si>
  <si>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</si>
  <si>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</si>
  <si>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</si>
  <si>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</si>
  <si>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</si>
  <si>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</si>
  <si>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</si>
  <si>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</si>
  <si>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</si>
  <si>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</si>
  <si>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</si>
  <si>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</si>
  <si>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</si>
  <si>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</si>
  <si>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</si>
  <si>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</si>
  <si>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</si>
  <si>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</si>
  <si>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</si>
  <si>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</si>
  <si>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</si>
  <si>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</si>
  <si>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</si>
  <si>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</si>
  <si>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</si>
  <si>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</si>
  <si>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</si>
  <si>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</si>
  <si>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</si>
  <si>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</si>
  <si>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</si>
  <si>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</si>
  <si>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</si>
  <si>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</si>
  <si>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</si>
  <si>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</si>
  <si>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</si>
  <si>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</si>
  <si>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</si>
  <si>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</si>
  <si>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</si>
  <si>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</si>
  <si>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</si>
  <si>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</si>
  <si>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</si>
  <si>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</si>
  <si>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</si>
  <si>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</si>
  <si>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</si>
  <si>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</si>
  <si>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</si>
  <si>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</si>
  <si>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</si>
  <si>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</si>
  <si>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</si>
  <si>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</si>
  <si>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</si>
  <si>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</si>
  <si>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</si>
  <si>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</si>
  <si>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</si>
  <si>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</si>
  <si>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</si>
  <si>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</si>
  <si>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</si>
  <si>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</si>
  <si>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</si>
  <si>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</si>
  <si>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</si>
  <si>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</si>
  <si>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</si>
  <si>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</si>
  <si>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</si>
  <si>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</si>
  <si>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</si>
  <si>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</si>
  <si>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</si>
  <si>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</si>
  <si>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</si>
  <si>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</si>
  <si>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</si>
  <si>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</si>
  <si>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</si>
  <si>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</si>
  <si>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</si>
  <si>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</si>
  <si>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</si>
  <si>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</si>
  <si>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</si>
  <si>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</si>
  <si>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</si>
  <si>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</si>
  <si>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</si>
  <si>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</si>
  <si>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</si>
  <si>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</si>
  <si>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</si>
  <si>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</si>
  <si>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</si>
  <si>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</si>
  <si>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</si>
  <si>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</si>
  <si>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</si>
  <si>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</si>
  <si>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</si>
  <si>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</si>
  <si>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</si>
  <si>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</si>
  <si>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</si>
  <si>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</si>
  <si>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</si>
  <si>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</si>
  <si>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</si>
  <si>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</si>
  <si>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</si>
  <si>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</si>
  <si>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</si>
  <si>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</si>
  <si>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</si>
  <si>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</si>
  <si>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</si>
  <si>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</si>
  <si>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</si>
  <si>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</si>
  <si>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</si>
  <si>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</si>
  <si>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</si>
  <si>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</si>
  <si>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</si>
  <si>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</si>
  <si>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</si>
  <si>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</si>
  <si>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</si>
  <si>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</si>
  <si>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</si>
  <si>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</si>
  <si>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</si>
  <si>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</si>
  <si>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</si>
  <si>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</si>
  <si>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</si>
  <si>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</si>
  <si>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</si>
  <si>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</si>
  <si>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</si>
  <si>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</si>
  <si>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</si>
  <si>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</si>
  <si>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</si>
  <si>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</si>
  <si>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</si>
  <si>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</si>
  <si>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</si>
  <si>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</si>
  <si>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</si>
  <si>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</si>
  <si>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</si>
  <si>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</si>
  <si>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</si>
  <si>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</si>
  <si>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</si>
  <si>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</si>
  <si>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</si>
  <si>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</si>
  <si>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</si>
  <si>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</si>
  <si>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</si>
  <si>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</si>
  <si>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</si>
  <si>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</si>
  <si>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</si>
  <si>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</si>
  <si>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</si>
  <si>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</si>
  <si>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</si>
  <si>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</si>
  <si>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</si>
  <si>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</si>
  <si>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</si>
  <si>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</si>
  <si>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</si>
  <si>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</si>
  <si>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</si>
  <si>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</si>
  <si>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</si>
  <si>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</si>
  <si>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</si>
  <si>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</si>
  <si>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</si>
  <si>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</si>
  <si>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</si>
  <si>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</si>
  <si>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</si>
  <si>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</si>
  <si>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</si>
  <si>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</si>
  <si>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</si>
  <si>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</si>
  <si>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</si>
  <si>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</si>
  <si>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</si>
  <si>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</si>
  <si>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</si>
  <si>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</si>
  <si>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</si>
  <si>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</si>
  <si>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</si>
  <si>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</si>
  <si>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</si>
  <si>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</si>
  <si>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</si>
  <si>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</si>
  <si>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</si>
  <si>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</si>
  <si>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</si>
  <si>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</si>
  <si>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</si>
  <si>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</si>
  <si>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</si>
  <si>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</si>
  <si>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</si>
  <si>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</si>
  <si>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</si>
  <si>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</si>
  <si>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</si>
  <si>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</si>
  <si>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</si>
  <si>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</si>
  <si>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</si>
  <si>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</si>
  <si>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</si>
  <si>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</si>
  <si>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</si>
  <si>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</si>
  <si>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</si>
  <si>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</si>
  <si>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</si>
  <si>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</si>
  <si>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</si>
  <si>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</si>
  <si>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</si>
  <si>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</si>
  <si>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</si>
  <si>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</si>
  <si>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</si>
  <si>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</si>
  <si>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</si>
  <si>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</si>
  <si>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</si>
  <si>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</si>
  <si>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</si>
  <si>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</si>
  <si>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</si>
  <si>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</si>
  <si>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</si>
  <si>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</si>
  <si>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</si>
  <si>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</si>
  <si>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</si>
  <si>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</si>
  <si>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</si>
  <si>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</si>
  <si>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</si>
  <si>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</si>
  <si>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</si>
  <si>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</si>
  <si>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</si>
  <si>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</si>
  <si>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</si>
  <si>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</si>
  <si>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</si>
  <si>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</si>
  <si>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</si>
  <si>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</si>
  <si>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</si>
  <si>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</si>
  <si>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</si>
  <si>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</si>
  <si>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</si>
  <si>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</si>
  <si>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</si>
  <si>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</si>
  <si>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</si>
  <si>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</si>
  <si>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</si>
  <si>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</si>
  <si>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</si>
  <si>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</si>
  <si>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</si>
  <si>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</si>
  <si>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</si>
  <si>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</si>
  <si>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</si>
  <si>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</si>
  <si>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</si>
  <si>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</si>
  <si>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</si>
  <si>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</si>
  <si>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</si>
  <si>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</si>
  <si>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</si>
  <si>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</si>
  <si>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</si>
  <si>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</si>
  <si>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</si>
  <si>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</si>
  <si>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</si>
  <si>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</si>
  <si>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</si>
  <si>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</si>
  <si>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</si>
  <si>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</si>
  <si>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</si>
  <si>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</si>
  <si>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</si>
  <si>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</si>
  <si>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</si>
  <si>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</si>
  <si>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</si>
  <si>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</si>
  <si>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</si>
  <si>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</si>
  <si>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</si>
  <si>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</si>
  <si>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</si>
  <si>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</si>
  <si>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</si>
  <si>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</si>
  <si>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</si>
  <si>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</si>
  <si>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</si>
  <si>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</si>
  <si>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</si>
  <si>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</si>
  <si>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</si>
  <si>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</si>
  <si>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</si>
  <si>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</si>
  <si>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</si>
  <si>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</si>
  <si>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</si>
  <si>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</si>
  <si>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</si>
  <si>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</si>
  <si>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</si>
  <si>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</si>
  <si>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</si>
  <si>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</si>
  <si>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</si>
  <si>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</si>
  <si>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</si>
  <si>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</si>
  <si>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</si>
  <si>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</si>
  <si>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</si>
  <si>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</si>
  <si>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</si>
  <si>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</si>
  <si>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</si>
  <si>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</si>
  <si>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</si>
  <si>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</si>
  <si>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</si>
  <si>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</si>
  <si>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</si>
  <si>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</si>
  <si>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</si>
  <si>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</si>
  <si>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</si>
  <si>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</si>
  <si>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</si>
  <si>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</si>
  <si>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</si>
  <si>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</si>
  <si>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</si>
  <si>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</si>
  <si>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</si>
  <si>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</si>
  <si>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</si>
  <si>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</si>
  <si>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</si>
  <si>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</si>
  <si>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</si>
  <si>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</si>
  <si>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</si>
  <si>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</si>
  <si>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</si>
  <si>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</si>
  <si>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</si>
  <si>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</si>
  <si>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</si>
  <si>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</si>
  <si>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</si>
  <si>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</si>
  <si>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</si>
  <si>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</si>
  <si>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</si>
  <si>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</si>
  <si>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</si>
  <si>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</si>
  <si>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</si>
  <si>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</si>
  <si>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</si>
  <si>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</si>
  <si>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</si>
  <si>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</si>
  <si>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</si>
  <si>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</si>
  <si>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</si>
  <si>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</si>
  <si>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</si>
  <si>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</si>
  <si>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</si>
  <si>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</si>
  <si>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</si>
  <si>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</si>
  <si>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</si>
  <si>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</si>
  <si>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</si>
  <si>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</si>
  <si>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</si>
  <si>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</si>
  <si>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</si>
  <si>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</si>
  <si>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</si>
  <si>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</si>
  <si>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</si>
  <si>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</si>
  <si>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</si>
  <si>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</si>
  <si>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</si>
  <si>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</si>
  <si>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</si>
  <si>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</si>
  <si>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</si>
  <si>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</si>
  <si>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</si>
  <si>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</si>
  <si>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</si>
  <si>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</si>
  <si>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</si>
  <si>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</si>
  <si>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</si>
  <si>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</si>
  <si>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</si>
  <si>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</si>
  <si>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</si>
  <si>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</si>
  <si>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</si>
  <si>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</si>
  <si>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</si>
  <si>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</si>
  <si>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</si>
  <si>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</si>
  <si>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</si>
  <si>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</si>
  <si>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</si>
  <si>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</si>
  <si>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</si>
  <si>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</si>
  <si>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</si>
  <si>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</si>
  <si>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</si>
  <si>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</si>
  <si>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</si>
  <si>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</si>
  <si>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</si>
  <si>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</si>
  <si>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</si>
  <si>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</si>
  <si>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</si>
  <si>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</si>
  <si>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</si>
  <si>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</si>
  <si>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</si>
  <si>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</si>
  <si>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</si>
  <si>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</si>
  <si>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</si>
  <si>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</si>
  <si>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</si>
  <si>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</si>
  <si>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</si>
  <si>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</si>
  <si>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</si>
  <si>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</si>
  <si>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</si>
  <si>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</si>
  <si>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</si>
  <si>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</si>
  <si>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</si>
  <si>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</si>
  <si>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</si>
  <si>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</si>
  <si>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</si>
  <si>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</si>
  <si>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</si>
  <si>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</si>
  <si>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</si>
  <si>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</si>
  <si>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</si>
  <si>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</si>
  <si>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</si>
  <si>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</si>
  <si>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</si>
  <si>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</si>
  <si>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</si>
  <si>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</si>
  <si>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</si>
  <si>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</si>
  <si>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</si>
  <si>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</si>
  <si>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</si>
  <si>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</si>
  <si>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</si>
  <si>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</si>
  <si>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</si>
  <si>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</si>
  <si>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</si>
  <si>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</si>
  <si>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</si>
  <si>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</si>
  <si>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</si>
  <si>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</si>
  <si>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</si>
  <si>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</si>
  <si>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</si>
  <si>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</si>
  <si>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</si>
  <si>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</si>
  <si>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</si>
  <si>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</si>
  <si>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</si>
  <si>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</si>
  <si>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</si>
  <si>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</si>
  <si>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</si>
  <si>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</si>
  <si>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</si>
  <si>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</si>
  <si>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</si>
  <si>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</si>
  <si>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</si>
  <si>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</si>
  <si>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</si>
  <si>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</si>
  <si>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</si>
  <si>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</si>
  <si>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</si>
  <si>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</si>
  <si>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</si>
  <si>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</si>
  <si>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</si>
  <si>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</si>
  <si>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</si>
  <si>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</si>
  <si>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</si>
  <si>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</si>
  <si>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</si>
  <si>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</si>
  <si>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</si>
  <si>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</si>
  <si>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</si>
  <si>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</si>
  <si>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</si>
  <si>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</si>
  <si>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</si>
  <si>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</si>
  <si>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</si>
  <si>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</si>
  <si>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</si>
  <si>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</si>
  <si>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</si>
  <si>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</si>
  <si>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</si>
  <si>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</si>
  <si>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</si>
  <si>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</si>
  <si>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</si>
  <si>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</si>
  <si>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</si>
  <si>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</si>
  <si>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</si>
  <si>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</si>
  <si>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</si>
  <si>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</si>
  <si>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</si>
  <si>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</si>
  <si>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</si>
  <si>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</si>
  <si>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</si>
  <si>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</si>
  <si>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</si>
  <si>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</si>
  <si>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</si>
  <si>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</si>
  <si>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</si>
  <si>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</si>
  <si>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</si>
  <si>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</si>
  <si>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</si>
  <si>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</si>
  <si>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</si>
  <si>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</si>
  <si>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</si>
  <si>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</si>
  <si>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</si>
  <si>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</si>
  <si>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</si>
  <si>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</si>
  <si>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</si>
  <si>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</si>
  <si>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</si>
  <si>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</si>
  <si>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</si>
  <si>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</si>
  <si>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</si>
  <si>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</si>
  <si>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</si>
  <si>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</si>
  <si>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</si>
  <si>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</si>
  <si>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</si>
  <si>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</si>
  <si>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</si>
  <si>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</si>
  <si>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</si>
  <si>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</si>
  <si>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</si>
  <si>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</si>
  <si>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</si>
  <si>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</si>
  <si>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</si>
  <si>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</si>
  <si>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</si>
  <si>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</si>
  <si>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</si>
  <si>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</si>
  <si>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</si>
  <si>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</si>
  <si>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</si>
  <si>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</si>
  <si>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</si>
  <si>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</si>
  <si>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</si>
  <si>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</si>
  <si>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</si>
  <si>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</si>
  <si>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</si>
  <si>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</si>
  <si>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</si>
  <si>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</si>
  <si>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</si>
  <si>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</si>
  <si>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</si>
  <si>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</si>
  <si>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</si>
  <si>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</si>
  <si>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</si>
  <si>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</si>
  <si>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</si>
  <si>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</si>
  <si>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</si>
  <si>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</si>
  <si>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</si>
  <si>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</si>
  <si>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</si>
  <si>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</si>
  <si>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</si>
  <si>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</si>
  <si>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</si>
  <si>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</si>
  <si>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</si>
  <si>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</si>
  <si>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</si>
  <si>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</si>
  <si>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</si>
  <si>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</si>
  <si>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</si>
  <si>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</si>
  <si>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</si>
  <si>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</si>
  <si>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</si>
  <si>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</si>
  <si>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</si>
  <si>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</si>
  <si>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</si>
  <si>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</si>
  <si>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</si>
  <si>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</si>
  <si>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</si>
  <si>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</si>
  <si>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</si>
  <si>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</si>
  <si>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</si>
  <si>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</si>
  <si>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</si>
  <si>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</si>
  <si>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</si>
  <si>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</si>
  <si>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</si>
  <si>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</si>
  <si>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</si>
  <si>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</si>
  <si>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</si>
  <si>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</si>
  <si>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</si>
  <si>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</si>
  <si>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</si>
  <si>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</si>
  <si>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</si>
  <si>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</si>
  <si>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</si>
  <si>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</si>
  <si>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</si>
  <si>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</si>
  <si>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</si>
  <si>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</si>
  <si>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</si>
  <si>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</si>
  <si>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</si>
  <si>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</si>
  <si>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</si>
  <si>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</si>
  <si>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</si>
  <si>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</si>
  <si>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</si>
  <si>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</si>
  <si>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</si>
  <si>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</si>
  <si>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</si>
  <si>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</si>
  <si>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</si>
  <si>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</si>
  <si>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</si>
  <si>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</si>
  <si>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</si>
  <si>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</si>
  <si>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</si>
  <si>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</si>
  <si>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</si>
  <si>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</si>
  <si>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</si>
  <si>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</si>
  <si>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</si>
  <si>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</si>
  <si>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</si>
  <si>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</si>
  <si>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</si>
  <si>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</si>
  <si>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</si>
  <si>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</si>
  <si>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</si>
  <si>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</si>
  <si>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</si>
  <si>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</si>
  <si>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</si>
  <si>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</si>
  <si>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</si>
  <si>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</si>
  <si>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</si>
  <si>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</si>
  <si>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</si>
  <si>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</si>
  <si>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</si>
  <si>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</si>
  <si>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</si>
  <si>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</si>
  <si>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</si>
  <si>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</si>
  <si>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</si>
  <si>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</si>
  <si>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</si>
  <si>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</si>
  <si>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</si>
  <si>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</si>
  <si>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</si>
  <si>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</si>
  <si>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</si>
  <si>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</si>
  <si>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</si>
  <si>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</si>
  <si>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</si>
  <si>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</si>
  <si>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</si>
  <si>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</si>
  <si>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</si>
  <si>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</si>
  <si>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</si>
  <si>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</si>
  <si>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</si>
  <si>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</si>
  <si>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</si>
  <si>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</si>
  <si>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</si>
  <si>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</si>
  <si>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</si>
  <si>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</si>
  <si>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</si>
  <si>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</si>
  <si>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</si>
  <si>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</si>
  <si>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</si>
  <si>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</si>
  <si>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</si>
  <si>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</si>
  <si>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</si>
  <si>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</si>
  <si>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</si>
  <si>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</si>
  <si>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</si>
  <si>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</si>
  <si>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</si>
  <si>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</si>
  <si>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</si>
  <si>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</si>
  <si>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</si>
  <si>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</si>
  <si>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</si>
  <si>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</si>
  <si>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</si>
  <si>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</si>
  <si>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</si>
  <si>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</si>
  <si>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</si>
  <si>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</si>
  <si>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</si>
  <si>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</si>
  <si>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</si>
  <si>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</si>
  <si>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</si>
  <si>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</si>
  <si>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</si>
  <si>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</si>
  <si>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</si>
  <si>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</si>
  <si>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</si>
  <si>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</si>
  <si>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</si>
  <si>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</si>
  <si>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</si>
  <si>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</si>
  <si>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</si>
  <si>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</si>
  <si>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</si>
  <si>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</si>
  <si>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</si>
  <si>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</si>
  <si>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</si>
  <si>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</si>
  <si>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</si>
  <si>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</si>
  <si>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</si>
  <si>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</si>
  <si>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</si>
  <si>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</si>
  <si>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</si>
  <si>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</si>
  <si>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</si>
  <si>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</si>
  <si>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</si>
  <si>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</si>
  <si>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</si>
  <si>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</si>
  <si>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</si>
  <si>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</si>
  <si>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</si>
  <si>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</si>
  <si>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</si>
  <si>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</si>
  <si>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</si>
  <si>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</si>
  <si>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</si>
  <si>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</si>
  <si>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</si>
  <si>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</si>
  <si>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</si>
  <si>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</si>
  <si>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</si>
  <si>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</si>
  <si>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</si>
  <si>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</si>
  <si>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</si>
  <si>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</si>
  <si>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</si>
  <si>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</si>
  <si>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</si>
  <si>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</si>
  <si>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</si>
  <si>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</si>
  <si>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</si>
  <si>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</si>
  <si>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</si>
  <si>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</si>
  <si>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</si>
  <si>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</si>
  <si>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</si>
  <si>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</si>
  <si>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</si>
  <si>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</si>
  <si>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</si>
  <si>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</si>
  <si>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</si>
  <si>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</si>
  <si>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</si>
  <si>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</si>
  <si>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</si>
  <si>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</si>
  <si>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</si>
  <si>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</si>
  <si>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</si>
  <si>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</si>
  <si>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</si>
  <si>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</si>
  <si>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</si>
  <si>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</si>
  <si>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</si>
  <si>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</si>
  <si>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</si>
  <si>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</si>
  <si>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</si>
  <si>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</si>
  <si>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</si>
  <si>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</si>
  <si>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</si>
  <si>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</si>
  <si>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</si>
  <si>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</si>
  <si>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</si>
  <si>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</si>
  <si>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</si>
  <si>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</si>
  <si>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</si>
  <si>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</si>
  <si>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</si>
  <si>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</si>
  <si>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</si>
  <si>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</si>
  <si>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</si>
  <si>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</si>
  <si>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</si>
  <si>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</si>
  <si>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</si>
  <si>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</si>
  <si>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</si>
  <si>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</si>
  <si>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</si>
  <si>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</si>
  <si>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</si>
  <si>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</si>
  <si>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</si>
  <si>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</si>
  <si>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</si>
  <si>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</si>
  <si>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</si>
  <si>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</si>
  <si>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</si>
  <si>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</si>
  <si>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</si>
  <si>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</si>
  <si>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</si>
  <si>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</si>
  <si>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</si>
  <si>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</si>
  <si>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</si>
  <si>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</si>
  <si>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</si>
  <si>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</si>
  <si>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</si>
  <si>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</si>
  <si>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</si>
  <si>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</si>
  <si>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</si>
  <si>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</si>
  <si>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</si>
  <si>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</si>
  <si>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</si>
  <si>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</si>
  <si>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</si>
  <si>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</si>
  <si>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</si>
  <si>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</si>
  <si>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</si>
  <si>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</si>
  <si>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</si>
  <si>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</si>
  <si>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</si>
  <si>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</si>
  <si>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</si>
  <si>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</si>
  <si>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</si>
  <si>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</si>
  <si>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</si>
  <si>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</si>
  <si>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</si>
  <si>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</si>
  <si>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</si>
  <si>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</si>
  <si>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</si>
  <si>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</si>
  <si>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</si>
  <si>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</si>
  <si>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</si>
  <si>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</si>
  <si>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</si>
  <si>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</si>
  <si>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</si>
  <si>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</si>
  <si>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</si>
  <si>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</si>
  <si>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</si>
  <si>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</si>
  <si>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</si>
  <si>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</si>
  <si>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</si>
  <si>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</si>
  <si>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</si>
  <si>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</si>
  <si>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</si>
  <si>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</si>
  <si>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</si>
  <si>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</si>
  <si>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</si>
  <si>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</si>
  <si>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</si>
  <si>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</si>
  <si>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</si>
  <si>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</si>
  <si>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</si>
  <si>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</si>
  <si>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</si>
  <si>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</si>
  <si>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</si>
  <si>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</si>
  <si>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</si>
  <si>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</si>
  <si>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</si>
  <si>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</si>
  <si>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</si>
  <si>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</si>
  <si>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</si>
  <si>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</si>
  <si>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</si>
  <si>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</si>
  <si>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</si>
  <si>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</si>
  <si>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</si>
  <si>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</si>
  <si>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</si>
  <si>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</si>
  <si>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</si>
  <si>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</si>
  <si>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</si>
  <si>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</si>
  <si>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</si>
  <si>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</si>
  <si>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</si>
  <si>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</si>
  <si>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</si>
  <si>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</si>
  <si>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</si>
  <si>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</si>
  <si>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</si>
  <si>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</si>
  <si>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</si>
  <si>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</si>
  <si>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</si>
  <si>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</si>
  <si>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</si>
  <si>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</si>
  <si>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</si>
  <si>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</si>
  <si>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</si>
  <si>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</si>
  <si>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</si>
  <si>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</si>
  <si>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</si>
  <si>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</si>
  <si>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</si>
  <si>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</si>
  <si>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</si>
  <si>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</si>
  <si>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</si>
  <si>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</si>
  <si>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</si>
  <si>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</si>
  <si>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</si>
  <si>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</si>
  <si>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</si>
  <si>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</si>
  <si>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</si>
  <si>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</si>
  <si>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</si>
  <si>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</si>
  <si>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</si>
  <si>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</si>
  <si>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</si>
  <si>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</si>
  <si>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</si>
  <si>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</si>
  <si>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</si>
  <si>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</si>
  <si>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</si>
  <si>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</si>
  <si>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</si>
  <si>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</si>
  <si>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</si>
  <si>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</si>
  <si>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</si>
  <si>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</si>
  <si>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</si>
  <si>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</si>
  <si>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</si>
  <si>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</si>
  <si>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</si>
  <si>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</si>
  <si>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</si>
  <si>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</si>
  <si>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</si>
  <si>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</si>
  <si>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</si>
  <si>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</si>
  <si>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</si>
  <si>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</si>
  <si>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</si>
  <si>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</si>
  <si>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</si>
  <si>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</si>
  <si>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</si>
  <si>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</si>
  <si>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</si>
  <si>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</si>
  <si>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</si>
  <si>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</si>
  <si>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</si>
  <si>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</si>
  <si>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</si>
  <si>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</si>
  <si>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</si>
  <si>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</si>
  <si>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</si>
  <si>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</si>
  <si>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</si>
  <si>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</si>
  <si>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</si>
  <si>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</si>
  <si>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</si>
  <si>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</si>
  <si>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</si>
  <si>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</si>
  <si>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</si>
  <si>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</si>
  <si>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</si>
  <si>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</si>
  <si>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</si>
  <si>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</si>
  <si>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</si>
  <si>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</si>
  <si>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</si>
  <si>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</si>
  <si>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</si>
  <si>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</si>
  <si>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</si>
  <si>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</si>
  <si>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</si>
  <si>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</si>
  <si>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</si>
  <si>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</si>
  <si>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</si>
  <si>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</si>
  <si>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</si>
  <si>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</si>
  <si>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</si>
  <si>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</si>
  <si>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</si>
  <si>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</si>
  <si>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</si>
  <si>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</si>
  <si>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</si>
  <si>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</si>
  <si>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</si>
  <si>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</si>
  <si>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</si>
  <si>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</si>
  <si>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</si>
  <si>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</si>
  <si>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</si>
  <si>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</si>
  <si>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</si>
  <si>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</si>
  <si>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</si>
  <si>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</si>
  <si>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</si>
  <si>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</si>
  <si>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</si>
  <si>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</si>
  <si>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</si>
  <si>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</si>
  <si>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</si>
  <si>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</si>
  <si>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</si>
  <si>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</si>
  <si>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</si>
  <si>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</si>
  <si>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</si>
  <si>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</si>
  <si>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</si>
  <si>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</si>
  <si>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</si>
  <si>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</si>
  <si>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</si>
  <si>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</si>
  <si>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</si>
  <si>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</si>
  <si>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</si>
  <si>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</si>
  <si>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</si>
  <si>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</si>
  <si>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</si>
  <si>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</si>
  <si>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</si>
  <si>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</si>
  <si>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</si>
  <si>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</si>
  <si>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</si>
  <si>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</si>
  <si>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</si>
  <si>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</si>
  <si>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</si>
  <si>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</si>
  <si>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</si>
  <si>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</si>
  <si>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</si>
  <si>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</si>
  <si>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</si>
  <si>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</si>
  <si>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</si>
  <si>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</si>
  <si>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</si>
  <si>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</si>
  <si>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</si>
  <si>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</si>
  <si>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</si>
  <si>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</si>
  <si>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</si>
  <si>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</si>
  <si>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</si>
  <si>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</si>
  <si>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</si>
  <si>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</si>
  <si>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</si>
  <si>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</si>
  <si>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</si>
  <si>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</si>
  <si>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</si>
  <si>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</si>
  <si>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</si>
  <si>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</si>
  <si>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</si>
  <si>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</si>
  <si>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</si>
  <si>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</si>
  <si>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</si>
  <si>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</si>
  <si>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</si>
  <si>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</si>
  <si>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</si>
  <si>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</si>
  <si>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</si>
  <si>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</si>
  <si>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</si>
  <si>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</si>
  <si>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</si>
  <si>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</si>
  <si>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</si>
  <si>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</si>
  <si>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</si>
  <si>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</si>
  <si>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</si>
  <si>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</si>
  <si>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</si>
  <si>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</si>
  <si>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</si>
  <si>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</si>
  <si>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</si>
  <si>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</si>
  <si>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</si>
  <si>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</si>
  <si>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</si>
  <si>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</si>
  <si>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</si>
  <si>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</si>
  <si>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</si>
  <si>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</si>
  <si>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</si>
  <si>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</si>
  <si>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</si>
  <si>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</si>
  <si>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</si>
  <si>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</si>
  <si>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</si>
  <si>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</si>
  <si>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</si>
  <si>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</si>
  <si>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</si>
  <si>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</si>
  <si>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</si>
  <si>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</si>
  <si>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</si>
  <si>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</si>
  <si>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</si>
  <si>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</si>
  <si>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</si>
  <si>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</si>
  <si>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</si>
  <si>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</si>
  <si>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</si>
  <si>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</si>
  <si>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</si>
  <si>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</si>
  <si>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</si>
  <si>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</si>
  <si>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</si>
  <si>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</si>
  <si>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</si>
  <si>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</si>
  <si>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</si>
  <si>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</si>
  <si>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</si>
  <si>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</si>
  <si>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</si>
  <si>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</si>
  <si>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</si>
  <si>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</si>
  <si>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</si>
  <si>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</si>
  <si>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</si>
  <si>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</si>
  <si>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</si>
  <si>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</si>
  <si>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</si>
  <si>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</si>
  <si>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</si>
  <si>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</si>
  <si>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</si>
  <si>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</si>
  <si>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</si>
  <si>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</si>
  <si>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</si>
  <si>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</si>
  <si>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</si>
  <si>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</si>
  <si>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</si>
  <si>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</si>
  <si>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</si>
  <si>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</si>
  <si>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</si>
  <si>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</si>
  <si>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</si>
  <si>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</si>
  <si>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</si>
  <si>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</si>
  <si>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</si>
  <si>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</si>
  <si>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</si>
  <si>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</si>
  <si>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</si>
  <si>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</si>
  <si>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</si>
  <si>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</si>
  <si>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</si>
  <si>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</si>
  <si>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</si>
  <si>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</si>
  <si>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</si>
  <si>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</si>
  <si>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</si>
  <si>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</si>
  <si>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</si>
  <si>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</si>
  <si>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</si>
  <si>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</si>
  <si>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</si>
  <si>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</si>
  <si>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</si>
  <si>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</si>
  <si>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</si>
  <si>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</si>
  <si>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</si>
  <si>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</si>
  <si>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</si>
  <si>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</si>
  <si>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</si>
  <si>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</si>
  <si>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</si>
  <si>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</si>
  <si>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</si>
  <si>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</si>
  <si>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</si>
  <si>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</si>
  <si>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</si>
  <si>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</si>
  <si>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</si>
  <si>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</si>
  <si>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</si>
  <si>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</si>
  <si>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</si>
  <si>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</si>
  <si>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</si>
  <si>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</si>
  <si>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</si>
  <si>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</si>
  <si>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</si>
  <si>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</si>
  <si>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</si>
  <si>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</si>
  <si>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</si>
  <si>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</si>
  <si>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</si>
  <si>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</si>
  <si>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</si>
  <si>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</si>
  <si>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</si>
  <si>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</si>
  <si>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</si>
  <si>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</si>
  <si>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</si>
  <si>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</si>
  <si>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</si>
  <si>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</si>
  <si>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</si>
  <si>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</si>
  <si>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</si>
  <si>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</si>
  <si>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</si>
  <si>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</si>
  <si>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</si>
  <si>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</si>
  <si>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</si>
  <si>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</si>
  <si>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</si>
  <si>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</si>
  <si>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</si>
  <si>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</si>
  <si>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</si>
  <si>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</si>
  <si>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</si>
  <si>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</si>
  <si>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</si>
  <si>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</si>
  <si>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</si>
  <si>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</si>
  <si>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</si>
  <si>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</si>
  <si>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</si>
  <si>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</si>
  <si>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</si>
  <si>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</si>
  <si>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</si>
  <si>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</si>
  <si>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</si>
  <si>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</si>
  <si>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</si>
  <si>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</si>
  <si>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</si>
  <si>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</si>
  <si>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</si>
  <si>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</si>
  <si>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</si>
  <si>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</si>
  <si>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</si>
  <si>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</si>
  <si>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</si>
  <si>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</si>
  <si>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</si>
  <si>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</si>
  <si>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</si>
  <si>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</si>
  <si>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</si>
  <si>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</si>
  <si>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</si>
  <si>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</si>
  <si>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</si>
  <si>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</si>
  <si>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</si>
  <si>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</si>
  <si>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</si>
  <si>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</si>
  <si>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</si>
  <si>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</si>
  <si>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</si>
  <si>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</si>
  <si>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</si>
  <si>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</si>
  <si>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</si>
  <si>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</si>
  <si>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</si>
  <si>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</si>
  <si>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</si>
  <si>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</si>
  <si>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</si>
  <si>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</si>
  <si>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</si>
  <si>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</si>
  <si>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</si>
  <si>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</si>
  <si>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</si>
  <si>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</si>
  <si>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</si>
  <si>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</si>
  <si>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</si>
  <si>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</si>
  <si>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</si>
  <si>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</si>
  <si>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</si>
  <si>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</si>
  <si>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</si>
  <si>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</si>
  <si>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</si>
  <si>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</si>
  <si>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</si>
  <si>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</si>
  <si>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</si>
  <si>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</si>
  <si>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</si>
  <si>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</si>
  <si>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</si>
  <si>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</si>
  <si>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</si>
  <si>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</si>
  <si>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</si>
  <si>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</si>
  <si>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</si>
  <si>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</si>
  <si>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</si>
  <si>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</si>
  <si>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</si>
  <si>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</si>
  <si>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</si>
  <si>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</si>
  <si>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</si>
  <si>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</si>
  <si>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</si>
  <si>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</si>
  <si>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</si>
  <si>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</si>
  <si>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</si>
  <si>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</si>
  <si>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</si>
  <si>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</si>
  <si>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</si>
  <si>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</si>
  <si>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</si>
  <si>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</si>
  <si>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</si>
  <si>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</si>
  <si>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</si>
  <si>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</si>
  <si>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</si>
  <si>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</si>
  <si>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</si>
  <si>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</si>
  <si>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</si>
  <si>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</si>
  <si>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</si>
  <si>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</si>
  <si>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</si>
  <si>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</si>
  <si>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</si>
  <si>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</si>
  <si>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</si>
  <si>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</si>
  <si>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</si>
  <si>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</si>
  <si>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</si>
  <si>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</si>
  <si>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</si>
  <si>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</si>
  <si>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</si>
  <si>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</si>
  <si>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</si>
  <si>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</si>
  <si>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</si>
  <si>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</si>
  <si>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</si>
  <si>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</si>
  <si>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</si>
  <si>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</si>
  <si>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</si>
  <si>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</si>
  <si>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</si>
  <si>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</si>
  <si>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</si>
  <si>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</si>
  <si>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</si>
  <si>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</si>
  <si>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</si>
  <si>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</si>
  <si>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</si>
  <si>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</si>
  <si>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</si>
  <si>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</si>
  <si>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</si>
  <si>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</si>
  <si>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</si>
  <si>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</si>
  <si>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</si>
  <si>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</si>
  <si>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</si>
  <si>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</si>
  <si>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</si>
  <si>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</si>
  <si>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</si>
  <si>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</si>
  <si>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</si>
  <si>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</si>
  <si>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</si>
  <si>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</si>
  <si>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</si>
  <si>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</si>
  <si>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</si>
  <si>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</si>
  <si>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</si>
  <si>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</si>
  <si>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</si>
  <si>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</si>
  <si>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</si>
  <si>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</si>
  <si>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</si>
  <si>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</si>
  <si>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</si>
  <si>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</si>
  <si>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</si>
  <si>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</si>
  <si>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</si>
  <si>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</si>
  <si>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</si>
  <si>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</si>
  <si>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</si>
  <si>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</si>
  <si>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</si>
  <si>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</si>
  <si>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</si>
  <si>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</si>
  <si>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</si>
  <si>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</si>
  <si>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</si>
  <si>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</si>
  <si>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</si>
  <si>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</si>
  <si>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</si>
  <si>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</si>
  <si>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</si>
  <si>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</si>
  <si>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</si>
  <si>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</si>
  <si>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</si>
  <si>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</si>
  <si>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</si>
  <si>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</si>
  <si>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</si>
  <si>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</si>
  <si>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</si>
  <si>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</si>
  <si>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</si>
  <si>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</si>
  <si>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</si>
  <si>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</si>
  <si>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</si>
  <si>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</si>
  <si>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</si>
  <si>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</si>
  <si>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</si>
  <si>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</si>
  <si>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</si>
  <si>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</si>
  <si>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</si>
  <si>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</si>
  <si>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</si>
  <si>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</si>
  <si>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</si>
  <si>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</si>
  <si>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</si>
  <si>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</si>
  <si>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</si>
  <si>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</si>
  <si>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</si>
  <si>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</si>
  <si>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</si>
  <si>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</si>
  <si>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</si>
  <si>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</si>
  <si>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</si>
  <si>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</si>
  <si>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</si>
  <si>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</si>
  <si>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</si>
  <si>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</si>
  <si>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</si>
  <si>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</si>
  <si>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</si>
  <si>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</si>
  <si>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</si>
  <si>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</si>
  <si>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</si>
  <si>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</si>
  <si>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</si>
  <si>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</si>
  <si>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</si>
  <si>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</si>
  <si>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</si>
  <si>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</si>
  <si>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</si>
  <si>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</si>
  <si>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</si>
  <si>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</si>
  <si>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</si>
  <si>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</si>
  <si>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</si>
  <si>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</si>
  <si>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</si>
  <si>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</si>
  <si>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</si>
  <si>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</si>
  <si>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</si>
  <si>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</si>
  <si>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</si>
  <si>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</si>
  <si>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</si>
  <si>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</si>
  <si>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</si>
  <si>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</si>
  <si>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</si>
  <si>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</si>
  <si>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</si>
  <si>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</si>
  <si>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</si>
  <si>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</si>
  <si>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</si>
  <si>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</si>
  <si>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</si>
  <si>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</si>
  <si>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</si>
  <si>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</si>
  <si>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</si>
  <si>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</si>
  <si>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</si>
  <si>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</si>
  <si>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</si>
  <si>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</si>
  <si>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</si>
  <si>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</si>
  <si>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</si>
  <si>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</si>
  <si>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</si>
  <si>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</si>
  <si>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</si>
  <si>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</si>
  <si>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</si>
  <si>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</si>
  <si>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</si>
  <si>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</si>
  <si>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</si>
  <si>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</si>
  <si>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</si>
  <si>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</si>
  <si>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</si>
  <si>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</si>
  <si>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</si>
  <si>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</si>
  <si>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</si>
  <si>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</si>
  <si>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</si>
  <si>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</si>
  <si>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</si>
  <si>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</si>
  <si>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</si>
  <si>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</si>
  <si>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</si>
  <si>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</si>
  <si>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</si>
  <si>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</si>
  <si>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</si>
  <si>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</si>
  <si>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</si>
  <si>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</si>
  <si>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</si>
  <si>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</si>
  <si>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</si>
  <si>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</si>
  <si>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</si>
  <si>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</si>
  <si>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</si>
  <si>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</si>
  <si>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</si>
  <si>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</si>
  <si>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</si>
  <si>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</si>
  <si>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</si>
  <si>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</si>
  <si>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</si>
  <si>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</si>
  <si>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</si>
  <si>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</si>
  <si>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</si>
  <si>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</si>
  <si>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</si>
  <si>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</si>
  <si>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</si>
  <si>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</si>
  <si>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</si>
  <si>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</si>
  <si>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</si>
  <si>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</si>
  <si>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</si>
  <si>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</si>
  <si>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</si>
  <si>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</si>
  <si>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</si>
  <si>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</si>
  <si>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</si>
  <si>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</si>
  <si>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</si>
  <si>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</si>
  <si>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</si>
  <si>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</si>
  <si>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</si>
  <si>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</si>
  <si>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</si>
  <si>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</si>
  <si>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</si>
  <si>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</si>
  <si>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</si>
  <si>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</si>
  <si>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</si>
  <si>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</si>
  <si>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</si>
  <si>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</si>
  <si>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</si>
  <si>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</si>
  <si>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</si>
  <si>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</si>
  <si>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</si>
  <si>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</si>
  <si>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</si>
  <si>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</si>
  <si>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</si>
  <si>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</si>
  <si>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</si>
  <si>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</si>
  <si>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</si>
  <si>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</si>
  <si>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</si>
  <si>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</si>
  <si>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</si>
  <si>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</si>
  <si>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</si>
  <si>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</si>
  <si>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</si>
  <si>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</si>
  <si>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</si>
  <si>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</si>
  <si>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</si>
  <si>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</si>
  <si>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</si>
  <si>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</si>
  <si>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</si>
  <si>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</si>
  <si>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</si>
  <si>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</si>
  <si>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</si>
  <si>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</si>
  <si>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</si>
  <si>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</si>
  <si>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</si>
  <si>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</si>
  <si>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</si>
  <si>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</si>
  <si>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</si>
  <si>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</si>
  <si>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</si>
  <si>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</si>
  <si>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</si>
  <si>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</si>
  <si>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</si>
  <si>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</si>
  <si>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</si>
  <si>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</si>
  <si>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</si>
  <si>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</si>
  <si>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</si>
  <si>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</si>
  <si>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</si>
  <si>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</si>
  <si>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</si>
  <si>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</si>
  <si>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</si>
  <si>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</si>
  <si>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</si>
  <si>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</si>
  <si>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</si>
  <si>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</si>
  <si>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</si>
  <si>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</si>
  <si>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</si>
  <si>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</si>
  <si>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</si>
  <si>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</si>
  <si>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</si>
  <si>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</si>
  <si>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</si>
  <si>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</si>
  <si>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</si>
  <si>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</si>
  <si>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</si>
  <si>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</si>
  <si>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</si>
  <si>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</si>
  <si>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</si>
  <si>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</si>
  <si>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</si>
  <si>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</si>
  <si>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</si>
  <si>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</si>
  <si>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</si>
  <si>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</si>
  <si>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</si>
  <si>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</si>
  <si>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</si>
  <si>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</si>
  <si>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</si>
  <si>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</si>
  <si>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</si>
  <si>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</si>
  <si>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</si>
  <si>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</si>
  <si>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</si>
  <si>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</si>
  <si>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</si>
  <si>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</si>
  <si>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</si>
  <si>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</si>
  <si>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</si>
  <si>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</si>
  <si>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</si>
  <si>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</si>
  <si>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</si>
  <si>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</si>
  <si>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</si>
  <si>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</si>
  <si>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</si>
  <si>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</si>
  <si>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</si>
  <si>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</si>
  <si>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</si>
  <si>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</si>
  <si>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</si>
  <si>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</si>
  <si>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</si>
  <si>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</si>
  <si>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</si>
  <si>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</si>
  <si>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</si>
  <si>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</si>
  <si>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</si>
  <si>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</si>
  <si>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</si>
  <si>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</si>
  <si>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</si>
  <si>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</si>
  <si>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</si>
  <si>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</si>
  <si>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</si>
  <si>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</si>
  <si>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</si>
  <si>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</si>
  <si>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</si>
  <si>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</si>
  <si>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</si>
  <si>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</si>
  <si>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</si>
  <si>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</si>
  <si>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</si>
  <si>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</si>
  <si>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</si>
  <si>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</si>
  <si>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</si>
  <si>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</si>
  <si>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</si>
  <si>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</si>
  <si>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</si>
  <si>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</si>
  <si>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</si>
  <si>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</si>
  <si>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</si>
  <si>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</si>
  <si>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</si>
  <si>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</si>
  <si>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</si>
  <si>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</si>
  <si>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</si>
  <si>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</si>
  <si>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</si>
  <si>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</si>
  <si>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</si>
  <si>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</si>
  <si>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</si>
  <si>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</si>
  <si>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</si>
  <si>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</si>
  <si>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</si>
  <si>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</si>
  <si>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</si>
  <si>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</si>
  <si>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</si>
  <si>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</si>
  <si>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</si>
  <si>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</si>
  <si>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</si>
  <si>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</si>
  <si>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</si>
  <si>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</si>
  <si>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</si>
  <si>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</si>
  <si>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</si>
  <si>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</si>
  <si>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</si>
  <si>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</si>
  <si>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</si>
  <si>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</si>
  <si>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</si>
  <si>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</si>
  <si>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</si>
  <si>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</si>
  <si>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</si>
  <si>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</si>
  <si>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</si>
  <si>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</si>
  <si>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</si>
  <si>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</si>
  <si>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</si>
  <si>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</si>
  <si>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</si>
  <si>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</si>
  <si>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</si>
  <si>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</si>
  <si>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</si>
  <si>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</si>
  <si>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</si>
  <si>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</si>
  <si>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</si>
  <si>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</si>
  <si>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</si>
  <si>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</si>
  <si>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</si>
  <si>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</si>
  <si>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</si>
  <si>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</si>
  <si>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</si>
  <si>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</si>
  <si>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</si>
  <si>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</si>
  <si>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</si>
  <si>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</si>
  <si>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</si>
  <si>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</si>
  <si>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</si>
  <si>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</si>
  <si>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</si>
  <si>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</si>
  <si>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</si>
  <si>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</si>
  <si>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</si>
  <si>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</si>
  <si>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</si>
  <si>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</si>
  <si>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</si>
  <si>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</si>
  <si>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</si>
  <si>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</si>
  <si>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</si>
  <si>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</si>
  <si>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</si>
  <si>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</si>
  <si>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</si>
  <si>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</si>
  <si>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</si>
  <si>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</si>
  <si>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</si>
  <si>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</si>
  <si>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</si>
  <si>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</si>
  <si>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</si>
  <si>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</si>
  <si>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</si>
  <si>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</si>
  <si>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</si>
  <si>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</si>
  <si>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</si>
  <si>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</si>
  <si>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</si>
  <si>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</si>
  <si>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</si>
  <si>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</si>
  <si>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</si>
  <si>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</si>
  <si>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</si>
  <si>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</si>
  <si>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</si>
  <si>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</si>
  <si>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</si>
  <si>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</si>
  <si>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</si>
  <si>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</si>
  <si>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</si>
  <si>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</si>
  <si>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</si>
  <si>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</si>
  <si>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</si>
  <si>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</si>
  <si>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</si>
  <si>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</si>
  <si>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</si>
  <si>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</si>
  <si>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</si>
  <si>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</si>
  <si>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</si>
  <si>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</si>
  <si>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</si>
  <si>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</si>
  <si>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</si>
  <si>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</si>
  <si>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</si>
  <si>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</si>
  <si>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</si>
  <si>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</si>
  <si>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</si>
  <si>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</si>
  <si>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</si>
  <si>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</si>
  <si>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</si>
  <si>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</si>
  <si>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</si>
  <si>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</si>
  <si>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</si>
  <si>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</si>
  <si>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</si>
  <si>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</si>
  <si>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</si>
  <si>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</si>
  <si>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</si>
  <si>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</si>
  <si>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</si>
  <si>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</si>
  <si>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</si>
  <si>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</si>
  <si>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</si>
  <si>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</si>
  <si>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</si>
  <si>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</si>
  <si>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</si>
  <si>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</si>
  <si>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</si>
  <si>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</si>
  <si>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</si>
  <si>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</si>
  <si>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</si>
  <si>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</si>
  <si>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</si>
  <si>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</si>
  <si>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</si>
  <si>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</si>
  <si>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</si>
  <si>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</si>
  <si>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</si>
  <si>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</si>
  <si>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</si>
  <si>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</si>
  <si>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</si>
  <si>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</si>
  <si>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</si>
  <si>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</si>
  <si>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</si>
  <si>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</si>
  <si>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</si>
  <si>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</si>
  <si>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</si>
  <si>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</si>
  <si>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</si>
  <si>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</si>
  <si>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</si>
  <si>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</si>
  <si>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</si>
  <si>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</si>
  <si>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</si>
  <si>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</si>
  <si>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</si>
  <si>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</si>
  <si>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</si>
  <si>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</si>
  <si>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</si>
  <si>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</si>
  <si>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</si>
  <si>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</si>
  <si>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</si>
  <si>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</si>
  <si>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</si>
  <si>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</si>
  <si>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</si>
  <si>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</si>
  <si>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</si>
  <si>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</si>
  <si>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</si>
  <si>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</si>
  <si>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</si>
  <si>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</si>
  <si>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</si>
  <si>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</si>
  <si>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</si>
  <si>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</si>
  <si>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</si>
  <si>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</si>
  <si>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</si>
  <si>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</si>
  <si>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</si>
  <si>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</si>
  <si>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</si>
  <si>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</si>
  <si>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</si>
  <si>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</si>
  <si>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</si>
  <si>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</si>
  <si>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</si>
  <si>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</si>
  <si>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</si>
  <si>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</si>
  <si>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</si>
  <si>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</si>
  <si>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</si>
  <si>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</si>
  <si>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</si>
  <si>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</si>
  <si>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</si>
  <si>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</si>
  <si>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</si>
  <si>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</si>
  <si>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</si>
  <si>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</si>
  <si>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</si>
  <si>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</si>
  <si>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</si>
  <si>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</si>
  <si>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</si>
  <si>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</si>
  <si>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</si>
  <si>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</si>
  <si>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</si>
  <si>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</si>
  <si>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</si>
  <si>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</si>
  <si>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</si>
  <si>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</si>
  <si>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</si>
  <si>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</si>
  <si>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</si>
  <si>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</si>
  <si>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</si>
  <si>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</si>
  <si>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</si>
  <si>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</si>
  <si>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</si>
  <si>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</si>
  <si>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</si>
  <si>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</si>
  <si>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</si>
  <si>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</si>
  <si>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</si>
  <si>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</si>
  <si>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</si>
  <si>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</si>
  <si>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</si>
  <si>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</si>
  <si>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</si>
  <si>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</si>
  <si>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</si>
  <si>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</si>
  <si>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</si>
  <si>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</si>
  <si>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</si>
  <si>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</si>
  <si>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</si>
  <si>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</si>
  <si>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</si>
  <si>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</si>
  <si>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</si>
  <si>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</si>
  <si>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</si>
  <si>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</si>
  <si>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</si>
  <si>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</si>
  <si>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</si>
  <si>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</si>
  <si>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</si>
  <si>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</si>
  <si>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</si>
  <si>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</si>
  <si>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</si>
  <si>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</si>
  <si>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</si>
  <si>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</si>
  <si>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</si>
  <si>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</si>
  <si>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</si>
  <si>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</si>
  <si>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</si>
  <si>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</si>
  <si>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</si>
  <si>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</si>
  <si>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</si>
  <si>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</si>
  <si>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</si>
  <si>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</si>
  <si>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</si>
  <si>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</si>
  <si>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</si>
  <si>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</si>
  <si>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</si>
  <si>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</si>
  <si>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</si>
  <si>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</si>
  <si>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</si>
  <si>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</si>
  <si>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</si>
  <si>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</si>
  <si>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</si>
  <si>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</si>
  <si>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</si>
  <si>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</si>
  <si>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</si>
  <si>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</si>
  <si>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</si>
  <si>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</si>
  <si>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</si>
  <si>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</si>
  <si>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</si>
  <si>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</si>
  <si>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</si>
  <si>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</si>
  <si>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</si>
  <si>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</si>
  <si>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</si>
  <si>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</si>
  <si>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</si>
  <si>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</si>
  <si>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</si>
  <si>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</si>
  <si>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</si>
  <si>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</si>
  <si>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</si>
  <si>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</si>
  <si>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</si>
  <si>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</si>
  <si>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</si>
  <si>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</si>
  <si>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</si>
  <si>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</si>
  <si>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</si>
  <si>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</si>
  <si>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</si>
  <si>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</si>
  <si>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</si>
  <si>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</si>
  <si>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</si>
  <si>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</si>
  <si>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</si>
  <si>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</si>
  <si>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</si>
  <si>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</si>
  <si>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</si>
  <si>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</si>
  <si>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</si>
  <si>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</si>
  <si>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</si>
  <si>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</si>
  <si>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</si>
  <si>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</si>
  <si>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</si>
  <si>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</si>
  <si>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</si>
  <si>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</si>
  <si>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</si>
  <si>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</si>
  <si>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</si>
  <si>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</si>
  <si>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</si>
  <si>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</si>
  <si>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</si>
  <si>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</si>
  <si>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</si>
  <si>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</si>
  <si>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</si>
  <si>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</si>
  <si>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</si>
  <si>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</si>
  <si>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</si>
  <si>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</si>
  <si>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</si>
  <si>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</si>
  <si>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</si>
  <si>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</si>
  <si>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</si>
  <si>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</si>
  <si>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</si>
  <si>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</si>
  <si>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</si>
  <si>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</si>
  <si>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</si>
  <si>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</si>
  <si>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</si>
  <si>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</si>
  <si>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</si>
  <si>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</si>
  <si>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</si>
  <si>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</si>
  <si>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</si>
  <si>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</si>
  <si>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</si>
  <si>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</si>
  <si>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</si>
  <si>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</si>
  <si>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</si>
  <si>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</si>
  <si>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</si>
  <si>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</si>
  <si>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</si>
  <si>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</si>
  <si>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</si>
  <si>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</si>
  <si>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</si>
  <si>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</si>
  <si>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</si>
  <si>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</si>
  <si>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</si>
  <si>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</si>
  <si>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</si>
  <si>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</si>
  <si>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</si>
  <si>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</si>
  <si>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</si>
  <si>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</si>
  <si>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</si>
  <si>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</si>
  <si>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</si>
  <si>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</si>
  <si>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</si>
  <si>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</si>
  <si>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</si>
  <si>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</si>
  <si>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</si>
  <si>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</si>
  <si>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</si>
  <si>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</si>
  <si>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</si>
  <si>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</si>
  <si>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</si>
  <si>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</si>
  <si>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</si>
  <si>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</si>
  <si>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</si>
  <si>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</si>
  <si>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</si>
  <si>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</si>
  <si>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</si>
  <si>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</si>
  <si>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</si>
  <si>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</si>
  <si>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</si>
  <si>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</si>
  <si>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</si>
  <si>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</si>
  <si>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</si>
  <si>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</si>
  <si>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</si>
  <si>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</si>
  <si>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</si>
  <si>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</si>
  <si>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</si>
  <si>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</si>
  <si>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</si>
  <si>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</si>
  <si>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</si>
  <si>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</si>
  <si>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</si>
  <si>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</si>
  <si>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</si>
  <si>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</si>
  <si>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</si>
  <si>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</si>
  <si>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</si>
  <si>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</si>
  <si>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</si>
  <si>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</si>
  <si>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</si>
  <si>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</si>
  <si>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</si>
  <si>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</si>
  <si>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</si>
  <si>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</si>
  <si>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</si>
  <si>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</si>
  <si>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</si>
  <si>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</si>
  <si>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</si>
  <si>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</si>
  <si>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</si>
  <si>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</si>
  <si>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</si>
  <si>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</si>
  <si>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</si>
  <si>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</si>
  <si>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</si>
  <si>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</si>
  <si>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</si>
  <si>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</si>
  <si>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</si>
  <si>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</si>
  <si>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</si>
  <si>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</si>
  <si>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</si>
  <si>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</si>
  <si>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</si>
  <si>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</si>
  <si>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</si>
  <si>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</si>
  <si>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</si>
  <si>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</si>
  <si>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</si>
  <si>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</si>
  <si>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</si>
  <si>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</si>
  <si>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</si>
  <si>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</si>
  <si>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</si>
  <si>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</si>
  <si>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</si>
  <si>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</si>
  <si>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</si>
  <si>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</si>
  <si>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</si>
  <si>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</si>
  <si>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</si>
  <si>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</si>
  <si>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</si>
  <si>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</si>
  <si>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</si>
  <si>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</si>
  <si>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</si>
  <si>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</si>
  <si>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</si>
  <si>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</si>
  <si>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</si>
  <si>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</si>
  <si>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</si>
  <si>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</si>
  <si>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</si>
  <si>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</si>
  <si>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</si>
  <si>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</si>
  <si>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</si>
  <si>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</si>
  <si>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</si>
  <si>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</si>
  <si>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</si>
  <si>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</si>
  <si>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</si>
  <si>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</si>
  <si>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</si>
  <si>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</si>
  <si>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</si>
  <si>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</si>
  <si>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</si>
  <si>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</si>
  <si>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</si>
  <si>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</si>
  <si>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</si>
  <si>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</si>
  <si>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</si>
  <si>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</si>
  <si>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</si>
  <si>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</si>
  <si>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</si>
  <si>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</si>
  <si>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</si>
  <si>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</si>
  <si>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</si>
  <si>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</si>
  <si>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</si>
  <si>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</si>
  <si>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</si>
  <si>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</si>
  <si>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</si>
  <si>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</si>
  <si>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</si>
  <si>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</si>
  <si>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</si>
  <si>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</si>
  <si>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</si>
  <si>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</si>
  <si>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</si>
  <si>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</si>
  <si>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</si>
  <si>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</si>
  <si>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</si>
  <si>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</si>
  <si>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</si>
  <si>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</si>
  <si>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</si>
  <si>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</si>
  <si>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</si>
  <si>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</si>
  <si>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</si>
  <si>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</si>
  <si>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</si>
  <si>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</si>
  <si>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</si>
  <si>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</si>
  <si>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</si>
  <si>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</si>
  <si>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</si>
  <si>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</si>
  <si>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</si>
  <si>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</si>
  <si>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</si>
  <si>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</si>
  <si>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</si>
  <si>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</si>
  <si>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</si>
  <si>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</si>
  <si>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</si>
  <si>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</si>
  <si>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</si>
  <si>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</si>
  <si>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</si>
  <si>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</si>
  <si>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</si>
  <si>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</si>
  <si>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</si>
  <si>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</si>
  <si>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</si>
  <si>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</si>
  <si>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</si>
  <si>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</si>
  <si>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</si>
  <si>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</si>
  <si>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</si>
  <si>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</si>
  <si>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</si>
  <si>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</si>
  <si>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</si>
  <si>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</si>
  <si>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</si>
  <si>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</si>
  <si>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</si>
  <si>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</si>
  <si>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</si>
  <si>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</si>
  <si>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</si>
  <si>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</si>
  <si>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</si>
  <si>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</si>
  <si>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</si>
  <si>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</si>
  <si>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</si>
  <si>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</si>
  <si>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</si>
  <si>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</si>
  <si>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</si>
  <si>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</si>
  <si>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</si>
  <si>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</si>
  <si>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</si>
  <si>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Reception</t>
  </si>
  <si>
    <t>Head Room</t>
  </si>
  <si>
    <t>Water Tank</t>
  </si>
  <si>
    <t>Building Rear Side</t>
  </si>
  <si>
    <t>White washing two coat for old wall</t>
  </si>
  <si>
    <t>Plastic emulsion paint two coat old wall</t>
  </si>
  <si>
    <t>Window W</t>
  </si>
  <si>
    <t>Ventilator V</t>
  </si>
  <si>
    <t>Ventilator V2</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</si>
  <si>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</si>
  <si>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</si>
  <si>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</si>
  <si>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</si>
  <si>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</si>
  <si>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</si>
  <si>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</si>
  <si>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</si>
  <si>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</si>
  <si>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</si>
  <si>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</si>
  <si>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</si>
  <si>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</si>
  <si>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</si>
  <si>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</si>
  <si>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</si>
  <si>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</si>
  <si>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</si>
  <si>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</si>
  <si>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</si>
  <si>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</si>
  <si>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</si>
  <si>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</si>
  <si>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</si>
  <si>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</si>
  <si>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</si>
  <si>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</si>
  <si>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</si>
  <si>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</si>
  <si>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</si>
  <si>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</si>
  <si>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</si>
  <si>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</si>
  <si>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</si>
  <si>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</si>
  <si>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</si>
  <si>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</si>
  <si>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</si>
  <si>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</si>
  <si>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</si>
  <si>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</si>
  <si>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</si>
  <si>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</si>
  <si>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</si>
  <si>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</si>
  <si>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</si>
  <si>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</si>
  <si>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</si>
  <si>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</si>
  <si>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</si>
  <si>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</si>
  <si>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</si>
  <si>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</si>
  <si>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t>Unforeseen Item @ 2.5%</t>
  </si>
  <si>
    <t>Dismantling of existing damaged pressed tiles</t>
  </si>
  <si>
    <t>Brick Pillar Offset</t>
  </si>
  <si>
    <t>Water Tank Support Wall</t>
  </si>
  <si>
    <t>Head Room Alround</t>
  </si>
  <si>
    <t>Qty As Per Item No - 1</t>
  </si>
  <si>
    <t>Dismantling of existing damaged floor and wall tiles in CM all etc complete</t>
  </si>
  <si>
    <t>Staircase Toilet</t>
  </si>
  <si>
    <t>Clean removal of old damaged plastered surfaces</t>
  </si>
  <si>
    <t>Rest Room Women</t>
  </si>
  <si>
    <t>Communication</t>
  </si>
  <si>
    <t>SI Crime</t>
  </si>
  <si>
    <t>Corrider</t>
  </si>
  <si>
    <t xml:space="preserve">Property </t>
  </si>
  <si>
    <t>For Wall</t>
  </si>
  <si>
    <t>Inner Side</t>
  </si>
  <si>
    <t>Outer Side</t>
  </si>
  <si>
    <t>Qty As Per Item No - 13</t>
  </si>
  <si>
    <t>Two coat of Old wall OBD</t>
  </si>
  <si>
    <t>Toilet</t>
  </si>
  <si>
    <t xml:space="preserve">Staircase </t>
  </si>
  <si>
    <t>Handrails</t>
  </si>
  <si>
    <t>Door D3</t>
  </si>
  <si>
    <t>Window W1</t>
  </si>
  <si>
    <t>Ventilator V1</t>
  </si>
  <si>
    <t>Window GW1</t>
  </si>
  <si>
    <t>Window GW2</t>
  </si>
  <si>
    <t>Building Alround</t>
  </si>
  <si>
    <t>For Sunshade Top &amp; Bot</t>
  </si>
  <si>
    <t>Qty As Per Item No - 15</t>
  </si>
  <si>
    <t>Open Terrace to Pit</t>
  </si>
  <si>
    <t xml:space="preserve">Water Tank </t>
  </si>
  <si>
    <t>Water Tank to Outlet Line</t>
  </si>
  <si>
    <t>Septic Tank</t>
  </si>
  <si>
    <t>Supplying and fixing of 25Watts LED Street Light Fittings</t>
  </si>
  <si>
    <t>Inlet and Outlet Chamber</t>
  </si>
  <si>
    <t>Main Chamber to Inlet</t>
  </si>
  <si>
    <t>Add for SGST + CGST @ 18%</t>
  </si>
  <si>
    <t>TIRUNELVELI DIVISION</t>
  </si>
  <si>
    <t xml:space="preserve">SI </t>
  </si>
  <si>
    <t>Building Right Side</t>
  </si>
  <si>
    <t>Building Left Side</t>
  </si>
  <si>
    <t xml:space="preserve">4mm glass frosted </t>
  </si>
  <si>
    <t xml:space="preserve">Supplying and fixing 4mm thick pin headed glass panels </t>
  </si>
  <si>
    <t>Sullage Drain</t>
  </si>
  <si>
    <t>PP Inspection Chamber</t>
  </si>
  <si>
    <t>Building Front Side</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</si>
  <si>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</si>
  <si>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</si>
  <si>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</si>
  <si>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</si>
  <si>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</si>
  <si>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</si>
  <si>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Staircase Mid Landing</t>
  </si>
  <si>
    <t>Building</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</si>
  <si>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</si>
  <si>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</si>
  <si>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</si>
  <si>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</si>
  <si>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</si>
  <si>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</si>
  <si>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</si>
  <si>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KADAYALUMOODU</t>
  </si>
  <si>
    <t>Andoor</t>
  </si>
  <si>
    <t>Ponmanai</t>
  </si>
  <si>
    <t>Themanur</t>
  </si>
  <si>
    <t>2.Certified that presently Msand from the approved source of Ponmanai which is nearest and 10Km from the site.</t>
  </si>
  <si>
    <t>Name of Work:
                  Special repair works for the Rural Police Station Building at Kadayalumoodu in Kanyakumari District.</t>
  </si>
  <si>
    <t>Open Terrace Rear Side</t>
  </si>
  <si>
    <t>Com.Toilet</t>
  </si>
  <si>
    <t>Pointing of Pressed tiles</t>
  </si>
  <si>
    <t>Open Terrace Front Side</t>
  </si>
  <si>
    <t>Porch</t>
  </si>
  <si>
    <t>Porch Alround</t>
  </si>
  <si>
    <t>Rest Room Men</t>
  </si>
  <si>
    <t>SI</t>
  </si>
  <si>
    <t>Lockup Room Men</t>
  </si>
  <si>
    <t>Portico Side</t>
  </si>
  <si>
    <t>Ramp</t>
  </si>
  <si>
    <t>Portico</t>
  </si>
  <si>
    <t xml:space="preserve">Rest Room Women Toilet Rear </t>
  </si>
  <si>
    <t>Parapet Wall Inner</t>
  </si>
  <si>
    <t>Parapet Wall Top</t>
  </si>
  <si>
    <t>Parapet Wall Offset</t>
  </si>
  <si>
    <t>For Sunshade Top</t>
  </si>
  <si>
    <t>For Sunshade Side</t>
  </si>
  <si>
    <t>SI Law</t>
  </si>
  <si>
    <t>Station Writer</t>
  </si>
  <si>
    <t>Property</t>
  </si>
  <si>
    <t>Lockup Men and Women</t>
  </si>
  <si>
    <t xml:space="preserve">Head Room </t>
  </si>
  <si>
    <t xml:space="preserve">Inspector </t>
  </si>
  <si>
    <t>Insepctor Toilet</t>
  </si>
  <si>
    <t>Lockup Room Men Toilet Inner</t>
  </si>
  <si>
    <t xml:space="preserve">Arms </t>
  </si>
  <si>
    <t xml:space="preserve">Insepctor </t>
  </si>
  <si>
    <t>For Cup Board</t>
  </si>
  <si>
    <t>French Window FW</t>
  </si>
  <si>
    <t>Door GD</t>
  </si>
  <si>
    <t>Station Writer Grill</t>
  </si>
  <si>
    <t>For First Floor</t>
  </si>
  <si>
    <t xml:space="preserve">Communication </t>
  </si>
  <si>
    <t xml:space="preserve">Lockup Room Women </t>
  </si>
  <si>
    <t>Lockup Room Women Toilet</t>
  </si>
  <si>
    <t>Window W2</t>
  </si>
  <si>
    <t>Fixed Window FW</t>
  </si>
  <si>
    <t>Ramp Open</t>
  </si>
  <si>
    <t>Staircase FF Open</t>
  </si>
  <si>
    <t xml:space="preserve">Rest Room Women </t>
  </si>
  <si>
    <t>Lockup Room Women</t>
  </si>
  <si>
    <t>Qty As Per Item No - 12</t>
  </si>
  <si>
    <t>Ramp Handrail</t>
  </si>
  <si>
    <t>SI Law and Crime</t>
  </si>
  <si>
    <t>Rest Room Men and Women</t>
  </si>
  <si>
    <t>Portico Three Side</t>
  </si>
  <si>
    <t>Head Room Parapet Wall</t>
  </si>
  <si>
    <t xml:space="preserve">Water Tank Support Wall </t>
  </si>
  <si>
    <t>Portico Parapet Wall</t>
  </si>
  <si>
    <t>Portico Above Offset</t>
  </si>
  <si>
    <t>Staircase Bottom</t>
  </si>
  <si>
    <t>Window W1 &amp; W2</t>
  </si>
  <si>
    <t>Lockup Room Men &amp; Women</t>
  </si>
  <si>
    <t>Head Room Inner and Outer</t>
  </si>
  <si>
    <t>Qty As Per Item No - 40</t>
  </si>
  <si>
    <t>Qty As Per Item No - 41</t>
  </si>
  <si>
    <t>Dismantling of existing damaged brick work in CM</t>
  </si>
  <si>
    <t>EB Pole to Building</t>
  </si>
  <si>
    <r>
      <t xml:space="preserve">Dismantling of existing damaged brick work in CM
</t>
    </r>
    <r>
      <rPr>
        <b/>
        <sz val="14"/>
        <rFont val="Cambria"/>
        <family val="1"/>
        <scheme val="major"/>
      </rPr>
      <t>PWD SR 2023-24 P.No - 21</t>
    </r>
  </si>
  <si>
    <t>Precast cupboard slab 40 mm tkusing standardised concrete mix M20 (annexure)</t>
  </si>
  <si>
    <t>standardised concrete mix M20</t>
  </si>
  <si>
    <t>Ramp Wall</t>
  </si>
  <si>
    <t>Sullage Drain Wall</t>
  </si>
  <si>
    <t>Sullage Drain Top</t>
  </si>
  <si>
    <t>Retaining Wall Station Rear Side</t>
  </si>
  <si>
    <t>Floor Slab</t>
  </si>
  <si>
    <t>Wall</t>
  </si>
  <si>
    <t>Qty As Per Item No - 68</t>
  </si>
  <si>
    <t>1Cum = 90Kg</t>
  </si>
  <si>
    <t>Floor Slab Alround</t>
  </si>
  <si>
    <t>Wall Side</t>
  </si>
  <si>
    <t xml:space="preserve">S &amp; F of 15mm dia CP Tap (long body ) </t>
  </si>
  <si>
    <t xml:space="preserve">S &amp; F of 15mm dia CP Tap  short body tap </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</si>
</sst>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1">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sz val="8"/>
      <name val="Helv"/>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18">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70" fontId="60" fillId="0" borderId="0" xfId="0" applyNumberFormat="1" applyFont="1" applyAlignment="1">
      <alignment horizontal="center" wrapText="1"/>
    </xf>
    <xf numFmtId="169" fontId="60" fillId="0" borderId="4" xfId="0" applyNumberFormat="1" applyFont="1" applyBorder="1" applyAlignment="1">
      <alignment horizontal="center"/>
    </xf>
    <xf numFmtId="168" fontId="122"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122" fillId="8" borderId="1" xfId="0"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122" fillId="0" borderId="1" xfId="0" applyNumberFormat="1"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69" fillId="0" borderId="1" xfId="0" applyNumberFormat="1" applyFont="1" applyBorder="1" applyAlignment="1">
      <alignment horizontal="center" vertical="center" wrapText="1"/>
    </xf>
    <xf numFmtId="168" fontId="69" fillId="0" borderId="1" xfId="0" applyFont="1" applyBorder="1" applyAlignment="1">
      <alignment horizontal="center" vertical="center"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8" fontId="60" fillId="0" borderId="0" xfId="0" applyFont="1" applyAlignment="1">
      <alignment horizontal="center"/>
    </xf>
    <xf numFmtId="168" fontId="60" fillId="0" borderId="0" xfId="0" quotePrefix="1"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118"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62" fillId="0" borderId="0" xfId="0" applyFont="1" applyAlignment="1">
      <alignment horizontal="center"/>
    </xf>
    <xf numFmtId="168" fontId="69" fillId="0" borderId="0" xfId="0" applyFont="1" applyAlignment="1">
      <alignment horizontal="center"/>
    </xf>
    <xf numFmtId="168" fontId="118" fillId="0" borderId="0" xfId="0" applyFont="1" applyAlignment="1">
      <alignment horizontal="center" wrapText="1"/>
    </xf>
    <xf numFmtId="0" fontId="60" fillId="0" borderId="0" xfId="0" applyNumberFormat="1" applyFont="1" applyAlignment="1">
      <alignment horizontal="center"/>
    </xf>
    <xf numFmtId="0" fontId="144" fillId="0" borderId="0" xfId="0" applyNumberFormat="1" applyFont="1" applyAlignment="1">
      <alignment horizont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Kadayalumoodu%20RPS%20SRW%20SR%202022-23%2005.05.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sheetData sheetId="1"/>
      <sheetData sheetId="2"/>
      <sheetData sheetId="3"/>
      <sheetData sheetId="4"/>
      <sheetData sheetId="5">
        <row r="807">
          <cell r="R807">
            <v>3367</v>
          </cell>
        </row>
      </sheetData>
      <sheetData sheetId="6"/>
      <sheetData sheetId="7">
        <row r="6">
          <cell r="C6">
            <v>224.82</v>
          </cell>
        </row>
        <row r="22">
          <cell r="B22" t="str">
            <v>Earth work excavation for Open foundation  for drains (excluding refilling) width  upto 1.25 m</v>
          </cell>
        </row>
        <row r="23">
          <cell r="B23" t="str">
            <v>a. 0 to 2 mt.</v>
          </cell>
        </row>
        <row r="38">
          <cell r="B38" t="str">
            <v>Filling C.S. sand</v>
          </cell>
        </row>
        <row r="166">
          <cell r="B166" t="str">
            <v>Brick partition work in C.M. 1:4 Kiln Burnt Country bricks of size 22 x 11 x 7 cm (8 3/4" x 4 1/4" x 2 3/4") 110 mm tk (B.P.)</v>
          </cell>
        </row>
        <row r="174">
          <cell r="B174" t="str">
            <v>a. In Foundation and basement</v>
          </cell>
        </row>
        <row r="396">
          <cell r="B396" t="str">
            <v>Gully Trap using chamber burnt bricks of size 23x11.4x7.5cm</v>
          </cell>
        </row>
        <row r="401">
          <cell r="C401">
            <v>160</v>
          </cell>
        </row>
        <row r="432">
          <cell r="B432" t="str">
            <v>Charges for fixing of "Fan"</v>
          </cell>
        </row>
        <row r="436">
          <cell r="B436" t="str">
            <v>8 SWG wire</v>
          </cell>
        </row>
        <row r="442">
          <cell r="B442" t="str">
            <v>Earthing Station IS3043 (Type I)</v>
          </cell>
        </row>
        <row r="463">
          <cell r="B463" t="str">
            <v>Precast cupboard slab 40 mm tkusing standardised concrete mix M25 (annexure)</v>
          </cell>
        </row>
        <row r="562">
          <cell r="B562" t="str">
            <v xml:space="preserve">Supplying and filling with gravel </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480">
          <cell r="B1480" t="str">
            <v>Supplying and delivery of Three phase ELCB/RCCB</v>
          </cell>
        </row>
        <row r="1503">
          <cell r="B1503" t="str">
            <v>White washing two coat for old wall</v>
          </cell>
        </row>
        <row r="1510">
          <cell r="B1510" t="str">
            <v>Painting two coat for old iron work</v>
          </cell>
        </row>
        <row r="1512">
          <cell r="B1512" t="str">
            <v>Painting two coat for old wood work</v>
          </cell>
        </row>
      </sheetData>
      <sheetData sheetId="8">
        <row r="23">
          <cell r="C23" t="str">
            <v>White washing two coat for old wall</v>
          </cell>
        </row>
      </sheetData>
      <sheetData sheetId="9">
        <row r="1">
          <cell r="A1" t="str">
            <v>TAMILNADU POLICE HOUSING CORPORATION LIMITED</v>
          </cell>
        </row>
        <row r="2">
          <cell r="A2" t="str">
            <v>TIRUNELVELI DIVISION</v>
          </cell>
        </row>
        <row r="3">
          <cell r="A3" t="str">
            <v>Name of Work:                  Special repair works for the Rural Police Station Building at Kadayalumoodu in Kanyakumari District.</v>
          </cell>
        </row>
        <row r="44">
          <cell r="B44" t="str">
            <v>Pointing of Pressed tiles</v>
          </cell>
        </row>
        <row r="349">
          <cell r="B349" t="str">
            <v>Painting two coat for old iron work</v>
          </cell>
        </row>
        <row r="366">
          <cell r="B366" t="str">
            <v>Painting two coat for old wood work</v>
          </cell>
        </row>
        <row r="453">
          <cell r="B453" t="str">
            <v xml:space="preserve">Supplying and fixing 4mm thick pin headed glass panels </v>
          </cell>
        </row>
        <row r="500">
          <cell r="B500" t="str">
            <v>Charges for fixing of "Fan"</v>
          </cell>
        </row>
        <row r="525">
          <cell r="B525" t="str">
            <v>Supply and fixing of  Bulk Head fitting suitable for  12W LED Bulb</v>
          </cell>
        </row>
        <row r="531">
          <cell r="B531" t="str">
            <v>Supply and fixing of 12 watts  LED bulb  (qtn)</v>
          </cell>
        </row>
        <row r="562">
          <cell r="B562" t="str">
            <v>Earth work excavation for Open foundation  for drains (excluding refilling) width  upto 1.25 m</v>
          </cell>
        </row>
        <row r="563">
          <cell r="B563" t="str">
            <v>a. 0 to 2 mt.</v>
          </cell>
        </row>
        <row r="583">
          <cell r="B583" t="str">
            <v>Brick partition work in C.M. 1:4 Kiln Burnt Country bricks of size 22 x 11 x 7 cm (8 3/4" x 4 1/4" x 2 3/4") 110 mm tk (B.P.)</v>
          </cell>
        </row>
        <row r="584">
          <cell r="B584" t="str">
            <v>a. In Foundation and basement</v>
          </cell>
        </row>
        <row r="608">
          <cell r="B608" t="str">
            <v>Filling C.S. sand</v>
          </cell>
        </row>
        <row r="617">
          <cell r="B617" t="str">
            <v xml:space="preserve">Supplying and filling with gravel </v>
          </cell>
        </row>
        <row r="626">
          <cell r="B626" t="str">
            <v>Precast slab 50 mm tk.in C.C. 1:3:6 with fibre</v>
          </cell>
        </row>
        <row r="640">
          <cell r="B640" t="str">
            <v>Rain water harvesting using defunct borewell and providing perforated cover slab</v>
          </cell>
        </row>
        <row r="641">
          <cell r="B641" t="str">
            <v>a). Providing pit (M30)</v>
          </cell>
        </row>
        <row r="645">
          <cell r="B645" t="str">
            <v>Gully Trap using chamber burnt bricks of size 23x11.4x7.5cm</v>
          </cell>
        </row>
        <row r="649">
          <cell r="B649" t="str">
            <v>4 x 4  Sq mm copper PVC insulated unsheathed single core cable for 3 phase EB service connection</v>
          </cell>
        </row>
        <row r="653">
          <cell r="B653" t="str">
            <v>Earthing Station IS3043 (Type I)</v>
          </cell>
        </row>
        <row r="657">
          <cell r="B657" t="str">
            <v>8 SWG wire</v>
          </cell>
        </row>
        <row r="661">
          <cell r="B661" t="str">
            <v>Supply and Fixing Soild UPVC door Shutter with frame</v>
          </cell>
        </row>
        <row r="666">
          <cell r="B666" t="str">
            <v>Wiring with 1.5 sqmm PVC insulated single core multi strand fire retardant flexible copper cable with ISI mark confirming IS: 694:1990 for 5 amps 5 pin  plug socket point @ Switch Board Itself.(Open wiring)</v>
          </cell>
        </row>
        <row r="676">
          <cell r="B676" t="str">
            <v>Supplying and delivery of Three phase ELCB/RCCB</v>
          </cell>
        </row>
      </sheetData>
      <sheetData sheetId="10">
        <row r="1185">
          <cell r="K1185">
            <v>824.6</v>
          </cell>
        </row>
      </sheetData>
      <sheetData sheetId="11">
        <row r="283">
          <cell r="F283">
            <v>123.41</v>
          </cell>
        </row>
      </sheetData>
      <sheetData sheetId="1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54" t="s">
        <v>3985</v>
      </c>
      <c r="B1" s="1054"/>
      <c r="C1" s="1054"/>
      <c r="D1" s="1054"/>
      <c r="E1" s="1054"/>
      <c r="F1" s="1054"/>
    </row>
    <row r="2" spans="1:7" ht="17.25" customHeight="1">
      <c r="A2" s="1054" t="s">
        <v>3984</v>
      </c>
      <c r="B2" s="1054"/>
      <c r="C2" s="1054"/>
      <c r="D2" s="1054"/>
      <c r="E2" s="1054"/>
      <c r="F2" s="1054"/>
    </row>
    <row r="3" spans="1:7" ht="31.5" customHeight="1">
      <c r="A3" s="1055" t="s">
        <v>4141</v>
      </c>
      <c r="B3" s="1055"/>
      <c r="C3" s="1055"/>
      <c r="D3" s="1055"/>
      <c r="E3" s="1055"/>
      <c r="F3" s="1055"/>
    </row>
    <row r="4" spans="1:7" ht="17.25">
      <c r="A4" s="1056" t="s">
        <v>4629</v>
      </c>
      <c r="B4" s="1056"/>
      <c r="C4" s="1056"/>
      <c r="D4" s="1056"/>
      <c r="E4" s="1056"/>
      <c r="F4" s="66"/>
    </row>
    <row r="5" spans="1:7" ht="6" customHeight="1">
      <c r="A5" s="66"/>
      <c r="B5" s="66"/>
      <c r="C5" s="66"/>
      <c r="D5" s="66"/>
      <c r="E5" s="66"/>
      <c r="F5" s="66"/>
    </row>
    <row r="6" spans="1:7" ht="45.75" customHeight="1">
      <c r="B6" s="84"/>
      <c r="C6" s="1057" t="s">
        <v>4631</v>
      </c>
      <c r="D6" s="1057"/>
      <c r="E6" s="1057"/>
      <c r="F6" s="84"/>
      <c r="G6" s="2" t="s">
        <v>2151</v>
      </c>
    </row>
    <row r="7" spans="1:7" ht="24" customHeight="1">
      <c r="A7" s="83"/>
      <c r="B7" s="1058" t="s">
        <v>4630</v>
      </c>
      <c r="C7" s="1058"/>
      <c r="D7" s="1058"/>
      <c r="E7" s="1058"/>
      <c r="F7" s="1058"/>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8229.0499999999993</v>
      </c>
      <c r="F9" s="76">
        <f>A9*E9</f>
        <v>29048.55</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38864.199999999997</v>
      </c>
    </row>
    <row r="14" spans="1:7" ht="21" customHeight="1">
      <c r="A14" s="75"/>
      <c r="B14" s="75"/>
      <c r="C14" s="75" t="s">
        <v>1639</v>
      </c>
      <c r="D14" s="66"/>
      <c r="E14" s="75"/>
      <c r="F14" s="76">
        <f>F13/8</f>
        <v>4858.03</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4983.03</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9" t="s">
        <v>3976</v>
      </c>
      <c r="D21" s="1059"/>
      <c r="E21" s="1059"/>
      <c r="F21" s="80"/>
    </row>
    <row r="22" spans="1:13" ht="30.75" customHeight="1">
      <c r="A22" s="79"/>
      <c r="B22" s="1058" t="s">
        <v>3975</v>
      </c>
      <c r="C22" s="1058"/>
      <c r="D22" s="1058"/>
      <c r="E22" s="1058"/>
      <c r="F22" s="1058"/>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60" t="s">
        <v>5955</v>
      </c>
      <c r="D25" s="1060"/>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61" t="s">
        <v>3971</v>
      </c>
      <c r="D30" s="1061"/>
      <c r="E30" s="1061"/>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1695.14</v>
      </c>
      <c r="F41">
        <f>D41*A41</f>
        <v>8475.7000000000007</v>
      </c>
    </row>
    <row r="42" spans="1:10" ht="24" customHeight="1">
      <c r="A42" s="5">
        <v>3.3</v>
      </c>
      <c r="B42" t="s">
        <v>1341</v>
      </c>
      <c r="C42" t="s">
        <v>4001</v>
      </c>
      <c r="D42">
        <f>Data!V676</f>
        <v>1405.14</v>
      </c>
      <c r="F42">
        <f t="shared" ref="F42:F48" si="0">D42*A42</f>
        <v>4636.96</v>
      </c>
    </row>
    <row r="43" spans="1:10" ht="24" customHeight="1">
      <c r="A43" s="5">
        <v>4.79</v>
      </c>
      <c r="B43" t="s">
        <v>1341</v>
      </c>
      <c r="C43" t="s">
        <v>4002</v>
      </c>
      <c r="D43">
        <f>Data!V677</f>
        <v>1454.5</v>
      </c>
      <c r="F43">
        <f t="shared" si="0"/>
        <v>6967.06</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81881.119999999995</v>
      </c>
    </row>
    <row r="50" spans="1:8" ht="24" customHeight="1">
      <c r="A50" s="5"/>
      <c r="C50" s="11" t="s">
        <v>4005</v>
      </c>
      <c r="D50">
        <f>Data!V684</f>
        <v>0</v>
      </c>
      <c r="F50" s="11">
        <f>F49/10</f>
        <v>8188.11</v>
      </c>
      <c r="G50">
        <f>F50</f>
        <v>8188.11</v>
      </c>
    </row>
    <row r="51" spans="1:8" ht="24" customHeight="1">
      <c r="A51" s="5">
        <v>1</v>
      </c>
      <c r="B51" t="s">
        <v>1341</v>
      </c>
      <c r="C51" t="s">
        <v>3465</v>
      </c>
      <c r="D51">
        <f>Data!V685</f>
        <v>94.2</v>
      </c>
      <c r="F51">
        <f>D51</f>
        <v>94.2</v>
      </c>
    </row>
    <row r="52" spans="1:8" ht="24" customHeight="1">
      <c r="A52" s="5"/>
      <c r="C52" t="s">
        <v>4006</v>
      </c>
      <c r="F52" s="11">
        <f>SUM(F50:F51)</f>
        <v>8282.31</v>
      </c>
      <c r="G52">
        <f>SUM(G50:G51)</f>
        <v>8188.11</v>
      </c>
    </row>
    <row r="53" spans="1:8">
      <c r="A53" s="46" t="s">
        <v>657</v>
      </c>
      <c r="C53" t="s">
        <v>4007</v>
      </c>
      <c r="D53" s="46" t="s">
        <v>657</v>
      </c>
      <c r="F53">
        <f>F52*0.5%</f>
        <v>41.41</v>
      </c>
      <c r="G53">
        <f>G52*0.5/100</f>
        <v>40.94</v>
      </c>
    </row>
    <row r="54" spans="1:8" ht="47.25">
      <c r="A54" s="5"/>
      <c r="C54" s="11" t="s">
        <v>3588</v>
      </c>
      <c r="E54" s="1"/>
      <c r="F54" s="11">
        <f>SUM(F52:F53)</f>
        <v>8323.7199999999993</v>
      </c>
      <c r="G54" s="11">
        <f>SUM(G52:G53)</f>
        <v>8229.0499999999993</v>
      </c>
      <c r="H54" s="37" t="s">
        <v>4017</v>
      </c>
    </row>
    <row r="55" spans="1:8">
      <c r="A55" s="5"/>
      <c r="E55" s="1"/>
      <c r="F55" s="3" t="s">
        <v>1586</v>
      </c>
    </row>
    <row r="56" spans="1:8">
      <c r="A56" s="5"/>
      <c r="C56" s="1" t="s">
        <v>386</v>
      </c>
      <c r="E56" s="1"/>
      <c r="F56" s="11">
        <f>F54+Data!C23</f>
        <v>8559.82</v>
      </c>
    </row>
    <row r="57" spans="1:8">
      <c r="A57" s="5"/>
      <c r="C57" s="1" t="s">
        <v>388</v>
      </c>
      <c r="E57" s="1"/>
      <c r="F57" s="93"/>
    </row>
    <row r="58" spans="1:8">
      <c r="A58" s="5"/>
      <c r="C58" s="1" t="s">
        <v>2232</v>
      </c>
      <c r="E58" s="1"/>
      <c r="F58" s="11">
        <f>F56+Data!C25</f>
        <v>8654.02</v>
      </c>
    </row>
    <row r="59" spans="1:8">
      <c r="A59" s="5"/>
      <c r="C59" s="1" t="s">
        <v>380</v>
      </c>
      <c r="E59" s="1"/>
      <c r="F59" s="11"/>
    </row>
    <row r="60" spans="1:8">
      <c r="A60" s="5"/>
      <c r="C60" s="1" t="s">
        <v>1532</v>
      </c>
      <c r="E60" s="1"/>
      <c r="F60" s="11">
        <f>F58+Data!C27</f>
        <v>8688.2199999999993</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4" t="s">
        <v>3985</v>
      </c>
      <c r="B65" s="1054"/>
      <c r="C65" s="1054"/>
      <c r="D65" s="1054"/>
      <c r="E65" s="1054"/>
      <c r="F65" s="1054"/>
    </row>
    <row r="66" spans="1:7" ht="17.25">
      <c r="A66" s="1054" t="s">
        <v>3984</v>
      </c>
      <c r="B66" s="1054"/>
      <c r="C66" s="1054"/>
      <c r="D66" s="1054"/>
      <c r="E66" s="1054"/>
      <c r="F66" s="1054"/>
    </row>
    <row r="67" spans="1:7" ht="17.25">
      <c r="A67" s="1055" t="s">
        <v>4141</v>
      </c>
      <c r="B67" s="1055"/>
      <c r="C67" s="1055"/>
      <c r="D67" s="1055"/>
      <c r="E67" s="1055"/>
      <c r="F67" s="1055"/>
    </row>
    <row r="68" spans="1:7" ht="17.25">
      <c r="A68" s="1056" t="s">
        <v>3983</v>
      </c>
      <c r="B68" s="1056"/>
      <c r="C68" s="1056"/>
      <c r="D68" s="1056"/>
      <c r="E68" s="1056"/>
      <c r="F68" s="66"/>
    </row>
    <row r="69" spans="1:7" ht="17.25">
      <c r="A69" s="66"/>
      <c r="B69" s="66"/>
      <c r="C69" s="66"/>
      <c r="D69" s="66"/>
      <c r="E69" s="66"/>
      <c r="F69" s="66"/>
    </row>
    <row r="70" spans="1:7" ht="19.5">
      <c r="B70" s="84"/>
      <c r="C70" s="1057" t="s">
        <v>4142</v>
      </c>
      <c r="D70" s="1057"/>
      <c r="E70" s="1057"/>
      <c r="F70" s="84"/>
      <c r="G70" s="2" t="s">
        <v>2151</v>
      </c>
    </row>
    <row r="71" spans="1:7" ht="20.25">
      <c r="A71" s="83"/>
      <c r="B71" s="1058" t="s">
        <v>4143</v>
      </c>
      <c r="C71" s="1058"/>
      <c r="D71" s="1058"/>
      <c r="E71" s="1058"/>
      <c r="F71" s="1058"/>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8229.0499999999993</v>
      </c>
      <c r="F73" s="76">
        <f>A73*E73</f>
        <v>10450.89</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18638.89</v>
      </c>
    </row>
    <row r="78" spans="1:7" ht="17.25">
      <c r="A78" s="75"/>
      <c r="B78" s="75"/>
      <c r="C78" s="75" t="s">
        <v>1639</v>
      </c>
      <c r="D78" s="66"/>
      <c r="E78" s="75"/>
      <c r="F78" s="76">
        <f>F77/8</f>
        <v>2329.86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2454.86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9" t="s">
        <v>3976</v>
      </c>
      <c r="D85" s="1059"/>
      <c r="E85" s="1059"/>
      <c r="F85" s="80"/>
      <c r="G85" s="11"/>
    </row>
    <row r="86" spans="1:7" ht="20.25">
      <c r="A86" s="79"/>
      <c r="B86" s="1058" t="s">
        <v>4144</v>
      </c>
      <c r="C86" s="1058"/>
      <c r="D86" s="1058"/>
      <c r="E86" s="1058"/>
      <c r="F86" s="1058"/>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60" t="s">
        <v>4307</v>
      </c>
      <c r="D89" s="1060"/>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61" t="s">
        <v>3971</v>
      </c>
      <c r="D94" s="1061"/>
      <c r="E94" s="1061"/>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1695.14</v>
      </c>
      <c r="F104">
        <f>D104*A104</f>
        <v>8475.7000000000007</v>
      </c>
    </row>
    <row r="105" spans="1:7" ht="30" hidden="1" customHeight="1">
      <c r="A105" s="5">
        <v>3.3</v>
      </c>
      <c r="B105" t="s">
        <v>1341</v>
      </c>
      <c r="C105" t="s">
        <v>4001</v>
      </c>
      <c r="D105">
        <f t="shared" ref="D105:D116" si="1">D42</f>
        <v>1405.14</v>
      </c>
      <c r="F105">
        <f t="shared" ref="F105:F111" si="2">D105*A105</f>
        <v>4636.96</v>
      </c>
    </row>
    <row r="106" spans="1:7" ht="30" hidden="1" customHeight="1">
      <c r="A106" s="5">
        <v>4.79</v>
      </c>
      <c r="B106" t="s">
        <v>1341</v>
      </c>
      <c r="C106" t="s">
        <v>4002</v>
      </c>
      <c r="D106">
        <f t="shared" si="1"/>
        <v>1454.5</v>
      </c>
      <c r="F106">
        <f t="shared" si="2"/>
        <v>6967.06</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81881.119999999995</v>
      </c>
    </row>
    <row r="113" spans="1:7" ht="30" hidden="1" customHeight="1">
      <c r="A113" s="5"/>
      <c r="C113" s="11" t="s">
        <v>4005</v>
      </c>
      <c r="D113">
        <f t="shared" si="1"/>
        <v>0</v>
      </c>
      <c r="F113" s="11">
        <f>F112/10</f>
        <v>8188.11</v>
      </c>
      <c r="G113">
        <f>F113</f>
        <v>8188.11</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8282.31</v>
      </c>
      <c r="G115">
        <f>SUM(G113:G114)</f>
        <v>8188.11</v>
      </c>
    </row>
    <row r="116" spans="1:7" ht="30" hidden="1" customHeight="1">
      <c r="A116" s="46" t="s">
        <v>657</v>
      </c>
      <c r="C116" t="s">
        <v>4007</v>
      </c>
      <c r="D116" t="str">
        <f t="shared" si="1"/>
        <v>LS</v>
      </c>
      <c r="F116">
        <f>F115*0.5%</f>
        <v>41.41</v>
      </c>
      <c r="G116">
        <f>G115*0.5/100</f>
        <v>40.94</v>
      </c>
    </row>
    <row r="117" spans="1:7" ht="30" hidden="1" customHeight="1">
      <c r="A117" s="5"/>
      <c r="C117" s="11" t="s">
        <v>3588</v>
      </c>
      <c r="E117" s="1"/>
      <c r="F117" s="11">
        <f>SUM(F115:F116)</f>
        <v>8323.7199999999993</v>
      </c>
      <c r="G117" s="11">
        <f>SUM(G115:G116)</f>
        <v>8229.0499999999993</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4" t="s">
        <v>3985</v>
      </c>
      <c r="B125" s="1054"/>
      <c r="C125" s="1054"/>
      <c r="D125" s="1054"/>
      <c r="E125" s="1054"/>
      <c r="F125" s="1054"/>
    </row>
    <row r="126" spans="1:7" ht="17.25">
      <c r="A126" s="1054" t="s">
        <v>3984</v>
      </c>
      <c r="B126" s="1054"/>
      <c r="C126" s="1054"/>
      <c r="D126" s="1054"/>
      <c r="E126" s="1054"/>
      <c r="F126" s="1054"/>
    </row>
    <row r="127" spans="1:7" ht="17.25">
      <c r="A127" s="1055" t="s">
        <v>4141</v>
      </c>
      <c r="B127" s="1055"/>
      <c r="C127" s="1055"/>
      <c r="D127" s="1055"/>
      <c r="E127" s="1055"/>
      <c r="F127" s="1055"/>
    </row>
    <row r="128" spans="1:7" ht="17.25">
      <c r="A128" s="1056" t="s">
        <v>3983</v>
      </c>
      <c r="B128" s="1056"/>
      <c r="C128" s="1056"/>
      <c r="D128" s="1056"/>
      <c r="E128" s="1056"/>
      <c r="F128" s="66"/>
    </row>
    <row r="129" spans="1:7" ht="17.25">
      <c r="A129" s="66"/>
      <c r="B129" s="66"/>
      <c r="C129" s="66"/>
      <c r="D129" s="66"/>
      <c r="E129" s="66"/>
      <c r="F129" s="66"/>
    </row>
    <row r="130" spans="1:7" ht="19.5">
      <c r="B130" s="84"/>
      <c r="C130" s="1057" t="s">
        <v>4145</v>
      </c>
      <c r="D130" s="1057"/>
      <c r="E130" s="1057"/>
      <c r="F130" s="84"/>
      <c r="G130" s="2" t="s">
        <v>2151</v>
      </c>
    </row>
    <row r="131" spans="1:7" ht="20.25">
      <c r="A131" s="83"/>
      <c r="B131" s="1058" t="s">
        <v>4146</v>
      </c>
      <c r="C131" s="1058"/>
      <c r="D131" s="1058"/>
      <c r="E131" s="1058"/>
      <c r="F131" s="1058"/>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8229.0499999999993</v>
      </c>
      <c r="F133" s="76">
        <f>A133*E133</f>
        <v>8270.2000000000007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16352.2</v>
      </c>
    </row>
    <row r="138" spans="1:7" ht="17.25">
      <c r="A138" s="75"/>
      <c r="B138" s="75"/>
      <c r="C138" s="75" t="s">
        <v>1639</v>
      </c>
      <c r="D138" s="66"/>
      <c r="E138" s="75"/>
      <c r="F138" s="76">
        <f>F137/7</f>
        <v>2336.0300000000002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2461.0300000000002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9" t="s">
        <v>3976</v>
      </c>
      <c r="D145" s="1059"/>
      <c r="E145" s="1059"/>
      <c r="F145" s="80"/>
      <c r="G145" s="11"/>
    </row>
    <row r="146" spans="1:7" ht="20.25">
      <c r="A146" s="79"/>
      <c r="B146" s="1058" t="s">
        <v>4147</v>
      </c>
      <c r="C146" s="1058"/>
      <c r="D146" s="1058"/>
      <c r="E146" s="1058"/>
      <c r="F146" s="1058"/>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60" t="s">
        <v>3972</v>
      </c>
      <c r="D149" s="1060"/>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61" t="s">
        <v>3971</v>
      </c>
      <c r="D154" s="1061"/>
      <c r="E154" s="1061"/>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62" t="s">
        <v>2112</v>
      </c>
      <c r="B1" s="1062"/>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66" t="s">
        <v>5716</v>
      </c>
      <c r="AB4" s="1066"/>
      <c r="AC4" s="1066"/>
      <c r="AD4" s="1066"/>
      <c r="AE4" s="1066"/>
      <c r="AF4" s="1066"/>
      <c r="AG4" s="1066"/>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65" t="s">
        <v>5629</v>
      </c>
      <c r="L15" s="1065"/>
      <c r="M15" s="1065"/>
      <c r="N15" s="1065"/>
      <c r="O15" s="1065"/>
      <c r="P15" s="1065"/>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67" t="s">
        <v>5807</v>
      </c>
      <c r="S17" s="1067"/>
      <c r="T17" s="1067"/>
      <c r="U17" s="1067"/>
      <c r="V17" s="1067"/>
      <c r="W17" s="1067"/>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67" t="s">
        <v>5810</v>
      </c>
      <c r="S30" s="1067"/>
      <c r="T30" s="1067"/>
      <c r="U30" s="1067"/>
      <c r="V30" s="1067"/>
      <c r="W30" s="1067"/>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63"/>
      <c r="E82" s="1063"/>
      <c r="F82" s="1063"/>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64"/>
      <c r="E162" s="1064"/>
      <c r="F162" s="1064"/>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63" t="s">
        <v>975</v>
      </c>
      <c r="E239" s="1063"/>
      <c r="F239" s="1063"/>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63"/>
      <c r="E428" s="1063"/>
      <c r="F428" s="1063"/>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68" t="s">
        <v>6022</v>
      </c>
      <c r="F855" s="1068"/>
      <c r="G855" s="1068"/>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54" t="s">
        <v>3985</v>
      </c>
      <c r="B1" s="1054"/>
      <c r="C1" s="1054"/>
      <c r="D1" s="1054"/>
      <c r="E1" s="1054"/>
      <c r="F1" s="1054"/>
    </row>
    <row r="2" spans="1:7" ht="17.25">
      <c r="A2" s="1054" t="s">
        <v>3984</v>
      </c>
      <c r="B2" s="1054"/>
      <c r="C2" s="1054"/>
      <c r="D2" s="1054"/>
      <c r="E2" s="1054"/>
      <c r="F2" s="1054"/>
    </row>
    <row r="3" spans="1:7" ht="31.5" customHeight="1">
      <c r="A3" s="1055" t="s">
        <v>4141</v>
      </c>
      <c r="B3" s="1055"/>
      <c r="C3" s="1055"/>
      <c r="D3" s="1055"/>
      <c r="E3" s="1055"/>
      <c r="F3" s="1055"/>
    </row>
    <row r="4" spans="1:7" ht="17.25">
      <c r="A4" s="1056" t="s">
        <v>4629</v>
      </c>
      <c r="B4" s="1056"/>
      <c r="C4" s="1056"/>
      <c r="D4" s="1056"/>
      <c r="E4" s="1056"/>
      <c r="F4" s="66"/>
    </row>
    <row r="5" spans="1:7" ht="6" customHeight="1">
      <c r="A5" s="66"/>
      <c r="B5" s="66"/>
      <c r="C5" s="66"/>
      <c r="D5" s="66"/>
      <c r="E5" s="66"/>
      <c r="F5" s="66"/>
    </row>
    <row r="6" spans="1:7" ht="45.75" customHeight="1">
      <c r="B6" s="84"/>
      <c r="C6" s="1057" t="s">
        <v>4631</v>
      </c>
      <c r="D6" s="1057"/>
      <c r="E6" s="1057"/>
      <c r="F6" s="84"/>
      <c r="G6" s="2" t="s">
        <v>2151</v>
      </c>
    </row>
    <row r="7" spans="1:7" ht="24" customHeight="1">
      <c r="A7" s="83"/>
      <c r="B7" s="1058" t="s">
        <v>4630</v>
      </c>
      <c r="C7" s="1058"/>
      <c r="D7" s="1058"/>
      <c r="E7" s="1058"/>
      <c r="F7" s="1058"/>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8229.0499999999993</v>
      </c>
      <c r="F9" s="76">
        <f>A9*E9</f>
        <v>12919.61</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21549.46</v>
      </c>
    </row>
    <row r="14" spans="1:7" ht="21" customHeight="1">
      <c r="A14" s="75"/>
      <c r="B14" s="75"/>
      <c r="C14" s="75" t="s">
        <v>1639</v>
      </c>
      <c r="D14" s="66"/>
      <c r="E14" s="75"/>
      <c r="F14" s="76">
        <f>F13/7</f>
        <v>3078.49</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3203.49</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9" t="s">
        <v>3976</v>
      </c>
      <c r="D21" s="1059"/>
      <c r="E21" s="1059"/>
      <c r="F21" s="80"/>
    </row>
    <row r="22" spans="1:13" ht="30.75" customHeight="1">
      <c r="A22" s="79"/>
      <c r="B22" s="1058" t="s">
        <v>4632</v>
      </c>
      <c r="C22" s="1058"/>
      <c r="D22" s="1058"/>
      <c r="E22" s="1058"/>
      <c r="F22" s="1058"/>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60" t="s">
        <v>4307</v>
      </c>
      <c r="D25" s="1060"/>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61" t="s">
        <v>3971</v>
      </c>
      <c r="D30" s="1061"/>
      <c r="E30" s="1061"/>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1695.14</v>
      </c>
      <c r="F41">
        <f>D41*A41</f>
        <v>8475.7000000000007</v>
      </c>
      <c r="H41">
        <f>F41</f>
        <v>8475.7000000000007</v>
      </c>
    </row>
    <row r="42" spans="1:10" ht="24" customHeight="1">
      <c r="A42" s="5">
        <v>3.3</v>
      </c>
      <c r="B42" t="s">
        <v>1341</v>
      </c>
      <c r="C42" t="s">
        <v>4001</v>
      </c>
      <c r="D42">
        <f>Data!V706</f>
        <v>1405.14</v>
      </c>
      <c r="F42">
        <f t="shared" ref="F42:F48" si="0">D42*A42</f>
        <v>4636.96</v>
      </c>
      <c r="H42">
        <f t="shared" ref="H42:H50" si="1">F42</f>
        <v>4636.96</v>
      </c>
    </row>
    <row r="43" spans="1:10" ht="24" customHeight="1">
      <c r="A43" s="5">
        <v>4.79</v>
      </c>
      <c r="B43" t="s">
        <v>1341</v>
      </c>
      <c r="C43" t="s">
        <v>4002</v>
      </c>
      <c r="D43">
        <f>Data!V707</f>
        <v>1454.5</v>
      </c>
      <c r="F43">
        <f t="shared" si="0"/>
        <v>6967.06</v>
      </c>
      <c r="H43">
        <f t="shared" si="1"/>
        <v>6967.06</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76465.52</v>
      </c>
      <c r="H49">
        <f t="shared" si="1"/>
        <v>76465.52</v>
      </c>
    </row>
    <row r="50" spans="1:8" ht="24" customHeight="1">
      <c r="A50" s="5"/>
      <c r="C50" t="s">
        <v>4005</v>
      </c>
      <c r="D50">
        <f>Data!V714</f>
        <v>0</v>
      </c>
      <c r="F50" s="11">
        <f>F49/10</f>
        <v>7646.55</v>
      </c>
      <c r="H50">
        <f t="shared" si="1"/>
        <v>7646.55</v>
      </c>
    </row>
    <row r="51" spans="1:8" ht="24" customHeight="1">
      <c r="A51" s="5">
        <v>1</v>
      </c>
      <c r="B51" t="s">
        <v>1341</v>
      </c>
      <c r="C51" t="s">
        <v>4031</v>
      </c>
      <c r="D51">
        <f>Data!V715</f>
        <v>94.2</v>
      </c>
      <c r="F51">
        <f>D51*A51</f>
        <v>94.2</v>
      </c>
    </row>
    <row r="52" spans="1:8" ht="24" customHeight="1">
      <c r="A52" s="5"/>
      <c r="C52" t="s">
        <v>4006</v>
      </c>
      <c r="D52">
        <f>Data!V716</f>
        <v>0</v>
      </c>
      <c r="F52" s="11">
        <f>SUM(F50:F51)</f>
        <v>7740.75</v>
      </c>
      <c r="H52">
        <f>H50</f>
        <v>7646.55</v>
      </c>
    </row>
    <row r="53" spans="1:8">
      <c r="A53" s="46" t="s">
        <v>657</v>
      </c>
      <c r="C53" t="s">
        <v>4007</v>
      </c>
      <c r="D53" t="str">
        <f>Data!V717</f>
        <v>LS</v>
      </c>
      <c r="F53">
        <f>F52*0.5%</f>
        <v>38.700000000000003</v>
      </c>
      <c r="H53">
        <f>H52*0.5/100</f>
        <v>38.229999999999997</v>
      </c>
    </row>
    <row r="54" spans="1:8">
      <c r="A54" s="5"/>
      <c r="C54" s="11" t="s">
        <v>3588</v>
      </c>
      <c r="E54" s="1"/>
      <c r="F54" s="11">
        <f>SUM(F52:F53)</f>
        <v>7779.45</v>
      </c>
      <c r="H54" s="11">
        <f>SUM(H52:H53)</f>
        <v>7684.78</v>
      </c>
    </row>
    <row r="55" spans="1:8">
      <c r="A55" s="5"/>
      <c r="E55" s="1"/>
      <c r="F55" s="3" t="s">
        <v>1586</v>
      </c>
    </row>
    <row r="56" spans="1:8">
      <c r="A56" s="5"/>
      <c r="C56" s="1" t="s">
        <v>386</v>
      </c>
      <c r="E56" s="1"/>
      <c r="F56" s="11">
        <f>F54+Data!C23</f>
        <v>8015.55</v>
      </c>
    </row>
    <row r="57" spans="1:8">
      <c r="A57" s="5"/>
      <c r="C57" s="1" t="s">
        <v>388</v>
      </c>
      <c r="E57" s="1"/>
      <c r="F57" s="93"/>
    </row>
    <row r="58" spans="1:8">
      <c r="A58" s="5"/>
      <c r="C58" s="1" t="s">
        <v>2232</v>
      </c>
      <c r="E58" s="1"/>
      <c r="F58" s="11">
        <f>F56+Data!C25</f>
        <v>8109.75</v>
      </c>
    </row>
    <row r="59" spans="1:8">
      <c r="A59" s="5"/>
      <c r="C59" s="1" t="s">
        <v>380</v>
      </c>
      <c r="E59" s="1"/>
      <c r="F59" s="11"/>
    </row>
    <row r="60" spans="1:8">
      <c r="A60" s="5"/>
      <c r="C60" s="1" t="s">
        <v>1532</v>
      </c>
      <c r="E60" s="1"/>
      <c r="F60" s="11">
        <f>F58+Data!C27</f>
        <v>8143.95</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4" t="s">
        <v>3985</v>
      </c>
      <c r="B65" s="1054"/>
      <c r="C65" s="1054"/>
      <c r="D65" s="1054"/>
      <c r="E65" s="1054"/>
      <c r="F65" s="1054"/>
    </row>
    <row r="66" spans="1:7" ht="17.25">
      <c r="A66" s="1054" t="s">
        <v>3984</v>
      </c>
      <c r="B66" s="1054"/>
      <c r="C66" s="1054"/>
      <c r="D66" s="1054"/>
      <c r="E66" s="1054"/>
      <c r="F66" s="1054"/>
    </row>
    <row r="67" spans="1:7" ht="17.25">
      <c r="A67" s="1055" t="s">
        <v>4141</v>
      </c>
      <c r="B67" s="1055"/>
      <c r="C67" s="1055"/>
      <c r="D67" s="1055"/>
      <c r="E67" s="1055"/>
      <c r="F67" s="1055"/>
    </row>
    <row r="68" spans="1:7" ht="17.25">
      <c r="A68" s="1056" t="s">
        <v>3983</v>
      </c>
      <c r="B68" s="1056"/>
      <c r="C68" s="1056"/>
      <c r="D68" s="1056"/>
      <c r="E68" s="1056"/>
      <c r="F68" s="66"/>
    </row>
    <row r="69" spans="1:7" ht="17.25">
      <c r="A69" s="66"/>
      <c r="B69" s="66"/>
      <c r="C69" s="66"/>
      <c r="D69" s="66"/>
      <c r="E69" s="66"/>
      <c r="F69" s="66"/>
    </row>
    <row r="70" spans="1:7" ht="19.5">
      <c r="B70" s="84"/>
      <c r="C70" s="1057" t="s">
        <v>4142</v>
      </c>
      <c r="D70" s="1057"/>
      <c r="E70" s="1057"/>
      <c r="F70" s="84"/>
      <c r="G70" s="2" t="s">
        <v>2151</v>
      </c>
    </row>
    <row r="71" spans="1:7" ht="20.25">
      <c r="A71" s="83"/>
      <c r="B71" s="1058" t="s">
        <v>4633</v>
      </c>
      <c r="C71" s="1058"/>
      <c r="D71" s="1058"/>
      <c r="E71" s="1058"/>
      <c r="F71" s="1058"/>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8229.0499999999993</v>
      </c>
      <c r="F73" s="76">
        <f>A73*E73</f>
        <v>18597.650000000001</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27181.65</v>
      </c>
    </row>
    <row r="78" spans="1:7" ht="17.25">
      <c r="A78" s="75"/>
      <c r="B78" s="75"/>
      <c r="C78" s="75" t="s">
        <v>1639</v>
      </c>
      <c r="D78" s="66"/>
      <c r="E78" s="75"/>
      <c r="F78" s="76">
        <f>F77/7</f>
        <v>3883.09</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4008.09</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9" t="s">
        <v>3976</v>
      </c>
      <c r="D85" s="1059"/>
      <c r="E85" s="1059"/>
      <c r="F85" s="80"/>
      <c r="G85" s="11"/>
    </row>
    <row r="86" spans="1:7" ht="20.25">
      <c r="A86" s="79"/>
      <c r="B86" s="1058" t="s">
        <v>4635</v>
      </c>
      <c r="C86" s="1058"/>
      <c r="D86" s="1058"/>
      <c r="E86" s="1058"/>
      <c r="F86" s="1058"/>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60" t="s">
        <v>4307</v>
      </c>
      <c r="D89" s="1060"/>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61" t="s">
        <v>3971</v>
      </c>
      <c r="D94" s="1061"/>
      <c r="E94" s="1061"/>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1695.14</v>
      </c>
      <c r="F104">
        <f>D104*A104</f>
        <v>8475.7000000000007</v>
      </c>
    </row>
    <row r="105" spans="1:7" ht="30" hidden="1" customHeight="1">
      <c r="A105" s="5">
        <v>3.3</v>
      </c>
      <c r="B105" t="s">
        <v>1341</v>
      </c>
      <c r="C105" t="s">
        <v>4001</v>
      </c>
      <c r="D105">
        <f t="shared" ref="D105:D116" si="2">D42</f>
        <v>1405.14</v>
      </c>
      <c r="F105">
        <f t="shared" ref="F105:F111" si="3">D105*A105</f>
        <v>4636.96</v>
      </c>
    </row>
    <row r="106" spans="1:7" ht="30" hidden="1" customHeight="1">
      <c r="A106" s="5">
        <v>4.79</v>
      </c>
      <c r="B106" t="s">
        <v>1341</v>
      </c>
      <c r="C106" t="s">
        <v>4002</v>
      </c>
      <c r="D106">
        <f t="shared" si="2"/>
        <v>1454.5</v>
      </c>
      <c r="F106">
        <f t="shared" si="3"/>
        <v>6967.06</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81881.119999999995</v>
      </c>
    </row>
    <row r="113" spans="1:7" ht="30" hidden="1" customHeight="1">
      <c r="A113" s="5"/>
      <c r="C113" s="11" t="s">
        <v>4005</v>
      </c>
      <c r="D113">
        <f t="shared" si="2"/>
        <v>0</v>
      </c>
      <c r="F113" s="11">
        <f>F112/10</f>
        <v>8188.11</v>
      </c>
      <c r="G113">
        <f>F113</f>
        <v>8188.11</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8282.31</v>
      </c>
      <c r="G115">
        <f>SUM(G113:G114)</f>
        <v>8188.11</v>
      </c>
    </row>
    <row r="116" spans="1:7" ht="30" hidden="1" customHeight="1">
      <c r="A116" s="46" t="s">
        <v>657</v>
      </c>
      <c r="C116" t="s">
        <v>4007</v>
      </c>
      <c r="D116" t="str">
        <f t="shared" si="2"/>
        <v>LS</v>
      </c>
      <c r="F116">
        <f>F115*0.5%</f>
        <v>41.41</v>
      </c>
      <c r="G116">
        <f>G115*0.5/100</f>
        <v>40.94</v>
      </c>
    </row>
    <row r="117" spans="1:7" ht="30" hidden="1" customHeight="1">
      <c r="A117" s="5"/>
      <c r="C117" s="11" t="s">
        <v>3588</v>
      </c>
      <c r="E117" s="1"/>
      <c r="F117" s="11">
        <f>SUM(F115:F116)</f>
        <v>8323.7199999999993</v>
      </c>
      <c r="G117" s="11">
        <f>SUM(G115:G116)</f>
        <v>8229.0499999999993</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4" t="s">
        <v>3985</v>
      </c>
      <c r="B125" s="1054"/>
      <c r="C125" s="1054"/>
      <c r="D125" s="1054"/>
      <c r="E125" s="1054"/>
      <c r="F125" s="1054"/>
    </row>
    <row r="126" spans="1:7" ht="17.25">
      <c r="A126" s="1054" t="s">
        <v>3984</v>
      </c>
      <c r="B126" s="1054"/>
      <c r="C126" s="1054"/>
      <c r="D126" s="1054"/>
      <c r="E126" s="1054"/>
      <c r="F126" s="1054"/>
    </row>
    <row r="127" spans="1:7" ht="17.25">
      <c r="A127" s="1055" t="s">
        <v>4141</v>
      </c>
      <c r="B127" s="1055"/>
      <c r="C127" s="1055"/>
      <c r="D127" s="1055"/>
      <c r="E127" s="1055"/>
      <c r="F127" s="1055"/>
    </row>
    <row r="128" spans="1:7" ht="17.25">
      <c r="A128" s="1056" t="s">
        <v>3983</v>
      </c>
      <c r="B128" s="1056"/>
      <c r="C128" s="1056"/>
      <c r="D128" s="1056"/>
      <c r="E128" s="1056"/>
      <c r="F128" s="66"/>
    </row>
    <row r="129" spans="1:7" ht="17.25">
      <c r="A129" s="66"/>
      <c r="B129" s="66"/>
      <c r="C129" s="66"/>
      <c r="D129" s="66"/>
      <c r="E129" s="66"/>
      <c r="F129" s="66"/>
    </row>
    <row r="130" spans="1:7" ht="19.5">
      <c r="B130" s="84"/>
      <c r="C130" s="1057" t="s">
        <v>4145</v>
      </c>
      <c r="D130" s="1057"/>
      <c r="E130" s="1057"/>
      <c r="F130" s="84"/>
      <c r="G130" s="2" t="s">
        <v>2151</v>
      </c>
    </row>
    <row r="131" spans="1:7" ht="20.25">
      <c r="A131" s="83"/>
      <c r="B131" s="1058" t="s">
        <v>4146</v>
      </c>
      <c r="C131" s="1058"/>
      <c r="D131" s="1058"/>
      <c r="E131" s="1058"/>
      <c r="F131" s="1058"/>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8229.0499999999993</v>
      </c>
      <c r="F133" s="76">
        <f>A133*E133</f>
        <v>8270.2000000000007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16352.2</v>
      </c>
    </row>
    <row r="138" spans="1:7" ht="17.25">
      <c r="A138" s="75"/>
      <c r="B138" s="75"/>
      <c r="C138" s="75" t="s">
        <v>1639</v>
      </c>
      <c r="D138" s="66"/>
      <c r="E138" s="75"/>
      <c r="F138" s="76">
        <f>F137/7</f>
        <v>2336.0300000000002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2461.0300000000002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9" t="s">
        <v>3976</v>
      </c>
      <c r="D145" s="1059"/>
      <c r="E145" s="1059"/>
      <c r="F145" s="80"/>
      <c r="G145" s="11"/>
    </row>
    <row r="146" spans="1:7" ht="20.25">
      <c r="A146" s="79"/>
      <c r="B146" s="1058" t="s">
        <v>4147</v>
      </c>
      <c r="C146" s="1058"/>
      <c r="D146" s="1058"/>
      <c r="E146" s="1058"/>
      <c r="F146" s="1058"/>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60" t="s">
        <v>3972</v>
      </c>
      <c r="D149" s="1060"/>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61" t="s">
        <v>3971</v>
      </c>
      <c r="D154" s="1061"/>
      <c r="E154" s="1061"/>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54" t="s">
        <v>3985</v>
      </c>
      <c r="B165" s="1054"/>
      <c r="C165" s="1054"/>
      <c r="D165" s="1054"/>
      <c r="E165" s="1054"/>
      <c r="F165" s="1054"/>
    </row>
    <row r="166" spans="1:7" ht="17.25">
      <c r="A166" s="1054"/>
      <c r="B166" s="1054"/>
      <c r="C166" s="1054"/>
      <c r="D166" s="1054"/>
      <c r="E166" s="1054"/>
      <c r="F166" s="1054"/>
    </row>
    <row r="167" spans="1:7" ht="17.25">
      <c r="A167" s="1055" t="s">
        <v>4141</v>
      </c>
      <c r="B167" s="1055"/>
      <c r="C167" s="1055"/>
      <c r="D167" s="1055"/>
      <c r="E167" s="1055"/>
      <c r="F167" s="1055"/>
    </row>
    <row r="168" spans="1:7" ht="17.25">
      <c r="A168" s="1056" t="s">
        <v>3983</v>
      </c>
      <c r="B168" s="1056"/>
      <c r="C168" s="1056"/>
      <c r="D168" s="1056"/>
      <c r="E168" s="1056"/>
      <c r="F168" s="66"/>
    </row>
    <row r="169" spans="1:7" ht="17.25">
      <c r="A169" s="66"/>
      <c r="B169" s="66"/>
      <c r="C169" s="66"/>
      <c r="D169" s="66"/>
      <c r="E169" s="66"/>
      <c r="F169" s="66"/>
    </row>
    <row r="170" spans="1:7" ht="19.5">
      <c r="B170" s="84"/>
      <c r="C170" s="1057" t="s">
        <v>4145</v>
      </c>
      <c r="D170" s="1057"/>
      <c r="E170" s="1057"/>
      <c r="F170" s="84"/>
      <c r="G170" s="2" t="s">
        <v>2151</v>
      </c>
    </row>
    <row r="171" spans="1:7" ht="20.25">
      <c r="A171" s="83"/>
      <c r="B171" s="1058" t="s">
        <v>4143</v>
      </c>
      <c r="C171" s="1058"/>
      <c r="D171" s="1058"/>
      <c r="E171" s="1058"/>
      <c r="F171" s="1058"/>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8229.0499999999993</v>
      </c>
      <c r="F173" s="76">
        <f>A173*E173</f>
        <v>10467.35</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18916.91</v>
      </c>
    </row>
    <row r="178" spans="1:7" ht="17.25">
      <c r="A178" s="75"/>
      <c r="B178" s="75"/>
      <c r="C178" s="75" t="s">
        <v>1639</v>
      </c>
      <c r="D178" s="66"/>
      <c r="E178" s="75"/>
      <c r="F178" s="76">
        <f>F177/7</f>
        <v>2702.42</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2827.42</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59" t="s">
        <v>3976</v>
      </c>
      <c r="D185" s="1059"/>
      <c r="E185" s="1059"/>
      <c r="F185" s="80"/>
      <c r="G185" s="11"/>
    </row>
    <row r="186" spans="1:7" ht="20.25">
      <c r="A186" s="79"/>
      <c r="B186" s="1058" t="s">
        <v>4144</v>
      </c>
      <c r="C186" s="1058"/>
      <c r="D186" s="1058"/>
      <c r="E186" s="1058"/>
      <c r="F186" s="1058"/>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60" t="s">
        <v>3972</v>
      </c>
      <c r="D189" s="1060"/>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61" t="s">
        <v>3971</v>
      </c>
      <c r="D194" s="1061"/>
      <c r="E194" s="1061"/>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54" t="s">
        <v>3985</v>
      </c>
      <c r="B203" s="1054"/>
      <c r="C203" s="1054"/>
      <c r="D203" s="1054"/>
      <c r="E203" s="1054"/>
      <c r="F203" s="1054"/>
    </row>
    <row r="204" spans="1:7" ht="17.25">
      <c r="A204" s="1054"/>
      <c r="B204" s="1054"/>
      <c r="C204" s="1054"/>
      <c r="D204" s="1054"/>
      <c r="E204" s="1054"/>
      <c r="F204" s="1054"/>
    </row>
    <row r="205" spans="1:7" ht="17.25">
      <c r="A205" s="1055" t="s">
        <v>4141</v>
      </c>
      <c r="B205" s="1055"/>
      <c r="C205" s="1055"/>
      <c r="D205" s="1055"/>
      <c r="E205" s="1055"/>
      <c r="F205" s="1055"/>
    </row>
    <row r="206" spans="1:7" ht="17.25">
      <c r="A206" s="1056" t="s">
        <v>3983</v>
      </c>
      <c r="B206" s="1056"/>
      <c r="C206" s="1056"/>
      <c r="D206" s="1056"/>
      <c r="E206" s="1056"/>
      <c r="F206" s="66"/>
    </row>
    <row r="207" spans="1:7" ht="17.25">
      <c r="A207" s="66"/>
      <c r="B207" s="66"/>
      <c r="C207" s="66"/>
      <c r="D207" s="66"/>
      <c r="E207" s="66"/>
      <c r="F207" s="66"/>
    </row>
    <row r="208" spans="1:7" ht="19.5">
      <c r="B208" s="84"/>
      <c r="C208" s="1057" t="s">
        <v>4145</v>
      </c>
      <c r="D208" s="1057"/>
      <c r="E208" s="1057"/>
      <c r="F208" s="84"/>
      <c r="G208" s="2" t="s">
        <v>2151</v>
      </c>
    </row>
    <row r="209" spans="1:13" ht="20.25">
      <c r="A209" s="83"/>
      <c r="B209" s="1058" t="s">
        <v>5736</v>
      </c>
      <c r="C209" s="1058"/>
      <c r="D209" s="1058"/>
      <c r="E209" s="1058"/>
      <c r="F209" s="1058"/>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8229.0499999999993</v>
      </c>
      <c r="F211" s="76">
        <f>A211*E211</f>
        <v>855.82</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8598.74</v>
      </c>
    </row>
    <row r="216" spans="1:13" ht="17.25">
      <c r="A216" s="75"/>
      <c r="B216" s="75"/>
      <c r="C216" s="75" t="s">
        <v>1639</v>
      </c>
      <c r="D216" s="66"/>
      <c r="E216" s="75"/>
      <c r="F216" s="76">
        <f>F215/8</f>
        <v>1074.8399999999999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1199.8399999999999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59" t="s">
        <v>3976</v>
      </c>
      <c r="D223" s="1059"/>
      <c r="E223" s="1059"/>
      <c r="F223" s="80"/>
      <c r="G223" s="11"/>
      <c r="J223" s="51"/>
      <c r="L223" s="51"/>
      <c r="M223" s="51"/>
    </row>
    <row r="224" spans="1:13" ht="20.25">
      <c r="A224" s="79"/>
      <c r="B224" s="1058" t="s">
        <v>4144</v>
      </c>
      <c r="C224" s="1058"/>
      <c r="D224" s="1058"/>
      <c r="E224" s="1058"/>
      <c r="F224" s="1058"/>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60" t="s">
        <v>3972</v>
      </c>
      <c r="D227" s="1060"/>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61" t="s">
        <v>3971</v>
      </c>
      <c r="D232" s="1061"/>
      <c r="E232" s="1061"/>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54" t="s">
        <v>3985</v>
      </c>
      <c r="B246" s="1054"/>
      <c r="C246" s="1054"/>
      <c r="D246" s="1054"/>
      <c r="E246" s="1054"/>
      <c r="F246" s="1054"/>
    </row>
    <row r="247" spans="1:7" ht="17.25">
      <c r="A247" s="1054"/>
      <c r="B247" s="1054"/>
      <c r="C247" s="1054"/>
      <c r="D247" s="1054"/>
      <c r="E247" s="1054"/>
      <c r="F247" s="1054"/>
    </row>
    <row r="248" spans="1:7" ht="17.25">
      <c r="A248" s="1055" t="s">
        <v>4141</v>
      </c>
      <c r="B248" s="1055"/>
      <c r="C248" s="1055"/>
      <c r="D248" s="1055"/>
      <c r="E248" s="1055"/>
      <c r="F248" s="1055"/>
    </row>
    <row r="249" spans="1:7" ht="17.25">
      <c r="A249" s="1056" t="s">
        <v>3983</v>
      </c>
      <c r="B249" s="1056"/>
      <c r="C249" s="1056"/>
      <c r="D249" s="1056"/>
      <c r="E249" s="1056"/>
      <c r="F249" s="66"/>
    </row>
    <row r="250" spans="1:7" ht="17.25">
      <c r="A250" s="66"/>
      <c r="B250" s="66"/>
      <c r="C250" s="66"/>
      <c r="D250" s="66"/>
      <c r="E250" s="66"/>
      <c r="F250" s="66"/>
    </row>
    <row r="251" spans="1:7" ht="19.5">
      <c r="B251" s="84"/>
      <c r="C251" s="1057" t="s">
        <v>4145</v>
      </c>
      <c r="D251" s="1057"/>
      <c r="E251" s="1057"/>
      <c r="F251" s="84"/>
      <c r="G251" s="2" t="s">
        <v>2151</v>
      </c>
    </row>
    <row r="252" spans="1:7" ht="20.25">
      <c r="A252" s="83"/>
      <c r="B252" s="1058" t="s">
        <v>5737</v>
      </c>
      <c r="C252" s="1058"/>
      <c r="D252" s="1058"/>
      <c r="E252" s="1058"/>
      <c r="F252" s="1058"/>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8229.0499999999993</v>
      </c>
      <c r="F254" s="76">
        <f>A254*E254</f>
        <v>4649.41</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12671.24</v>
      </c>
    </row>
    <row r="259" spans="1:7" ht="17.25">
      <c r="A259" s="75"/>
      <c r="B259" s="75"/>
      <c r="C259" s="75" t="s">
        <v>1639</v>
      </c>
      <c r="D259" s="66"/>
      <c r="E259" s="76"/>
      <c r="F259" s="76">
        <f>F258/7</f>
        <v>1810.18</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1935.18</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59" t="s">
        <v>3976</v>
      </c>
      <c r="D266" s="1059"/>
      <c r="E266" s="1059"/>
      <c r="F266" s="80"/>
      <c r="G266" s="11"/>
    </row>
    <row r="267" spans="1:7" ht="20.25">
      <c r="A267" s="79"/>
      <c r="B267" s="1058" t="s">
        <v>5738</v>
      </c>
      <c r="C267" s="1058"/>
      <c r="D267" s="1058"/>
      <c r="E267" s="1058"/>
      <c r="F267" s="1058"/>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60" t="s">
        <v>3972</v>
      </c>
      <c r="D270" s="1060"/>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61" t="s">
        <v>3971</v>
      </c>
      <c r="D275" s="1061"/>
      <c r="E275" s="1061"/>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6389</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73" t="s">
        <v>2781</v>
      </c>
      <c r="F2341" s="1073"/>
      <c r="G2341" s="1073"/>
      <c r="H2341" s="1073"/>
      <c r="I2341" s="1073"/>
      <c r="J2341" s="1073"/>
      <c r="K2341" s="1073"/>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6390</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6391</v>
      </c>
      <c r="I2346" s="979"/>
      <c r="J2346" s="522"/>
      <c r="K2346" s="979"/>
      <c r="L2346" s="979"/>
    </row>
    <row r="2347" spans="1:12" ht="20.25" hidden="1">
      <c r="A2347" s="251"/>
      <c r="E2347" s="522"/>
      <c r="F2347" s="979"/>
      <c r="G2347" s="522"/>
      <c r="H2347" s="983" t="s">
        <v>6392</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6393</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6394</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6395</v>
      </c>
      <c r="H2354" s="986" t="s">
        <v>3190</v>
      </c>
      <c r="I2354" s="984">
        <f>K2378</f>
        <v>217.41</v>
      </c>
      <c r="J2354" s="985" t="s">
        <v>6395</v>
      </c>
      <c r="K2354" s="979">
        <f>I2354*F2354</f>
        <v>13479.42</v>
      </c>
      <c r="L2354" s="979"/>
    </row>
    <row r="2355" spans="1:12" ht="20.25" hidden="1">
      <c r="A2355" s="251"/>
      <c r="E2355" s="522"/>
      <c r="F2355" s="984">
        <v>121.64</v>
      </c>
      <c r="G2355" s="985" t="s">
        <v>6395</v>
      </c>
      <c r="H2355" s="986" t="s">
        <v>3191</v>
      </c>
      <c r="I2355" s="984">
        <f>I2383</f>
        <v>168.13</v>
      </c>
      <c r="J2355" s="985" t="s">
        <v>6396</v>
      </c>
      <c r="K2355" s="979">
        <f>I2355*F2355</f>
        <v>20451.330000000002</v>
      </c>
      <c r="L2355" s="987"/>
    </row>
    <row r="2356" spans="1:12" ht="20.25" hidden="1">
      <c r="A2356" s="251"/>
      <c r="E2356" s="522"/>
      <c r="F2356" s="979"/>
      <c r="G2356" s="522"/>
      <c r="H2356" s="986" t="s">
        <v>6397</v>
      </c>
      <c r="I2356" s="979"/>
      <c r="J2356" s="522"/>
      <c r="K2356" s="979">
        <f>SUM(K2354:K2355)</f>
        <v>33930.75</v>
      </c>
      <c r="L2356" s="988"/>
    </row>
    <row r="2357" spans="1:12" ht="20.25" hidden="1">
      <c r="A2357" s="251"/>
      <c r="E2357" s="522"/>
      <c r="F2357" s="979"/>
      <c r="G2357" s="522"/>
      <c r="H2357" s="986" t="s">
        <v>6398</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74" t="s">
        <v>449</v>
      </c>
      <c r="G2370" s="1074"/>
      <c r="H2370" s="522" t="s">
        <v>2604</v>
      </c>
      <c r="I2370" s="984">
        <v>11</v>
      </c>
      <c r="J2370" s="985" t="s">
        <v>449</v>
      </c>
      <c r="K2370" s="979">
        <f>I2370</f>
        <v>11</v>
      </c>
      <c r="L2370" s="993"/>
    </row>
    <row r="2371" spans="1:12" ht="20.25" hidden="1">
      <c r="A2371" s="251"/>
      <c r="E2371" s="522"/>
      <c r="F2371" s="984">
        <v>3.8</v>
      </c>
      <c r="G2371" s="985" t="s">
        <v>1394</v>
      </c>
      <c r="H2371" s="522" t="s">
        <v>6399</v>
      </c>
      <c r="I2371" s="984">
        <f>C16</f>
        <v>150</v>
      </c>
      <c r="J2371" s="985" t="s">
        <v>1394</v>
      </c>
      <c r="K2371" s="993">
        <f>I2371*F2371</f>
        <v>570</v>
      </c>
      <c r="L2371" s="993"/>
    </row>
    <row r="2372" spans="1:12" ht="20.25" hidden="1">
      <c r="A2372" s="251"/>
      <c r="E2372" s="522"/>
      <c r="F2372" s="984">
        <v>5.4</v>
      </c>
      <c r="G2372" s="985" t="s">
        <v>1394</v>
      </c>
      <c r="H2372" s="522" t="s">
        <v>6400</v>
      </c>
      <c r="I2372" s="984">
        <f>C12</f>
        <v>95</v>
      </c>
      <c r="J2372" s="985" t="s">
        <v>1394</v>
      </c>
      <c r="K2372" s="993">
        <f>I2372*F2372</f>
        <v>513</v>
      </c>
      <c r="L2372" s="979"/>
    </row>
    <row r="2373" spans="1:12" ht="20.25" hidden="1">
      <c r="A2373" s="251"/>
      <c r="E2373" s="522"/>
      <c r="F2373" s="984">
        <v>1</v>
      </c>
      <c r="G2373" s="985" t="s">
        <v>1394</v>
      </c>
      <c r="H2373" s="522" t="s">
        <v>6401</v>
      </c>
      <c r="I2373" s="984">
        <f>D17</f>
        <v>120</v>
      </c>
      <c r="J2373" s="985" t="s">
        <v>1394</v>
      </c>
      <c r="K2373" s="993">
        <f>I2373*F2373</f>
        <v>120</v>
      </c>
      <c r="L2373" s="994"/>
    </row>
    <row r="2374" spans="1:12" ht="18" hidden="1">
      <c r="A2374" s="251"/>
      <c r="E2374" s="522"/>
      <c r="F2374" s="1074" t="s">
        <v>449</v>
      </c>
      <c r="G2374" s="1074"/>
      <c r="H2374" s="522" t="s">
        <v>2605</v>
      </c>
      <c r="I2374" s="1074" t="s">
        <v>449</v>
      </c>
      <c r="J2374" s="1074"/>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6402</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6402</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6403</v>
      </c>
      <c r="I2388" s="984">
        <f>I2371</f>
        <v>150</v>
      </c>
      <c r="J2388" s="985" t="s">
        <v>1760</v>
      </c>
      <c r="K2388" s="984">
        <f>I2388*F2388</f>
        <v>45</v>
      </c>
      <c r="L2388" s="984"/>
    </row>
    <row r="2389" spans="1:12" ht="20.25" hidden="1">
      <c r="A2389" s="251"/>
      <c r="E2389" s="522"/>
      <c r="F2389" s="984">
        <v>0.3</v>
      </c>
      <c r="G2389" s="985" t="s">
        <v>1760</v>
      </c>
      <c r="H2389" s="996" t="s">
        <v>6404</v>
      </c>
      <c r="I2389" s="984">
        <f>I2372</f>
        <v>95</v>
      </c>
      <c r="J2389" s="985" t="s">
        <v>1760</v>
      </c>
      <c r="K2389" s="984">
        <f>I2389*F2389</f>
        <v>28.5</v>
      </c>
      <c r="L2389" s="981"/>
    </row>
    <row r="2390" spans="1:12" ht="18" hidden="1">
      <c r="A2390" s="251"/>
      <c r="E2390" s="522"/>
      <c r="F2390" s="979"/>
      <c r="G2390" s="522"/>
      <c r="H2390" s="997" t="s">
        <v>2362</v>
      </c>
      <c r="I2390" s="1075" t="s">
        <v>449</v>
      </c>
      <c r="J2390" s="1075"/>
      <c r="K2390" s="984">
        <v>0.6</v>
      </c>
      <c r="L2390" s="979"/>
    </row>
    <row r="2391" spans="1:12" ht="20.25" hidden="1">
      <c r="A2391" s="251"/>
      <c r="E2391" s="522"/>
      <c r="F2391" s="979"/>
      <c r="G2391" s="522"/>
      <c r="H2391" s="997" t="s">
        <v>6405</v>
      </c>
      <c r="I2391" s="979"/>
      <c r="J2391" s="522"/>
      <c r="K2391" s="981">
        <f>SUM(K2387:K2390)</f>
        <v>369.6</v>
      </c>
      <c r="L2391" s="979"/>
    </row>
    <row r="2392" spans="1:12" ht="20.25" hidden="1">
      <c r="A2392" s="251"/>
      <c r="E2392" s="522"/>
      <c r="F2392" s="979"/>
      <c r="G2392" s="522"/>
      <c r="H2392" s="997" t="s">
        <v>6406</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6407</v>
      </c>
    </row>
    <row r="2460" spans="1:11" hidden="1">
      <c r="A2460" s="251"/>
      <c r="H2460" s="358" t="s">
        <v>1586</v>
      </c>
      <c r="I2460" s="358" t="s">
        <v>1586</v>
      </c>
    </row>
    <row r="2461" spans="1:11" ht="18" hidden="1">
      <c r="A2461" s="251"/>
      <c r="H2461" s="358" t="s">
        <v>6408</v>
      </c>
      <c r="I2461" s="358"/>
    </row>
    <row r="2462" spans="1:11" ht="18" hidden="1">
      <c r="A2462" s="251"/>
      <c r="H2462" s="358" t="s">
        <v>6409</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76" t="s">
        <v>2716</v>
      </c>
      <c r="I2713" s="1076"/>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69" t="s">
        <v>3619</v>
      </c>
      <c r="P3111" s="1069"/>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6410</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6411</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70" t="s">
        <v>3704</v>
      </c>
      <c r="N3610" s="1070"/>
      <c r="O3610" s="1070"/>
      <c r="P3610" s="1070"/>
      <c r="Q3610" s="1070"/>
      <c r="R3610" s="1070"/>
    </row>
    <row r="3611" spans="5:18" ht="15.75" customHeight="1">
      <c r="E3611" s="261"/>
      <c r="F3611" s="261"/>
      <c r="G3611" s="261"/>
      <c r="H3611" s="261"/>
      <c r="I3611" s="261"/>
      <c r="J3611" s="261"/>
      <c r="K3611" s="261"/>
      <c r="L3611" s="261"/>
      <c r="M3611" s="1071" t="s">
        <v>3705</v>
      </c>
      <c r="N3611" s="1071"/>
      <c r="O3611" s="1071"/>
      <c r="P3611" s="1071"/>
      <c r="Q3611" s="1071"/>
      <c r="R3611" s="1071"/>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72" t="s">
        <v>657</v>
      </c>
      <c r="Q3619" s="1072"/>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6412</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D12" sqref="D12"/>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19</v>
      </c>
      <c r="E10" s="350">
        <f>IF(D10&lt;11,D10*$D$3,IF(D10&lt;21,($E$3+(D10-10)*$D$4),IF(D10&lt;41,$E$4+(D10-20)*$D$5,IF(D10&lt;81,($E$5+(D10-40)*$D$6),$E$6+(D10-80)*$D$7))))</f>
        <v>206.14</v>
      </c>
      <c r="G10" s="345">
        <v>23</v>
      </c>
      <c r="H10" s="345">
        <f>IF(G10&lt;11,G10*$G$3,IF(G10&lt;21,($H$3+(G10-10)*$G$4),IF(G10&lt;41,$H$4+(G10-20)*$G$5,IF(G10&lt;81,($H$5+(G10-40)*$G$6),$H$6+(G10-80)*$G$7))))</f>
        <v>203.96</v>
      </c>
      <c r="L10" s="354" t="s">
        <v>1170</v>
      </c>
      <c r="N10" s="345">
        <f>IF(M10&lt;11,M10*$M$3,IF(M10&lt;21,($N$3+(M10-10)*$M$4),IF(M10&lt;41,$N$4+(M10-20)*$M$5,IF(M10&lt;81,($N$5+(M10-40)*$M$6),$N$6+(M10-80)*$M$7))))</f>
        <v>0</v>
      </c>
      <c r="P10" s="345">
        <v>23</v>
      </c>
      <c r="Q10" s="345">
        <f>IF(P10&lt;11,P10*$P$3,IF(P10&lt;21,($Q$3+(P10-10)*$P$4),IF(P10&lt;41,$Q$4+(P10-20)*$P$5,IF(P10&lt;81,($Q$5+(P10-40)*$P$6),$Q$6+(P10-80)*$P$7))))</f>
        <v>166</v>
      </c>
      <c r="R10" s="345" t="s">
        <v>1159</v>
      </c>
    </row>
    <row r="11" spans="1:22">
      <c r="B11" s="345" t="s">
        <v>1065</v>
      </c>
      <c r="D11" s="345">
        <v>10</v>
      </c>
      <c r="E11" s="350">
        <f>IF(D11&lt;11,D11*$D$3,(IF(D11&lt;21,($E$3+(D11-10)*$D$4),(IF(D11&lt;41,$E$4+(D11-20)*$D$5,IF(D11&lt;81,($E$5+(D11-40)*$D$6),$E$6+(D11-80)*$D$7))))))</f>
        <v>116.5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19</v>
      </c>
      <c r="E12" s="345">
        <f>IF(D12&lt;11,D12*$D$3,(IF(D12&lt;21,($E$3+(D12-10)*$D$4),(IF(D12&lt;41,$E$4+(D12-20)*$D$5,IF(D12&lt;81,($E$5+(D12-40)*$D$6),$E$6+(D12-80)*$D$7))))))</f>
        <v>206.14</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19</v>
      </c>
      <c r="Q13" s="345">
        <f>IF(P13&lt;11,P13*$P$3,IF(P13&lt;21,($Q$3+(P13-10)*$P$4),IF(P13&lt;41,$Q$4+(P13-20)*$P$5,IF(P13&lt;81,($Q$5+(P13-40)*$P$6),$Q$6+(P13-80)*$P$7))))</f>
        <v>141.46</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066" transitionEvaluation="1"/>
  <dimension ref="A1:DZ5475"/>
  <sheetViews>
    <sheetView view="pageBreakPreview" topLeftCell="F1066" zoomScaleNormal="60" zoomScaleSheetLayoutView="100" workbookViewId="0">
      <selection activeCell="F699" sqref="F699:K708"/>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69" t="s">
        <v>3619</v>
      </c>
      <c r="P280" s="1069"/>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70" t="s">
        <v>4662</v>
      </c>
      <c r="N779" s="1070"/>
      <c r="O779" s="1070"/>
      <c r="P779" s="1070"/>
      <c r="Q779" s="1070"/>
      <c r="R779" s="1070"/>
    </row>
    <row r="780" spans="5:20" ht="15.75" customHeight="1">
      <c r="E780" s="261"/>
      <c r="F780" s="261"/>
      <c r="G780" s="261"/>
      <c r="H780" s="261"/>
      <c r="I780" s="261"/>
      <c r="J780" s="261"/>
      <c r="K780" s="261"/>
      <c r="L780" s="261"/>
      <c r="M780" s="1071" t="s">
        <v>4663</v>
      </c>
      <c r="N780" s="1071"/>
      <c r="O780" s="1071"/>
      <c r="P780" s="1071"/>
      <c r="Q780" s="1071"/>
      <c r="R780" s="1071"/>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72" t="s">
        <v>657</v>
      </c>
      <c r="Q788" s="1072"/>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70" t="s">
        <v>4151</v>
      </c>
      <c r="N810" s="1070"/>
      <c r="O810" s="1070"/>
      <c r="P810" s="1070"/>
      <c r="Q810" s="1070"/>
      <c r="R810" s="1070"/>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72" t="s">
        <v>657</v>
      </c>
      <c r="Q814" s="1072"/>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77" t="s">
        <v>4730</v>
      </c>
      <c r="N828" s="1077"/>
      <c r="O828" s="1077"/>
      <c r="P828" s="1077"/>
      <c r="Q828" s="1077"/>
      <c r="R828" s="1077"/>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72" t="s">
        <v>657</v>
      </c>
      <c r="Q836" s="1072"/>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72" t="s">
        <v>657</v>
      </c>
      <c r="Q851" s="1072"/>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72" t="s">
        <v>657</v>
      </c>
      <c r="Q868" s="1072"/>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79" t="s">
        <v>3916</v>
      </c>
      <c r="B21" s="1079"/>
      <c r="C21" s="1079"/>
      <c r="D21" s="50"/>
      <c r="E21" s="56"/>
      <c r="F21" s="50"/>
      <c r="G21" s="57"/>
    </row>
    <row r="22" spans="1:7" ht="16.5">
      <c r="A22" s="1079"/>
      <c r="B22" s="1079"/>
      <c r="C22" s="1079"/>
      <c r="D22" s="1081"/>
      <c r="E22" s="1081"/>
      <c r="F22" s="1081"/>
      <c r="G22" s="1081"/>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79" t="s">
        <v>3932</v>
      </c>
      <c r="C55" s="1079"/>
      <c r="D55" s="1079"/>
      <c r="E55" s="1079"/>
      <c r="F55" s="1079"/>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79" t="s">
        <v>3935</v>
      </c>
      <c r="C80" s="1079"/>
      <c r="D80" s="1079"/>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79" t="s">
        <v>3941</v>
      </c>
      <c r="B106" s="1079"/>
      <c r="C106" s="1079"/>
      <c r="D106" s="1079"/>
      <c r="E106" s="1079"/>
      <c r="F106" s="1079"/>
      <c r="G106" s="50"/>
    </row>
    <row r="107" spans="1:7" ht="16.5">
      <c r="A107" s="1079"/>
      <c r="B107" s="1079"/>
      <c r="C107" s="1079"/>
      <c r="D107" s="1079"/>
      <c r="E107" s="1079"/>
      <c r="F107" s="1079"/>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79" t="s">
        <v>3942</v>
      </c>
      <c r="C128" s="1079"/>
      <c r="D128" s="1079"/>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79" t="s">
        <v>3946</v>
      </c>
      <c r="B155" s="1079"/>
      <c r="C155" s="1079"/>
      <c r="D155" s="1079"/>
      <c r="E155" s="1079"/>
      <c r="F155" s="1079"/>
    </row>
    <row r="156" spans="1:7">
      <c r="A156" s="1079"/>
      <c r="B156" s="1079"/>
      <c r="C156" s="1079"/>
      <c r="D156" s="1079"/>
      <c r="E156" s="1079"/>
      <c r="F156" s="1079"/>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80"/>
      <c r="E178" s="1080"/>
      <c r="F178" s="1080"/>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79" t="s">
        <v>4107</v>
      </c>
      <c r="B247" s="1079"/>
      <c r="C247" s="1079"/>
      <c r="D247" s="1079"/>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79" t="s">
        <v>4119</v>
      </c>
      <c r="B277" s="1079"/>
      <c r="C277" s="1079"/>
      <c r="D277" s="1079"/>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82" t="s">
        <v>4397</v>
      </c>
      <c r="B315" s="1082"/>
      <c r="C315" s="1082"/>
      <c r="D315" s="1082"/>
      <c r="E315" s="1082"/>
      <c r="F315" s="1082"/>
      <c r="G315" s="1082"/>
      <c r="H315" s="1082"/>
    </row>
    <row r="316" spans="1:8">
      <c r="A316" s="1082" t="s">
        <v>4398</v>
      </c>
      <c r="B316" s="1082"/>
      <c r="C316" s="1082"/>
      <c r="D316" s="1082"/>
      <c r="E316" s="1082"/>
      <c r="F316" s="1082"/>
      <c r="G316" s="1082"/>
      <c r="H316" s="1082"/>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82" t="s">
        <v>4443</v>
      </c>
      <c r="B361" s="1082"/>
      <c r="C361" s="1082"/>
      <c r="D361" s="1082"/>
      <c r="E361" s="1082"/>
      <c r="F361" s="1082"/>
      <c r="G361" s="1082"/>
      <c r="H361" s="1082"/>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82" t="s">
        <v>4453</v>
      </c>
      <c r="B406" s="1082"/>
      <c r="C406" s="1082"/>
      <c r="D406" s="1082"/>
      <c r="E406" s="1082"/>
      <c r="F406" s="1082"/>
      <c r="G406" s="1082"/>
      <c r="H406" s="1082"/>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82" t="s">
        <v>4461</v>
      </c>
      <c r="B451" s="1082"/>
      <c r="C451" s="1082"/>
      <c r="D451" s="1082"/>
      <c r="E451" s="1082"/>
      <c r="F451" s="1082"/>
      <c r="G451" s="1082"/>
      <c r="H451" s="1082"/>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78"/>
      <c r="F560" s="1078"/>
      <c r="G560" s="1078"/>
      <c r="H560" s="1078"/>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592" zoomScale="60" zoomScaleNormal="40" workbookViewId="0">
      <selection activeCell="B1429" sqref="B1429"/>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83" t="s">
        <v>6061</v>
      </c>
      <c r="B1" s="1083"/>
      <c r="C1" s="1083"/>
      <c r="D1" s="1083"/>
      <c r="E1" s="1083"/>
      <c r="F1" s="1083"/>
      <c r="G1" s="1083"/>
      <c r="H1" s="1083"/>
      <c r="I1" s="1083"/>
      <c r="J1" s="1083"/>
      <c r="K1" s="1083"/>
      <c r="L1" s="1083"/>
      <c r="M1" s="1083"/>
      <c r="N1" s="1083"/>
      <c r="O1" s="1083"/>
      <c r="P1" s="1083"/>
      <c r="Q1" s="1083"/>
      <c r="R1" s="1083"/>
      <c r="S1" s="1084"/>
      <c r="T1" s="1083"/>
      <c r="U1" s="1083"/>
      <c r="V1" s="1083"/>
      <c r="W1" s="1083"/>
      <c r="X1" s="1083"/>
      <c r="Y1" s="1083"/>
      <c r="Z1" s="1083"/>
      <c r="AA1" s="656"/>
      <c r="AB1" s="656"/>
      <c r="AC1" s="657"/>
      <c r="AD1" s="657"/>
    </row>
    <row r="2" spans="1:30" s="663" customFormat="1" ht="70.5" customHeight="1">
      <c r="A2" s="1085" t="s">
        <v>224</v>
      </c>
      <c r="B2" s="1085" t="s">
        <v>1777</v>
      </c>
      <c r="C2" s="1085" t="s">
        <v>4968</v>
      </c>
      <c r="D2" s="1085" t="s">
        <v>222</v>
      </c>
      <c r="E2" s="1086" t="s">
        <v>4740</v>
      </c>
      <c r="F2" s="1086"/>
      <c r="G2" s="1086" t="s">
        <v>3990</v>
      </c>
      <c r="H2" s="1086"/>
      <c r="I2" s="1086" t="s">
        <v>4348</v>
      </c>
      <c r="J2" s="1086"/>
      <c r="K2" s="1086" t="s">
        <v>4741</v>
      </c>
      <c r="L2" s="1086"/>
      <c r="M2" s="1086" t="s">
        <v>5051</v>
      </c>
      <c r="N2" s="1086"/>
      <c r="O2" s="1086" t="s">
        <v>5050</v>
      </c>
      <c r="P2" s="1086"/>
      <c r="Q2" s="1086" t="s">
        <v>4742</v>
      </c>
      <c r="R2" s="1086"/>
      <c r="S2" s="1088" t="s">
        <v>5048</v>
      </c>
      <c r="T2" s="1086"/>
      <c r="U2" s="1086" t="s">
        <v>5004</v>
      </c>
      <c r="V2" s="1086"/>
      <c r="W2" s="1086" t="s">
        <v>4678</v>
      </c>
      <c r="X2" s="1086"/>
      <c r="Y2" s="1087" t="s">
        <v>5989</v>
      </c>
      <c r="Z2" s="1087"/>
      <c r="AA2" s="1086" t="s">
        <v>5990</v>
      </c>
      <c r="AB2" s="1086"/>
      <c r="AC2" s="1086"/>
      <c r="AD2" s="1086"/>
    </row>
    <row r="3" spans="1:30" s="663" customFormat="1" ht="70.5" customHeight="1">
      <c r="A3" s="1085"/>
      <c r="B3" s="1085"/>
      <c r="C3" s="1085"/>
      <c r="D3" s="1085"/>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1488.7</v>
      </c>
      <c r="D38" s="669" t="s">
        <v>1197</v>
      </c>
      <c r="E38" s="677">
        <v>71.2</v>
      </c>
      <c r="F38" s="670">
        <f t="shared" si="0"/>
        <v>105995.44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105995.44</v>
      </c>
      <c r="AA38" s="657">
        <f>[3]building!Y38</f>
        <v>71.2</v>
      </c>
      <c r="AB38" s="657">
        <f>[3]building!Z38</f>
        <v>100318.66</v>
      </c>
      <c r="AC38" s="657">
        <f>[3]building!Z38</f>
        <v>100318.66</v>
      </c>
      <c r="AD38" s="657">
        <f t="shared" si="12"/>
        <v>5676.78</v>
      </c>
      <c r="AE38" s="689"/>
    </row>
    <row r="39" spans="1:35" ht="70.5" customHeight="1">
      <c r="A39" s="666">
        <v>2.2000000000000002</v>
      </c>
      <c r="B39" s="667" t="s">
        <v>232</v>
      </c>
      <c r="C39" s="686">
        <f>ROUND(Data!K161,2)</f>
        <v>1314.47</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909.95</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990.95</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241.35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1314.89</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1734.09</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4710.83</v>
      </c>
      <c r="D45" s="669" t="s">
        <v>1197</v>
      </c>
      <c r="E45" s="677">
        <v>41.7</v>
      </c>
      <c r="F45" s="670">
        <f t="shared" si="0"/>
        <v>196441.61</v>
      </c>
      <c r="G45" s="677">
        <v>3.4</v>
      </c>
      <c r="H45" s="677">
        <f t="shared" si="1"/>
        <v>16016.82</v>
      </c>
      <c r="I45" s="677">
        <v>3.4</v>
      </c>
      <c r="J45" s="677">
        <f t="shared" si="2"/>
        <v>16016.82</v>
      </c>
      <c r="K45" s="677">
        <v>4.9000000000000004</v>
      </c>
      <c r="L45" s="677">
        <f t="shared" si="3"/>
        <v>23083.07</v>
      </c>
      <c r="M45" s="677"/>
      <c r="N45" s="677">
        <f t="shared" si="4"/>
        <v>0</v>
      </c>
      <c r="O45" s="677"/>
      <c r="P45" s="677">
        <f t="shared" si="5"/>
        <v>0</v>
      </c>
      <c r="Q45" s="677">
        <v>6.5</v>
      </c>
      <c r="R45" s="677">
        <f t="shared" si="6"/>
        <v>30620.400000000001</v>
      </c>
      <c r="S45" s="678"/>
      <c r="T45" s="677">
        <f t="shared" si="7"/>
        <v>0</v>
      </c>
      <c r="U45" s="677"/>
      <c r="V45" s="677">
        <f t="shared" si="8"/>
        <v>0</v>
      </c>
      <c r="W45" s="679">
        <f t="shared" si="9"/>
        <v>18.2</v>
      </c>
      <c r="X45" s="677">
        <f t="shared" si="10"/>
        <v>85737.11</v>
      </c>
      <c r="Y45" s="680">
        <v>59.9</v>
      </c>
      <c r="Z45" s="675">
        <f t="shared" si="11"/>
        <v>282178.71999999997</v>
      </c>
      <c r="AA45" s="657">
        <f>[3]building!Y45</f>
        <v>59.9</v>
      </c>
      <c r="AB45" s="657">
        <f>[3]building!Z45</f>
        <v>251332.01</v>
      </c>
      <c r="AC45" s="657">
        <f>[3]building!Z45</f>
        <v>251332.01</v>
      </c>
      <c r="AD45" s="657">
        <f t="shared" si="12"/>
        <v>30846.71</v>
      </c>
      <c r="AE45" s="689"/>
    </row>
    <row r="46" spans="1:35" ht="70.5" customHeight="1">
      <c r="A46" s="666">
        <v>3.2</v>
      </c>
      <c r="B46" s="667" t="s">
        <v>1934</v>
      </c>
      <c r="C46" s="676">
        <f>ROUND(Data!K219,2)</f>
        <v>6262.28</v>
      </c>
      <c r="D46" s="669" t="s">
        <v>1197</v>
      </c>
      <c r="E46" s="677"/>
      <c r="F46" s="670">
        <f t="shared" si="0"/>
        <v>0</v>
      </c>
      <c r="G46" s="677"/>
      <c r="H46" s="677">
        <f t="shared" si="1"/>
        <v>0</v>
      </c>
      <c r="I46" s="677"/>
      <c r="J46" s="677">
        <f t="shared" si="2"/>
        <v>0</v>
      </c>
      <c r="K46" s="677">
        <v>2.5</v>
      </c>
      <c r="L46" s="677">
        <f t="shared" si="3"/>
        <v>15655.7</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15655.7</v>
      </c>
      <c r="Y46" s="680">
        <v>2.5</v>
      </c>
      <c r="Z46" s="675">
        <f t="shared" si="11"/>
        <v>15655.7</v>
      </c>
      <c r="AA46" s="657">
        <f>[3]building!Y46</f>
        <v>2.5</v>
      </c>
      <c r="AB46" s="657">
        <f>[3]building!Z46</f>
        <v>14194.95</v>
      </c>
      <c r="AC46" s="657">
        <f>[3]building!Z46</f>
        <v>14194.95</v>
      </c>
      <c r="AD46" s="657">
        <f t="shared" si="12"/>
        <v>1460.75</v>
      </c>
    </row>
    <row r="47" spans="1:35" ht="70.5" customHeight="1">
      <c r="A47" s="666">
        <v>3.3</v>
      </c>
      <c r="B47" s="667" t="s">
        <v>1935</v>
      </c>
      <c r="C47" s="676">
        <f>ROUND(Data!K234,2)</f>
        <v>4125.74</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176.79</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143.24</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7817.22</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8467.7199999999993</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5234.46</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6793.07</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6474.94</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6598.09</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312.22000000000003</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7937.07</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8173.17</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8409.27</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8645.3700000000008</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8881.4699999999993</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8587.57</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8823.67</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9059.77</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9295.8700000000008</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9531.9699999999993</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9768.07</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10004.17</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10240.27</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10476.370000000001</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10712.47</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10948.57</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11184.67</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11420.77</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6799.49</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6958.69</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7117.89</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7277.09</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7436.29</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6495.86</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6655.06</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6814.26</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6973.46</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7132.66</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7291.86</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7451.06</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7610.26</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7769.46</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7928.66</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8087.86</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8247.06</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8406.26</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8565.4599999999991</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6604.01</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6763.21</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6922.41</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7081.61</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7240.81</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837.36</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846.2</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864.03</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881.86</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899.69</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917.52</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819.47</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828.46</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846.61</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864.76</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882.91</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901.06</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919.21</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937.36</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955.51</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973.66</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991.81</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1009.96</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1028.1099999999999</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1046.26</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1064.4100000000001</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802.69</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811.37</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828.88</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846.39</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863.9</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881.41</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566.33000000000004</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577.47</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588.61</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599.75</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610.89</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579.22</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591.16</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603.1</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615.04</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626.98</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552.65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563.79</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574.92999999999995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586.07000000000005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597.21</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400.04</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408</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415.96</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423.92</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431.88</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1474.75</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1479.52</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1484.29</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1489.06</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1493.83</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1498.6</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1503.37</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1508.14</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1512.91</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1517.68</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1522.45</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1527.22</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1615.25</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1620.09</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1629.62</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1639.15</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1648.68</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1658.21</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2954.73</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2963.62</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2972.51</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2981.4</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2990.29</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2764.49</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2727.49</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2786.08</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4710.83</v>
      </c>
      <c r="D323" s="669" t="s">
        <v>1197</v>
      </c>
      <c r="E323" s="677">
        <v>24.6</v>
      </c>
      <c r="F323" s="670">
        <f t="shared" si="52"/>
        <v>115886.42</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115886.42</v>
      </c>
      <c r="AA323" s="657">
        <f>[3]building!Y323</f>
        <v>24.6</v>
      </c>
      <c r="AB323" s="657">
        <f>[3]building!Z323</f>
        <v>103218.16</v>
      </c>
      <c r="AC323" s="657">
        <f>[3]building!Z323</f>
        <v>103218.16</v>
      </c>
      <c r="AD323" s="657">
        <f t="shared" si="64"/>
        <v>12668.26</v>
      </c>
    </row>
    <row r="324" spans="1:38" ht="70.5" customHeight="1">
      <c r="A324" s="666">
        <v>27.1</v>
      </c>
      <c r="B324" s="667" t="s">
        <v>305</v>
      </c>
      <c r="C324" s="686">
        <f>ROUND(Data!Y368,2)</f>
        <v>7060.29</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6879.62</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7024.01</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506.1</v>
      </c>
      <c r="D330" s="669" t="s">
        <v>1842</v>
      </c>
      <c r="E330" s="677">
        <v>9</v>
      </c>
      <c r="F330" s="670">
        <f t="shared" si="65"/>
        <v>4554.8999999999996</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4554.8999999999996</v>
      </c>
      <c r="AA330" s="657">
        <f>[3]building!Y330</f>
        <v>9</v>
      </c>
      <c r="AB330" s="657">
        <f>[3]building!Z330</f>
        <v>3938.85</v>
      </c>
      <c r="AC330" s="657">
        <f>[3]building!Z330</f>
        <v>3938.85</v>
      </c>
      <c r="AD330" s="657">
        <f t="shared" si="77"/>
        <v>616.04999999999995</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1225.94</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1204.54</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1373.51</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1204.54</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445.36</v>
      </c>
      <c r="D336" s="669" t="s">
        <v>1842</v>
      </c>
      <c r="E336" s="677">
        <v>21.5</v>
      </c>
      <c r="F336" s="670">
        <f t="shared" si="65"/>
        <v>9575.24</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9575.24</v>
      </c>
      <c r="AA336" s="657">
        <f>[3]building!Y336</f>
        <v>21.5</v>
      </c>
      <c r="AB336" s="657">
        <f>[3]building!Z336</f>
        <v>8306.5300000000007</v>
      </c>
      <c r="AC336" s="657">
        <f>[3]building!Z336</f>
        <v>8306.5300000000007</v>
      </c>
      <c r="AD336" s="657">
        <f t="shared" si="77"/>
        <v>1268.71</v>
      </c>
      <c r="AL336" s="658">
        <f>146-34.2</f>
        <v>111.8</v>
      </c>
    </row>
    <row r="337" spans="1:35" ht="70.5" customHeight="1">
      <c r="A337" s="666">
        <v>31</v>
      </c>
      <c r="B337" s="667" t="s">
        <v>1705</v>
      </c>
      <c r="C337" s="676">
        <f>ROUND(Data!K1330,2)</f>
        <v>3800.09</v>
      </c>
      <c r="D337" s="669" t="s">
        <v>1197</v>
      </c>
      <c r="E337" s="677">
        <v>43.8</v>
      </c>
      <c r="F337" s="670">
        <f t="shared" si="65"/>
        <v>166443.94</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166443.94</v>
      </c>
      <c r="AA337" s="657">
        <f>[3]building!Y337</f>
        <v>43.8</v>
      </c>
      <c r="AB337" s="657">
        <f>[3]building!Z337</f>
        <v>151625.96</v>
      </c>
      <c r="AC337" s="657">
        <f>[3]building!Z337</f>
        <v>151625.96</v>
      </c>
      <c r="AD337" s="657">
        <f t="shared" si="77"/>
        <v>14817.98</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1188.01</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248.02</v>
      </c>
      <c r="D341" s="669" t="s">
        <v>1842</v>
      </c>
      <c r="E341" s="677">
        <v>8851.6</v>
      </c>
      <c r="F341" s="670">
        <f t="shared" si="65"/>
        <v>2195373.83</v>
      </c>
      <c r="G341" s="677"/>
      <c r="H341" s="677">
        <f t="shared" si="66"/>
        <v>0</v>
      </c>
      <c r="I341" s="677">
        <v>97.8</v>
      </c>
      <c r="J341" s="677">
        <f t="shared" si="67"/>
        <v>24256.36</v>
      </c>
      <c r="K341" s="677"/>
      <c r="L341" s="677">
        <f t="shared" si="68"/>
        <v>0</v>
      </c>
      <c r="M341" s="677"/>
      <c r="N341" s="677">
        <f t="shared" si="69"/>
        <v>0</v>
      </c>
      <c r="O341" s="677"/>
      <c r="P341" s="677">
        <f t="shared" si="70"/>
        <v>0</v>
      </c>
      <c r="Q341" s="677">
        <v>369.4</v>
      </c>
      <c r="R341" s="677">
        <f t="shared" si="71"/>
        <v>91618.59</v>
      </c>
      <c r="S341" s="678"/>
      <c r="T341" s="677">
        <f t="shared" si="72"/>
        <v>0</v>
      </c>
      <c r="U341" s="677"/>
      <c r="V341" s="677">
        <f t="shared" si="73"/>
        <v>0</v>
      </c>
      <c r="W341" s="679">
        <f t="shared" si="74"/>
        <v>467.2</v>
      </c>
      <c r="X341" s="677">
        <f t="shared" si="75"/>
        <v>115874.94</v>
      </c>
      <c r="Y341" s="680">
        <v>9318.7999999999993</v>
      </c>
      <c r="Z341" s="675">
        <f t="shared" si="76"/>
        <v>2311248.7799999998</v>
      </c>
      <c r="AA341" s="657">
        <f>[3]building!Y341</f>
        <v>9318.7999999999993</v>
      </c>
      <c r="AB341" s="657">
        <f>[3]building!Z341</f>
        <v>2004194.32</v>
      </c>
      <c r="AC341" s="657">
        <f>[3]building!Z341</f>
        <v>2004194.32</v>
      </c>
      <c r="AD341" s="657">
        <f t="shared" si="77"/>
        <v>307054.46000000002</v>
      </c>
    </row>
    <row r="342" spans="1:35" ht="70.5" customHeight="1">
      <c r="A342" s="666">
        <v>34</v>
      </c>
      <c r="B342" s="667" t="s">
        <v>1007</v>
      </c>
      <c r="C342" s="676">
        <f>ROUND(Data!K1414,2)</f>
        <v>254.11</v>
      </c>
      <c r="D342" s="669" t="s">
        <v>1842</v>
      </c>
      <c r="E342" s="677">
        <v>154.69999999999999</v>
      </c>
      <c r="F342" s="670">
        <f t="shared" si="65"/>
        <v>39310.82</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39310.82</v>
      </c>
      <c r="AA342" s="657">
        <f>[3]building!Y342</f>
        <v>154.69999999999999</v>
      </c>
      <c r="AB342" s="657">
        <f>[3]building!Z342</f>
        <v>34174.78</v>
      </c>
      <c r="AC342" s="657">
        <f>[3]building!Z342</f>
        <v>34174.78</v>
      </c>
      <c r="AD342" s="657">
        <f t="shared" si="77"/>
        <v>5136.04</v>
      </c>
    </row>
    <row r="343" spans="1:35" ht="70.5" customHeight="1">
      <c r="A343" s="666">
        <v>35</v>
      </c>
      <c r="B343" s="667" t="s">
        <v>936</v>
      </c>
      <c r="C343" s="676">
        <f>ROUND(Data!K1426,2)</f>
        <v>284.94</v>
      </c>
      <c r="D343" s="669" t="s">
        <v>1842</v>
      </c>
      <c r="E343" s="677">
        <v>1938.3</v>
      </c>
      <c r="F343" s="670">
        <f t="shared" si="65"/>
        <v>552299.19999999995</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552299.19999999995</v>
      </c>
      <c r="AA343" s="657">
        <f>[3]building!Y343</f>
        <v>1938.3</v>
      </c>
      <c r="AB343" s="657">
        <f>[3]building!Z343</f>
        <v>478275.53</v>
      </c>
      <c r="AC343" s="657">
        <f>[3]building!Z343</f>
        <v>478275.53</v>
      </c>
      <c r="AD343" s="657">
        <f t="shared" si="77"/>
        <v>74023.67</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79.959999999999994</v>
      </c>
      <c r="D345" s="669" t="s">
        <v>826</v>
      </c>
      <c r="E345" s="677">
        <v>284.10000000000002</v>
      </c>
      <c r="F345" s="670">
        <f t="shared" si="65"/>
        <v>22716.639999999999</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7588.2</v>
      </c>
      <c r="S345" s="678"/>
      <c r="T345" s="677">
        <f t="shared" si="72"/>
        <v>0</v>
      </c>
      <c r="U345" s="677"/>
      <c r="V345" s="677">
        <f t="shared" si="73"/>
        <v>0</v>
      </c>
      <c r="W345" s="679">
        <f t="shared" si="74"/>
        <v>94.9</v>
      </c>
      <c r="X345" s="677">
        <f t="shared" si="75"/>
        <v>7588.2</v>
      </c>
      <c r="Y345" s="680">
        <v>379</v>
      </c>
      <c r="Z345" s="675">
        <f t="shared" si="76"/>
        <v>30304.84</v>
      </c>
      <c r="AA345" s="657">
        <f>[3]building!Y345</f>
        <v>379</v>
      </c>
      <c r="AB345" s="657">
        <f>[3]building!Z345</f>
        <v>25946.34</v>
      </c>
      <c r="AC345" s="657">
        <f>[3]building!Z345</f>
        <v>25946.34</v>
      </c>
      <c r="AD345" s="657">
        <f t="shared" si="77"/>
        <v>4358.5</v>
      </c>
    </row>
    <row r="346" spans="1:35" ht="70.5" customHeight="1">
      <c r="A346" s="667"/>
      <c r="B346" s="667" t="s">
        <v>1944</v>
      </c>
      <c r="C346" s="676">
        <f>ROUND(Data!K1472,2)</f>
        <v>52.17</v>
      </c>
      <c r="D346" s="669" t="s">
        <v>826</v>
      </c>
      <c r="E346" s="677">
        <v>782.4</v>
      </c>
      <c r="F346" s="670">
        <f t="shared" si="65"/>
        <v>40817.81</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4950.93</v>
      </c>
      <c r="S346" s="678"/>
      <c r="T346" s="677">
        <f t="shared" si="72"/>
        <v>0</v>
      </c>
      <c r="U346" s="677"/>
      <c r="V346" s="677">
        <f t="shared" si="73"/>
        <v>0</v>
      </c>
      <c r="W346" s="679">
        <f t="shared" si="74"/>
        <v>94.9</v>
      </c>
      <c r="X346" s="677">
        <f t="shared" si="75"/>
        <v>4950.93</v>
      </c>
      <c r="Y346" s="680">
        <v>877.3</v>
      </c>
      <c r="Z346" s="675">
        <f t="shared" si="76"/>
        <v>45768.74</v>
      </c>
      <c r="AA346" s="657">
        <f>[3]building!Y346</f>
        <v>877.3</v>
      </c>
      <c r="AB346" s="657">
        <f>[3]building!Z346</f>
        <v>39092.49</v>
      </c>
      <c r="AC346" s="657">
        <f>[3]building!Z346</f>
        <v>39092.49</v>
      </c>
      <c r="AD346" s="657">
        <f t="shared" si="77"/>
        <v>6676.25</v>
      </c>
    </row>
    <row r="347" spans="1:35" ht="70.5" customHeight="1">
      <c r="A347" s="686"/>
      <c r="B347" s="667" t="s">
        <v>1945</v>
      </c>
      <c r="C347" s="676">
        <f>ROUND(Data!K1485,2)</f>
        <v>38.86</v>
      </c>
      <c r="D347" s="669" t="s">
        <v>826</v>
      </c>
      <c r="E347" s="677">
        <v>385.6</v>
      </c>
      <c r="F347" s="670">
        <f t="shared" si="65"/>
        <v>14984.42</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14984.42</v>
      </c>
      <c r="AA347" s="657">
        <f>[3]building!Y347</f>
        <v>385.6</v>
      </c>
      <c r="AB347" s="657">
        <f>[3]building!Z347</f>
        <v>12786.5</v>
      </c>
      <c r="AC347" s="657">
        <f>[3]building!Z347</f>
        <v>12786.5</v>
      </c>
      <c r="AD347" s="657">
        <f t="shared" si="77"/>
        <v>2197.92</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318.07</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257.85000000000002</v>
      </c>
      <c r="D369" s="669" t="s">
        <v>826</v>
      </c>
      <c r="E369" s="677"/>
      <c r="F369" s="670">
        <f t="shared" si="65"/>
        <v>0</v>
      </c>
      <c r="G369" s="677"/>
      <c r="H369" s="677">
        <f t="shared" si="66"/>
        <v>0</v>
      </c>
      <c r="I369" s="677"/>
      <c r="J369" s="677">
        <f t="shared" si="67"/>
        <v>0</v>
      </c>
      <c r="K369" s="677">
        <v>15.4</v>
      </c>
      <c r="L369" s="677">
        <f t="shared" si="68"/>
        <v>3970.89</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3970.89</v>
      </c>
      <c r="Y369" s="680">
        <v>15.4</v>
      </c>
      <c r="Z369" s="675">
        <f t="shared" si="76"/>
        <v>3970.89</v>
      </c>
      <c r="AA369" s="657">
        <f>[3]building!Y369</f>
        <v>15.4</v>
      </c>
      <c r="AB369" s="657">
        <f>[3]building!Z369</f>
        <v>3584.2</v>
      </c>
      <c r="AC369" s="657">
        <f>[3]building!Z369</f>
        <v>3584.2</v>
      </c>
      <c r="AD369" s="657">
        <f t="shared" si="77"/>
        <v>386.69</v>
      </c>
    </row>
    <row r="370" spans="1:31" ht="70.5" customHeight="1">
      <c r="A370" s="666">
        <v>50.3</v>
      </c>
      <c r="B370" s="667" t="s">
        <v>2193</v>
      </c>
      <c r="C370" s="676">
        <f>ROUND(Data!K1762,2)</f>
        <v>342.64</v>
      </c>
      <c r="D370" s="669" t="s">
        <v>1398</v>
      </c>
      <c r="E370" s="677">
        <v>12</v>
      </c>
      <c r="F370" s="670">
        <f t="shared" si="65"/>
        <v>4111.68</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4111.68</v>
      </c>
      <c r="AA370" s="657">
        <f>[3]building!Y370</f>
        <v>12</v>
      </c>
      <c r="AB370" s="657">
        <f>[3]building!Z370</f>
        <v>3968.64</v>
      </c>
      <c r="AC370" s="657">
        <f>[3]building!Z370</f>
        <v>3968.64</v>
      </c>
      <c r="AD370" s="657">
        <f t="shared" si="77"/>
        <v>143.04</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19118.849999999999</v>
      </c>
      <c r="D372" s="669" t="s">
        <v>1398</v>
      </c>
      <c r="E372" s="677">
        <v>1</v>
      </c>
      <c r="F372" s="670">
        <f t="shared" si="65"/>
        <v>19118.849999999999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19118.849999999999</v>
      </c>
      <c r="AA372" s="657">
        <f>[3]building!Y372</f>
        <v>1</v>
      </c>
      <c r="AB372" s="657">
        <f>[3]building!Z372</f>
        <v>15470.34</v>
      </c>
      <c r="AC372" s="657">
        <f>[3]building!Z372</f>
        <v>15470.34</v>
      </c>
      <c r="AD372" s="657">
        <f t="shared" si="77"/>
        <v>3648.51</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3355.9</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5242.4399999999996</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1991.53</v>
      </c>
      <c r="D396" s="669" t="s">
        <v>1398</v>
      </c>
      <c r="E396" s="677">
        <v>32</v>
      </c>
      <c r="F396" s="670">
        <f t="shared" si="78"/>
        <v>63728.959999999999</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63728.959999999999</v>
      </c>
      <c r="AA396" s="657">
        <f>[3]building!Y396</f>
        <v>32</v>
      </c>
      <c r="AB396" s="657">
        <f>[3]building!Z396</f>
        <v>55093.760000000002</v>
      </c>
      <c r="AC396" s="657">
        <f>[3]building!Z396</f>
        <v>55093.760000000002</v>
      </c>
      <c r="AD396" s="657">
        <f t="shared" si="90"/>
        <v>8635.2000000000007</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1991.53</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570.27</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752.16</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1490.78</v>
      </c>
      <c r="D458" s="684" t="s">
        <v>1842</v>
      </c>
      <c r="E458" s="678">
        <v>40.9</v>
      </c>
      <c r="F458" s="670">
        <f t="shared" si="91"/>
        <v>60972.9</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60972.9</v>
      </c>
      <c r="AA458" s="657">
        <f>[3]building!Y458</f>
        <v>40.9</v>
      </c>
      <c r="AB458" s="657">
        <f>[3]building!Z458</f>
        <v>51612.53</v>
      </c>
      <c r="AC458" s="657">
        <f>[3]building!Z458</f>
        <v>51612.53</v>
      </c>
      <c r="AD458" s="657">
        <f t="shared" si="103"/>
        <v>9360.3700000000008</v>
      </c>
      <c r="AE458" s="724"/>
      <c r="AF458" s="723"/>
      <c r="AG458" s="723"/>
      <c r="AH458" s="723"/>
    </row>
    <row r="459" spans="1:34" s="705" customFormat="1" ht="70.5" customHeight="1">
      <c r="A459" s="682"/>
      <c r="B459" s="682" t="s">
        <v>1386</v>
      </c>
      <c r="C459" s="683">
        <f>Data!AK538</f>
        <v>1495.55</v>
      </c>
      <c r="D459" s="684" t="s">
        <v>1842</v>
      </c>
      <c r="E459" s="678">
        <v>6.2</v>
      </c>
      <c r="F459" s="670">
        <f t="shared" si="91"/>
        <v>9272.41</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9272.41</v>
      </c>
      <c r="AA459" s="657">
        <f>[3]building!Y459</f>
        <v>6.2</v>
      </c>
      <c r="AB459" s="657">
        <f>[3]building!Z459</f>
        <v>7848.27</v>
      </c>
      <c r="AC459" s="657">
        <f>[3]building!Z459</f>
        <v>7848.27</v>
      </c>
      <c r="AD459" s="657">
        <f t="shared" si="103"/>
        <v>1424.14</v>
      </c>
      <c r="AE459" s="724"/>
      <c r="AF459" s="723"/>
      <c r="AG459" s="723"/>
      <c r="AH459" s="723"/>
    </row>
    <row r="460" spans="1:34" s="705" customFormat="1" ht="70.5" customHeight="1">
      <c r="A460" s="682"/>
      <c r="B460" s="682" t="s">
        <v>1434</v>
      </c>
      <c r="C460" s="683">
        <f>Data!AK539</f>
        <v>1500.32</v>
      </c>
      <c r="D460" s="684" t="s">
        <v>1842</v>
      </c>
      <c r="E460" s="678">
        <v>6.2</v>
      </c>
      <c r="F460" s="670">
        <f t="shared" si="91"/>
        <v>9301.98</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9301.98</v>
      </c>
      <c r="AA460" s="657">
        <f>[3]building!Y460</f>
        <v>6.2</v>
      </c>
      <c r="AB460" s="657">
        <f>[3]building!Z460</f>
        <v>7872.64</v>
      </c>
      <c r="AC460" s="657">
        <f>[3]building!Z460</f>
        <v>7872.64</v>
      </c>
      <c r="AD460" s="657">
        <f t="shared" si="103"/>
        <v>1429.34</v>
      </c>
      <c r="AE460" s="724"/>
      <c r="AF460" s="723"/>
      <c r="AG460" s="723"/>
      <c r="AH460" s="723"/>
    </row>
    <row r="461" spans="1:34" s="705" customFormat="1" ht="70.5" customHeight="1">
      <c r="A461" s="682"/>
      <c r="B461" s="682" t="s">
        <v>1324</v>
      </c>
      <c r="C461" s="683">
        <f>Data!AK540</f>
        <v>1505.09</v>
      </c>
      <c r="D461" s="684" t="s">
        <v>1842</v>
      </c>
      <c r="E461" s="678">
        <v>6.2</v>
      </c>
      <c r="F461" s="670">
        <f t="shared" si="91"/>
        <v>9331.56</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9331.56</v>
      </c>
      <c r="AA461" s="657">
        <f>[3]building!Y461</f>
        <v>6.2</v>
      </c>
      <c r="AB461" s="657">
        <f>[3]building!Z461</f>
        <v>7897</v>
      </c>
      <c r="AC461" s="657">
        <f>[3]building!Z461</f>
        <v>7897</v>
      </c>
      <c r="AD461" s="657">
        <f t="shared" si="103"/>
        <v>1434.56</v>
      </c>
      <c r="AE461" s="724"/>
      <c r="AF461" s="723"/>
      <c r="AG461" s="723"/>
      <c r="AH461" s="723"/>
    </row>
    <row r="462" spans="1:34" ht="70.5" customHeight="1">
      <c r="A462" s="698"/>
      <c r="B462" s="667" t="s">
        <v>1078</v>
      </c>
      <c r="C462" s="683">
        <f>Data!AK541</f>
        <v>1509.86</v>
      </c>
      <c r="D462" s="669" t="s">
        <v>1842</v>
      </c>
      <c r="E462" s="678">
        <v>6.2</v>
      </c>
      <c r="F462" s="670">
        <f t="shared" si="91"/>
        <v>9361.1299999999992</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9361.1299999999992</v>
      </c>
      <c r="AA462" s="657">
        <f>[3]building!Y462</f>
        <v>6.2</v>
      </c>
      <c r="AB462" s="657">
        <f>[3]building!Z462</f>
        <v>7921.37</v>
      </c>
      <c r="AC462" s="657">
        <f>[3]building!Z462</f>
        <v>7921.37</v>
      </c>
      <c r="AD462" s="657">
        <f t="shared" si="103"/>
        <v>1439.76</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2113.5700000000002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2118.41</v>
      </c>
      <c r="D465" s="684" t="s">
        <v>1842</v>
      </c>
      <c r="E465" s="678">
        <v>10.3</v>
      </c>
      <c r="F465" s="670">
        <f t="shared" si="91"/>
        <v>21819.62</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21819.62</v>
      </c>
      <c r="AA465" s="657">
        <f>[3]building!Y465</f>
        <v>10.3</v>
      </c>
      <c r="AB465" s="657">
        <f>[3]building!Z465</f>
        <v>14390.95</v>
      </c>
      <c r="AC465" s="657">
        <f>[3]building!Z465</f>
        <v>14390.95</v>
      </c>
      <c r="AD465" s="657">
        <f t="shared" si="103"/>
        <v>7428.67</v>
      </c>
      <c r="AE465" s="724"/>
      <c r="AF465" s="723"/>
      <c r="AG465" s="723"/>
      <c r="AH465" s="723"/>
    </row>
    <row r="466" spans="1:34" s="705" customFormat="1" ht="70.5" customHeight="1">
      <c r="A466" s="682"/>
      <c r="B466" s="682" t="s">
        <v>1246</v>
      </c>
      <c r="C466" s="683">
        <f>Data!AK562</f>
        <v>2127.94</v>
      </c>
      <c r="D466" s="684" t="s">
        <v>1842</v>
      </c>
      <c r="E466" s="678">
        <v>1.6</v>
      </c>
      <c r="F466" s="670">
        <f t="shared" si="91"/>
        <v>3404.7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3404.7</v>
      </c>
      <c r="AA466" s="657">
        <f>[3]building!Y466</f>
        <v>1.6</v>
      </c>
      <c r="AB466" s="657">
        <f>[3]building!Z466</f>
        <v>2248.06</v>
      </c>
      <c r="AC466" s="657">
        <f>[3]building!Z466</f>
        <v>2248.06</v>
      </c>
      <c r="AD466" s="657">
        <f t="shared" si="103"/>
        <v>1156.6400000000001</v>
      </c>
      <c r="AE466" s="724"/>
      <c r="AF466" s="723"/>
      <c r="AG466" s="723"/>
      <c r="AH466" s="723"/>
    </row>
    <row r="467" spans="1:34" s="705" customFormat="1" ht="70.5" customHeight="1">
      <c r="A467" s="682"/>
      <c r="B467" s="682" t="s">
        <v>680</v>
      </c>
      <c r="C467" s="683">
        <f>Data!AK563</f>
        <v>2137.4699999999998</v>
      </c>
      <c r="D467" s="684" t="s">
        <v>1842</v>
      </c>
      <c r="E467" s="678">
        <v>1.6</v>
      </c>
      <c r="F467" s="670">
        <f t="shared" si="91"/>
        <v>3419.95</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3419.95</v>
      </c>
      <c r="AA467" s="657">
        <f>[3]building!Y467</f>
        <v>1.6</v>
      </c>
      <c r="AB467" s="657">
        <f>[3]building!Z467</f>
        <v>2260.64</v>
      </c>
      <c r="AC467" s="657">
        <f>[3]building!Z467</f>
        <v>2260.64</v>
      </c>
      <c r="AD467" s="657">
        <f t="shared" si="103"/>
        <v>1159.31</v>
      </c>
      <c r="AE467" s="724"/>
      <c r="AF467" s="723"/>
      <c r="AG467" s="723"/>
      <c r="AH467" s="723"/>
    </row>
    <row r="468" spans="1:34" s="705" customFormat="1" ht="70.5" customHeight="1">
      <c r="A468" s="682"/>
      <c r="B468" s="682" t="s">
        <v>681</v>
      </c>
      <c r="C468" s="683">
        <f>Data!AK564</f>
        <v>2147</v>
      </c>
      <c r="D468" s="684" t="s">
        <v>1842</v>
      </c>
      <c r="E468" s="678">
        <v>1.6</v>
      </c>
      <c r="F468" s="670">
        <f t="shared" si="91"/>
        <v>3435.2</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3435.2</v>
      </c>
      <c r="AA468" s="657">
        <f>[3]building!Y468</f>
        <v>1.6</v>
      </c>
      <c r="AB468" s="657">
        <f>[3]building!Z468</f>
        <v>2273.2199999999998</v>
      </c>
      <c r="AC468" s="657">
        <f>[3]building!Z468</f>
        <v>2273.2199999999998</v>
      </c>
      <c r="AD468" s="657">
        <f t="shared" si="103"/>
        <v>1161.98</v>
      </c>
      <c r="AE468" s="724"/>
      <c r="AF468" s="723"/>
      <c r="AG468" s="723"/>
      <c r="AH468" s="723"/>
    </row>
    <row r="469" spans="1:34" ht="70.5" customHeight="1">
      <c r="A469" s="698"/>
      <c r="B469" s="667" t="s">
        <v>1273</v>
      </c>
      <c r="C469" s="683">
        <f>Data!AK565</f>
        <v>2156.5300000000002</v>
      </c>
      <c r="D469" s="669" t="s">
        <v>1842</v>
      </c>
      <c r="E469" s="678">
        <v>1.6</v>
      </c>
      <c r="F469" s="670">
        <f t="shared" si="91"/>
        <v>3450.45</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3450.45</v>
      </c>
      <c r="AA469" s="657">
        <f>[3]building!Y469</f>
        <v>1.6</v>
      </c>
      <c r="AB469" s="657">
        <f>[3]building!Z469</f>
        <v>2285.79</v>
      </c>
      <c r="AC469" s="657">
        <f>[3]building!Z469</f>
        <v>2285.79</v>
      </c>
      <c r="AD469" s="657">
        <f t="shared" si="103"/>
        <v>1164.6600000000001</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1487.86</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1492.63</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1497.4</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1502.17</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1506.94</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1641.47</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1646.31</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1655.84</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1665.37</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1674.9</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1684.43</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2973.78</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2982.67</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2991.56</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3000.45</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3009.34</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2953.3</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2962.19</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2971.08</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2979.97</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2988.86</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7779.45</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7899.3</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8135.4</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8371.5</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8607.6</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7968.11</v>
      </c>
      <c r="D505" s="684" t="s">
        <v>2151</v>
      </c>
      <c r="E505" s="678">
        <v>160</v>
      </c>
      <c r="F505" s="670">
        <f t="shared" si="91"/>
        <v>1274897.6000000001</v>
      </c>
      <c r="G505" s="678">
        <v>14</v>
      </c>
      <c r="H505" s="677">
        <f t="shared" si="92"/>
        <v>111553.54</v>
      </c>
      <c r="I505" s="678"/>
      <c r="J505" s="677">
        <f t="shared" si="93"/>
        <v>0</v>
      </c>
      <c r="K505" s="678"/>
      <c r="L505" s="677">
        <f t="shared" si="94"/>
        <v>0</v>
      </c>
      <c r="M505" s="678"/>
      <c r="N505" s="677">
        <f t="shared" si="95"/>
        <v>0</v>
      </c>
      <c r="O505" s="678"/>
      <c r="P505" s="677">
        <f t="shared" si="96"/>
        <v>0</v>
      </c>
      <c r="Q505" s="678">
        <v>15.8</v>
      </c>
      <c r="R505" s="677">
        <f t="shared" si="97"/>
        <v>125896.14</v>
      </c>
      <c r="S505" s="678"/>
      <c r="T505" s="677">
        <f t="shared" si="98"/>
        <v>0</v>
      </c>
      <c r="U505" s="677"/>
      <c r="V505" s="677">
        <f t="shared" si="99"/>
        <v>0</v>
      </c>
      <c r="W505" s="679">
        <f t="shared" si="100"/>
        <v>29.8</v>
      </c>
      <c r="X505" s="677">
        <f t="shared" si="101"/>
        <v>237449.68</v>
      </c>
      <c r="Y505" s="680">
        <v>189.8</v>
      </c>
      <c r="Z505" s="675">
        <f t="shared" si="102"/>
        <v>1512347.28</v>
      </c>
      <c r="AA505" s="657">
        <f>[3]building!Y497</f>
        <v>189.8</v>
      </c>
      <c r="AB505" s="657">
        <f>[3]building!Z497</f>
        <v>1356918.16</v>
      </c>
      <c r="AC505" s="657">
        <f>[3]building!Z497</f>
        <v>1356918.16</v>
      </c>
      <c r="AD505" s="657">
        <f t="shared" si="103"/>
        <v>155429.12</v>
      </c>
    </row>
    <row r="506" spans="1:34" s="685" customFormat="1" ht="70.5" customHeight="1">
      <c r="A506" s="729">
        <v>8.1</v>
      </c>
      <c r="B506" s="682" t="s">
        <v>5088</v>
      </c>
      <c r="C506" s="683">
        <f>Data!X744</f>
        <v>8087.96</v>
      </c>
      <c r="D506" s="684" t="s">
        <v>2151</v>
      </c>
      <c r="E506" s="678">
        <v>92.7</v>
      </c>
      <c r="F506" s="670">
        <f t="shared" si="91"/>
        <v>749753.89</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32351.84</v>
      </c>
      <c r="S506" s="678"/>
      <c r="T506" s="677">
        <f t="shared" si="98"/>
        <v>0</v>
      </c>
      <c r="U506" s="677"/>
      <c r="V506" s="677">
        <f t="shared" si="99"/>
        <v>0</v>
      </c>
      <c r="W506" s="679">
        <f t="shared" si="100"/>
        <v>4</v>
      </c>
      <c r="X506" s="677">
        <f t="shared" si="101"/>
        <v>32351.84</v>
      </c>
      <c r="Y506" s="680">
        <v>96.7</v>
      </c>
      <c r="Z506" s="675">
        <f t="shared" si="102"/>
        <v>782105.73</v>
      </c>
      <c r="AA506" s="657">
        <f>[3]building!Y498</f>
        <v>96.7</v>
      </c>
      <c r="AB506" s="657">
        <f>[3]building!Z498</f>
        <v>700890.3</v>
      </c>
      <c r="AC506" s="657">
        <f>[3]building!Z498</f>
        <v>700890.3</v>
      </c>
      <c r="AD506" s="657">
        <f t="shared" si="103"/>
        <v>81215.429999999993</v>
      </c>
    </row>
    <row r="507" spans="1:34" s="685" customFormat="1" ht="70.5" customHeight="1">
      <c r="A507" s="729"/>
      <c r="B507" s="682" t="s">
        <v>547</v>
      </c>
      <c r="C507" s="683">
        <f>Data!X745</f>
        <v>8324.06</v>
      </c>
      <c r="D507" s="684" t="s">
        <v>2151</v>
      </c>
      <c r="E507" s="678">
        <v>85.4</v>
      </c>
      <c r="F507" s="670">
        <f t="shared" si="91"/>
        <v>710874.72</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710874.72</v>
      </c>
      <c r="AA507" s="657">
        <f>[3]building!Y499</f>
        <v>85.4</v>
      </c>
      <c r="AB507" s="657">
        <f>[3]building!Z499</f>
        <v>635614.27</v>
      </c>
      <c r="AC507" s="657">
        <f>[3]building!Z499</f>
        <v>635614.27</v>
      </c>
      <c r="AD507" s="657">
        <f t="shared" si="103"/>
        <v>75260.45</v>
      </c>
    </row>
    <row r="508" spans="1:34" s="685" customFormat="1" ht="70.5" customHeight="1">
      <c r="A508" s="729"/>
      <c r="B508" s="682" t="s">
        <v>1806</v>
      </c>
      <c r="C508" s="683">
        <f>Data!X746</f>
        <v>8560.16</v>
      </c>
      <c r="D508" s="684" t="s">
        <v>2151</v>
      </c>
      <c r="E508" s="678">
        <v>85.4</v>
      </c>
      <c r="F508" s="670">
        <f t="shared" si="91"/>
        <v>731037.66</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731037.66</v>
      </c>
      <c r="AA508" s="657">
        <f>[3]building!Y500</f>
        <v>85.4</v>
      </c>
      <c r="AB508" s="657">
        <f>[3]building!Z500</f>
        <v>652241.65</v>
      </c>
      <c r="AC508" s="657">
        <f>[3]building!Z500</f>
        <v>652241.65</v>
      </c>
      <c r="AD508" s="657">
        <f t="shared" si="103"/>
        <v>78796.009999999995</v>
      </c>
    </row>
    <row r="509" spans="1:34" s="685" customFormat="1" ht="70.5" customHeight="1">
      <c r="A509" s="729"/>
      <c r="B509" s="682" t="s">
        <v>681</v>
      </c>
      <c r="C509" s="683">
        <f>Data!X747</f>
        <v>8796.26</v>
      </c>
      <c r="D509" s="684" t="s">
        <v>2151</v>
      </c>
      <c r="E509" s="678">
        <v>87.5</v>
      </c>
      <c r="F509" s="670">
        <f t="shared" si="91"/>
        <v>769672.75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769672.75</v>
      </c>
      <c r="AA509" s="657">
        <f>[3]building!Y501</f>
        <v>87.5</v>
      </c>
      <c r="AB509" s="657">
        <f>[3]building!Z501</f>
        <v>685316.63</v>
      </c>
      <c r="AC509" s="657">
        <f>[3]building!Z501</f>
        <v>685316.63</v>
      </c>
      <c r="AD509" s="657">
        <f t="shared" si="103"/>
        <v>84356.12</v>
      </c>
    </row>
    <row r="510" spans="1:34" s="685" customFormat="1" ht="70.5" customHeight="1">
      <c r="A510" s="729"/>
      <c r="B510" s="682" t="s">
        <v>4010</v>
      </c>
      <c r="C510" s="683">
        <f>Data!X748</f>
        <v>9032.36</v>
      </c>
      <c r="D510" s="684" t="s">
        <v>2151</v>
      </c>
      <c r="E510" s="678">
        <v>92.5</v>
      </c>
      <c r="F510" s="670">
        <f t="shared" si="91"/>
        <v>835493.3</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835493.3</v>
      </c>
      <c r="AA510" s="657">
        <f>[3]building!Y502</f>
        <v>92.5</v>
      </c>
      <c r="AB510" s="657">
        <f>[3]building!Z502</f>
        <v>742487.33</v>
      </c>
      <c r="AC510" s="657">
        <f>[3]building!Z502</f>
        <v>742487.33</v>
      </c>
      <c r="AD510" s="657">
        <f t="shared" si="103"/>
        <v>93005.97</v>
      </c>
    </row>
    <row r="511" spans="1:34" s="685" customFormat="1" ht="70.5" customHeight="1">
      <c r="A511" s="729"/>
      <c r="B511" s="682" t="s">
        <v>4747</v>
      </c>
      <c r="C511" s="683">
        <f>Data!X749</f>
        <v>9126.56</v>
      </c>
      <c r="D511" s="684" t="s">
        <v>2151</v>
      </c>
      <c r="E511" s="678">
        <v>31.3</v>
      </c>
      <c r="F511" s="670">
        <f t="shared" si="91"/>
        <v>285661.33</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285661.33</v>
      </c>
      <c r="AA511" s="657">
        <f>[3]building!Y503</f>
        <v>31.3</v>
      </c>
      <c r="AB511" s="657">
        <f>[3]building!Z503</f>
        <v>253675.86</v>
      </c>
      <c r="AC511" s="657">
        <f>[3]building!Z503</f>
        <v>253675.86</v>
      </c>
      <c r="AD511" s="657">
        <f t="shared" si="103"/>
        <v>31985.47</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8323.7199999999993</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8443.57</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8679.67</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8915.77</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9151.8700000000008</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8198.51</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8318.36</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8117.66</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8237.51</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8473.61</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8709.7099999999991</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8945.81</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9181.91</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9418.01</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9654.11</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9890.2099999999991</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10126.31</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10362.41</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10598.51</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10834.61</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11070.71</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11306.81</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6788.55</v>
      </c>
      <c r="D537" s="669" t="s">
        <v>1197</v>
      </c>
      <c r="E537" s="677">
        <v>44.5</v>
      </c>
      <c r="F537" s="670">
        <f t="shared" si="105"/>
        <v>302090.48</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39373.589999999997</v>
      </c>
      <c r="S537" s="678"/>
      <c r="T537" s="677">
        <f t="shared" si="112"/>
        <v>0</v>
      </c>
      <c r="U537" s="677"/>
      <c r="V537" s="677">
        <f t="shared" si="113"/>
        <v>0</v>
      </c>
      <c r="W537" s="679">
        <f t="shared" si="114"/>
        <v>5.8</v>
      </c>
      <c r="X537" s="677">
        <f t="shared" si="115"/>
        <v>39373.589999999997</v>
      </c>
      <c r="Y537" s="680">
        <v>50.3</v>
      </c>
      <c r="Z537" s="675">
        <f t="shared" si="116"/>
        <v>341464.07</v>
      </c>
      <c r="AA537" s="657">
        <f>[3]building!Y529</f>
        <v>50.3</v>
      </c>
      <c r="AB537" s="657">
        <f>[3]building!Z529</f>
        <v>315075.18</v>
      </c>
      <c r="AC537" s="657">
        <f>[3]building!Z529</f>
        <v>315075.18</v>
      </c>
      <c r="AD537" s="657">
        <f t="shared" si="117"/>
        <v>26388.89</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6793.19</v>
      </c>
      <c r="D539" s="669" t="s">
        <v>1197</v>
      </c>
      <c r="E539" s="678">
        <v>81.900000000000006</v>
      </c>
      <c r="F539" s="670">
        <f t="shared" si="105"/>
        <v>556362.26</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556362.26</v>
      </c>
      <c r="AA539" s="657">
        <f>[3]building!Y531</f>
        <v>81.900000000000006</v>
      </c>
      <c r="AB539" s="657">
        <f>[3]building!Z531</f>
        <v>512648.14</v>
      </c>
      <c r="AC539" s="657">
        <f>[3]building!Z531</f>
        <v>512648.14</v>
      </c>
      <c r="AD539" s="657">
        <f t="shared" si="117"/>
        <v>43714.12</v>
      </c>
    </row>
    <row r="540" spans="1:30" ht="70.5" customHeight="1">
      <c r="A540" s="719"/>
      <c r="B540" s="667" t="s">
        <v>203</v>
      </c>
      <c r="C540" s="686">
        <f>Data!AS100</f>
        <v>6952.39</v>
      </c>
      <c r="D540" s="669" t="s">
        <v>1197</v>
      </c>
      <c r="E540" s="678">
        <v>67.7</v>
      </c>
      <c r="F540" s="670">
        <f t="shared" si="105"/>
        <v>470676.8</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470676.8</v>
      </c>
      <c r="AA540" s="657">
        <f>[3]building!Y532</f>
        <v>67.7</v>
      </c>
      <c r="AB540" s="657">
        <f>[3]building!Z532</f>
        <v>432648.36</v>
      </c>
      <c r="AC540" s="657">
        <f>[3]building!Z532</f>
        <v>432648.36</v>
      </c>
      <c r="AD540" s="657">
        <f t="shared" si="117"/>
        <v>38028.44</v>
      </c>
    </row>
    <row r="541" spans="1:30" ht="70.5" customHeight="1">
      <c r="A541" s="719"/>
      <c r="B541" s="667" t="s">
        <v>204</v>
      </c>
      <c r="C541" s="686">
        <f>Data!AS101</f>
        <v>7111.59</v>
      </c>
      <c r="D541" s="669" t="s">
        <v>1197</v>
      </c>
      <c r="E541" s="678">
        <v>67.7</v>
      </c>
      <c r="F541" s="670">
        <f t="shared" si="105"/>
        <v>481454.64</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481454.64</v>
      </c>
      <c r="AA541" s="657">
        <f>[3]building!Y533</f>
        <v>67.7</v>
      </c>
      <c r="AB541" s="657">
        <f>[3]building!Z533</f>
        <v>441532.63</v>
      </c>
      <c r="AC541" s="657">
        <f>[3]building!Z533</f>
        <v>441532.63</v>
      </c>
      <c r="AD541" s="657">
        <f t="shared" si="117"/>
        <v>39922.01</v>
      </c>
    </row>
    <row r="542" spans="1:30" ht="70.5" customHeight="1">
      <c r="A542" s="719"/>
      <c r="B542" s="667" t="s">
        <v>205</v>
      </c>
      <c r="C542" s="686">
        <f>Data!AS102</f>
        <v>7270.79</v>
      </c>
      <c r="D542" s="669" t="s">
        <v>1197</v>
      </c>
      <c r="E542" s="678">
        <v>80.5</v>
      </c>
      <c r="F542" s="670">
        <f t="shared" si="105"/>
        <v>585298.6</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585298.6</v>
      </c>
      <c r="AA542" s="657">
        <f>[3]building!Y534</f>
        <v>80.5</v>
      </c>
      <c r="AB542" s="657">
        <f>[3]building!Z534</f>
        <v>535576.97</v>
      </c>
      <c r="AC542" s="657">
        <f>[3]building!Z534</f>
        <v>535576.97</v>
      </c>
      <c r="AD542" s="657">
        <f t="shared" si="117"/>
        <v>49721.63</v>
      </c>
    </row>
    <row r="543" spans="1:30" ht="70.5" customHeight="1">
      <c r="A543" s="719"/>
      <c r="B543" s="667" t="s">
        <v>606</v>
      </c>
      <c r="C543" s="686">
        <f>Data!AS103</f>
        <v>7429.99</v>
      </c>
      <c r="D543" s="669" t="s">
        <v>1197</v>
      </c>
      <c r="E543" s="678">
        <v>101.3</v>
      </c>
      <c r="F543" s="670">
        <f t="shared" si="105"/>
        <v>752657.99</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752657.99</v>
      </c>
      <c r="AA543" s="657">
        <f>[3]building!Y535</f>
        <v>101.3</v>
      </c>
      <c r="AB543" s="657">
        <f>[3]building!Z535</f>
        <v>687255.67</v>
      </c>
      <c r="AC543" s="657">
        <f>[3]building!Z535</f>
        <v>687255.67</v>
      </c>
      <c r="AD543" s="657">
        <f t="shared" si="117"/>
        <v>65402.32</v>
      </c>
    </row>
    <row r="544" spans="1:30" ht="70.5" customHeight="1">
      <c r="A544" s="719"/>
      <c r="B544" s="667" t="s">
        <v>4743</v>
      </c>
      <c r="C544" s="686">
        <f>Data!AS104</f>
        <v>7589.19</v>
      </c>
      <c r="D544" s="669" t="s">
        <v>1197</v>
      </c>
      <c r="E544" s="678">
        <v>20.100000000000001</v>
      </c>
      <c r="F544" s="670">
        <f t="shared" si="105"/>
        <v>152542.72</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152542.72</v>
      </c>
      <c r="AA544" s="657">
        <f>[3]building!Y536</f>
        <v>20.100000000000001</v>
      </c>
      <c r="AB544" s="657">
        <f>[3]building!Z536</f>
        <v>139003.35999999999</v>
      </c>
      <c r="AC544" s="657">
        <f>[3]building!Z536</f>
        <v>139003.35999999999</v>
      </c>
      <c r="AD544" s="657">
        <f t="shared" si="117"/>
        <v>13539.36</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858.41</v>
      </c>
      <c r="D546" s="669" t="s">
        <v>2283</v>
      </c>
      <c r="E546" s="678"/>
      <c r="F546" s="670">
        <f t="shared" si="105"/>
        <v>0</v>
      </c>
      <c r="G546" s="678"/>
      <c r="H546" s="677">
        <f t="shared" si="106"/>
        <v>0</v>
      </c>
      <c r="I546" s="678">
        <v>44.7</v>
      </c>
      <c r="J546" s="677">
        <f t="shared" si="107"/>
        <v>38370.93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38370.93</v>
      </c>
      <c r="Y546" s="680">
        <v>44.7</v>
      </c>
      <c r="Z546" s="675">
        <f t="shared" si="116"/>
        <v>38370.93</v>
      </c>
      <c r="AA546" s="657">
        <f>[3]building!Y538</f>
        <v>44.7</v>
      </c>
      <c r="AB546" s="657">
        <f>[3]building!Z538</f>
        <v>35094.42</v>
      </c>
      <c r="AC546" s="657">
        <f>[3]building!Z538</f>
        <v>35094.42</v>
      </c>
      <c r="AD546" s="657">
        <f t="shared" si="117"/>
        <v>3276.51</v>
      </c>
    </row>
    <row r="547" spans="1:30" ht="70.5" customHeight="1">
      <c r="A547" s="719"/>
      <c r="B547" s="667" t="s">
        <v>5111</v>
      </c>
      <c r="C547" s="686">
        <f>Data!AS155</f>
        <v>867.09</v>
      </c>
      <c r="D547" s="669" t="s">
        <v>2283</v>
      </c>
      <c r="E547" s="678">
        <v>210.5</v>
      </c>
      <c r="F547" s="670">
        <f t="shared" si="105"/>
        <v>182522.45</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87055.84</v>
      </c>
      <c r="S547" s="678"/>
      <c r="T547" s="677">
        <f t="shared" si="112"/>
        <v>0</v>
      </c>
      <c r="U547" s="677"/>
      <c r="V547" s="677">
        <f t="shared" si="113"/>
        <v>0</v>
      </c>
      <c r="W547" s="679">
        <f t="shared" si="114"/>
        <v>100.4</v>
      </c>
      <c r="X547" s="677">
        <f t="shared" si="115"/>
        <v>87055.84</v>
      </c>
      <c r="Y547" s="680">
        <v>310.89999999999998</v>
      </c>
      <c r="Z547" s="675">
        <f t="shared" si="116"/>
        <v>269578.28000000003</v>
      </c>
      <c r="AA547" s="657">
        <f>[3]building!Y539</f>
        <v>310.89999999999998</v>
      </c>
      <c r="AB547" s="657">
        <f>[3]building!Z539</f>
        <v>246316.74</v>
      </c>
      <c r="AC547" s="657">
        <f>[3]building!Z539</f>
        <v>246316.74</v>
      </c>
      <c r="AD547" s="657">
        <f t="shared" si="117"/>
        <v>23261.54</v>
      </c>
    </row>
    <row r="548" spans="1:30" ht="70.5" customHeight="1">
      <c r="A548" s="719"/>
      <c r="B548" s="667" t="s">
        <v>547</v>
      </c>
      <c r="C548" s="686">
        <f>Data!AS156</f>
        <v>884.6</v>
      </c>
      <c r="D548" s="669" t="s">
        <v>2283</v>
      </c>
      <c r="E548" s="678">
        <v>260.8</v>
      </c>
      <c r="F548" s="670">
        <f t="shared" si="105"/>
        <v>230703.68</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230703.68</v>
      </c>
      <c r="AA548" s="657">
        <f>[3]building!Y540</f>
        <v>260.8</v>
      </c>
      <c r="AB548" s="657">
        <f>[3]building!Z540</f>
        <v>210389.97</v>
      </c>
      <c r="AC548" s="657">
        <f>[3]building!Z540</f>
        <v>210389.97</v>
      </c>
      <c r="AD548" s="657">
        <f t="shared" si="117"/>
        <v>20313.71</v>
      </c>
    </row>
    <row r="549" spans="1:30" s="685" customFormat="1" ht="70.5" customHeight="1">
      <c r="A549" s="729"/>
      <c r="B549" s="667" t="s">
        <v>1806</v>
      </c>
      <c r="C549" s="686">
        <f>Data!AS157</f>
        <v>902.11</v>
      </c>
      <c r="D549" s="669" t="s">
        <v>2283</v>
      </c>
      <c r="E549" s="678">
        <v>260.8</v>
      </c>
      <c r="F549" s="670">
        <f t="shared" si="105"/>
        <v>235270.29</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235270.29</v>
      </c>
      <c r="AA549" s="657">
        <f>[3]building!Y541</f>
        <v>260.8</v>
      </c>
      <c r="AB549" s="657">
        <f>[3]building!Z541</f>
        <v>214155.92</v>
      </c>
      <c r="AC549" s="657">
        <f>[3]building!Z541</f>
        <v>214155.92</v>
      </c>
      <c r="AD549" s="657">
        <f t="shared" si="117"/>
        <v>21114.37</v>
      </c>
    </row>
    <row r="550" spans="1:30" ht="70.5" customHeight="1">
      <c r="A550" s="719"/>
      <c r="B550" s="667" t="s">
        <v>2215</v>
      </c>
      <c r="C550" s="686">
        <f>Data!AS158</f>
        <v>919.62</v>
      </c>
      <c r="D550" s="669" t="s">
        <v>2283</v>
      </c>
      <c r="E550" s="678">
        <v>314.10000000000002</v>
      </c>
      <c r="F550" s="670">
        <f t="shared" si="105"/>
        <v>288852.64</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288852.64</v>
      </c>
      <c r="AA550" s="657">
        <f>[3]building!Y542</f>
        <v>314.10000000000002</v>
      </c>
      <c r="AB550" s="657">
        <f>[3]building!Z542</f>
        <v>262458.82</v>
      </c>
      <c r="AC550" s="657">
        <f>[3]building!Z542</f>
        <v>262458.82</v>
      </c>
      <c r="AD550" s="657">
        <f t="shared" si="117"/>
        <v>26393.82</v>
      </c>
    </row>
    <row r="551" spans="1:30" ht="70.5" customHeight="1">
      <c r="A551" s="719"/>
      <c r="B551" s="667" t="s">
        <v>1064</v>
      </c>
      <c r="C551" s="686">
        <f>Data!AS159</f>
        <v>937.13</v>
      </c>
      <c r="D551" s="669" t="s">
        <v>2283</v>
      </c>
      <c r="E551" s="678">
        <v>314.10000000000002</v>
      </c>
      <c r="F551" s="670">
        <f t="shared" si="105"/>
        <v>294352.53000000003</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294352.53000000003</v>
      </c>
      <c r="AA551" s="657">
        <f>[3]building!Y543</f>
        <v>314.10000000000002</v>
      </c>
      <c r="AB551" s="657">
        <f>[3]building!Z543</f>
        <v>266994.42</v>
      </c>
      <c r="AC551" s="657">
        <f>[3]building!Z543</f>
        <v>266994.42</v>
      </c>
      <c r="AD551" s="657">
        <f t="shared" si="117"/>
        <v>27358.11</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588.11</v>
      </c>
      <c r="D554" s="669" t="s">
        <v>2283</v>
      </c>
      <c r="E554" s="678">
        <v>33.5</v>
      </c>
      <c r="F554" s="670">
        <f t="shared" si="105"/>
        <v>19701.689999999999</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19701.689999999999</v>
      </c>
      <c r="AA554" s="657">
        <f>[3]building!Y546</f>
        <v>33.5</v>
      </c>
      <c r="AB554" s="657">
        <f>[3]building!Z546</f>
        <v>17920.16</v>
      </c>
      <c r="AC554" s="657">
        <f>[3]building!Z546</f>
        <v>17920.16</v>
      </c>
      <c r="AD554" s="657">
        <f t="shared" si="117"/>
        <v>1781.53</v>
      </c>
    </row>
    <row r="555" spans="1:30" ht="70.5" customHeight="1">
      <c r="A555" s="719"/>
      <c r="B555" s="667" t="s">
        <v>203</v>
      </c>
      <c r="C555" s="686">
        <f>Data!AS188</f>
        <v>599.25</v>
      </c>
      <c r="D555" s="669" t="s">
        <v>2283</v>
      </c>
      <c r="E555" s="678">
        <v>10.5</v>
      </c>
      <c r="F555" s="670">
        <f t="shared" si="105"/>
        <v>6292.13</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6292.13</v>
      </c>
      <c r="AA555" s="657">
        <f>[3]building!Y547</f>
        <v>10.5</v>
      </c>
      <c r="AB555" s="657">
        <f>[3]building!Z547</f>
        <v>5713.26</v>
      </c>
      <c r="AC555" s="657">
        <f>[3]building!Z547</f>
        <v>5713.26</v>
      </c>
      <c r="AD555" s="657">
        <f t="shared" si="117"/>
        <v>578.87</v>
      </c>
    </row>
    <row r="556" spans="1:30" ht="70.5" customHeight="1">
      <c r="A556" s="719"/>
      <c r="B556" s="667" t="s">
        <v>204</v>
      </c>
      <c r="C556" s="686">
        <f>Data!AS189</f>
        <v>610.39</v>
      </c>
      <c r="D556" s="669" t="s">
        <v>2283</v>
      </c>
      <c r="E556" s="678">
        <v>10.5</v>
      </c>
      <c r="F556" s="670">
        <f t="shared" si="105"/>
        <v>6409.1</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6409.1</v>
      </c>
      <c r="AA556" s="657">
        <f>[3]building!Y548</f>
        <v>10.5</v>
      </c>
      <c r="AB556" s="657">
        <f>[3]building!Z548</f>
        <v>5809.76</v>
      </c>
      <c r="AC556" s="657">
        <f>[3]building!Z548</f>
        <v>5809.76</v>
      </c>
      <c r="AD556" s="657">
        <f t="shared" si="117"/>
        <v>599.34</v>
      </c>
    </row>
    <row r="557" spans="1:30" ht="70.5" customHeight="1">
      <c r="A557" s="719"/>
      <c r="B557" s="667" t="s">
        <v>205</v>
      </c>
      <c r="C557" s="686">
        <f>Data!AS190</f>
        <v>621.53</v>
      </c>
      <c r="D557" s="669" t="s">
        <v>2283</v>
      </c>
      <c r="E557" s="678">
        <v>10.5</v>
      </c>
      <c r="F557" s="670">
        <f t="shared" si="105"/>
        <v>6526.07</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6526.07</v>
      </c>
      <c r="AA557" s="657">
        <f>[3]building!Y549</f>
        <v>10.5</v>
      </c>
      <c r="AB557" s="657">
        <f>[3]building!Z549</f>
        <v>5906.25</v>
      </c>
      <c r="AC557" s="657">
        <f>[3]building!Z549</f>
        <v>5906.25</v>
      </c>
      <c r="AD557" s="657">
        <f t="shared" si="117"/>
        <v>619.82000000000005</v>
      </c>
    </row>
    <row r="558" spans="1:30" ht="70.5" customHeight="1">
      <c r="A558" s="719"/>
      <c r="B558" s="667" t="s">
        <v>606</v>
      </c>
      <c r="C558" s="686">
        <f>Data!AS191</f>
        <v>632.66999999999996</v>
      </c>
      <c r="D558" s="669" t="s">
        <v>2283</v>
      </c>
      <c r="E558" s="678">
        <v>10.5</v>
      </c>
      <c r="F558" s="670">
        <f t="shared" si="105"/>
        <v>6643.04</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6643.04</v>
      </c>
      <c r="AA558" s="657">
        <f>[3]building!Y550</f>
        <v>10.5</v>
      </c>
      <c r="AB558" s="657">
        <f>[3]building!Z550</f>
        <v>6002.75</v>
      </c>
      <c r="AC558" s="657">
        <f>[3]building!Z550</f>
        <v>6002.75</v>
      </c>
      <c r="AD558" s="657">
        <f t="shared" si="117"/>
        <v>640.29</v>
      </c>
    </row>
    <row r="559" spans="1:30" ht="70.5" customHeight="1">
      <c r="A559" s="719"/>
      <c r="B559" s="667" t="s">
        <v>3800</v>
      </c>
      <c r="C559" s="686">
        <f>Data!K3515</f>
        <v>3466.97</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304.11</v>
      </c>
      <c r="D560" s="669" t="s">
        <v>1197</v>
      </c>
      <c r="E560" s="677">
        <v>278.3</v>
      </c>
      <c r="F560" s="670">
        <f t="shared" si="105"/>
        <v>84633.81</v>
      </c>
      <c r="G560" s="677">
        <v>2.2999999999999998</v>
      </c>
      <c r="H560" s="677">
        <f t="shared" si="106"/>
        <v>699.45</v>
      </c>
      <c r="I560" s="677">
        <v>44.3</v>
      </c>
      <c r="J560" s="677">
        <f t="shared" si="107"/>
        <v>13472.07</v>
      </c>
      <c r="K560" s="677">
        <v>19.399999999999999</v>
      </c>
      <c r="L560" s="677">
        <f t="shared" si="108"/>
        <v>5899.73</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20071.259999999998</v>
      </c>
      <c r="Y560" s="680">
        <v>344.3</v>
      </c>
      <c r="Z560" s="675">
        <f t="shared" si="116"/>
        <v>104705.07</v>
      </c>
      <c r="AA560" s="657">
        <f>[3]building!Y552</f>
        <v>344.3</v>
      </c>
      <c r="AB560" s="657">
        <f>[3]building!Z552</f>
        <v>83351.59</v>
      </c>
      <c r="AC560" s="657">
        <f>[3]building!Z552</f>
        <v>83351.59</v>
      </c>
      <c r="AD560" s="657">
        <f t="shared" si="117"/>
        <v>21353.48</v>
      </c>
    </row>
    <row r="561" spans="1:30" ht="70.5" customHeight="1">
      <c r="A561" s="686"/>
      <c r="B561" s="667" t="s">
        <v>3693</v>
      </c>
      <c r="C561" s="676">
        <f>Data!K1442</f>
        <v>272.8</v>
      </c>
      <c r="D561" s="669" t="s">
        <v>2283</v>
      </c>
      <c r="E561" s="677">
        <v>196.1</v>
      </c>
      <c r="F561" s="670">
        <f t="shared" si="105"/>
        <v>53496.08</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53496.08</v>
      </c>
      <c r="AA561" s="657">
        <f>[3]building!Y553</f>
        <v>196.1</v>
      </c>
      <c r="AB561" s="657">
        <f>[3]building!Z553</f>
        <v>46875.74</v>
      </c>
      <c r="AC561" s="657">
        <f>[3]building!Z553</f>
        <v>46875.74</v>
      </c>
      <c r="AD561" s="657">
        <f t="shared" si="117"/>
        <v>6620.34</v>
      </c>
    </row>
    <row r="562" spans="1:30" s="734" customFormat="1" ht="70.5" customHeight="1">
      <c r="A562" s="733"/>
      <c r="B562" s="667" t="s">
        <v>3691</v>
      </c>
      <c r="C562" s="667">
        <f>Data!R144</f>
        <v>261.64999999999998</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6944.41</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7103.61</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7262.81</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7422.01</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7079.22</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7199.07</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7435.17</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7671.27</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687.71</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691.76</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695.81</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3203.49</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4008.09</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2461.0300000000002</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3203.49</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758.31</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5609.96</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4906.5200000000004</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5232.68</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2764.49</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3299.49</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2786.08</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2727.49</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597.77</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602.49</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607.21</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611.92999999999995</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616.65</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1373.51</v>
      </c>
      <c r="D665" s="669" t="s">
        <v>2283</v>
      </c>
      <c r="E665" s="677">
        <v>609.79999999999995</v>
      </c>
      <c r="F665" s="670">
        <f t="shared" si="131"/>
        <v>837566.4</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837566.4</v>
      </c>
      <c r="AA665" s="657">
        <f>[3]building!Y657</f>
        <v>609.79999999999995</v>
      </c>
      <c r="AB665" s="657">
        <f>[3]building!Z657</f>
        <v>734937.06</v>
      </c>
      <c r="AC665" s="657">
        <f>[3]building!Z657</f>
        <v>734937.06</v>
      </c>
      <c r="AD665" s="657">
        <f t="shared" si="143"/>
        <v>102629.34</v>
      </c>
      <c r="AG665" s="658">
        <f>43.34+32.51+10.84+3.6</f>
        <v>90.29</v>
      </c>
    </row>
    <row r="666" spans="1:33" ht="70.5" customHeight="1">
      <c r="A666" s="666"/>
      <c r="B666" s="667" t="s">
        <v>2174</v>
      </c>
      <c r="C666" s="686">
        <f>ROUND(Data!K1264,2)</f>
        <v>1204.54</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1204.54</v>
      </c>
      <c r="D667" s="669" t="s">
        <v>2283</v>
      </c>
      <c r="E667" s="677">
        <v>160.5</v>
      </c>
      <c r="F667" s="670">
        <f t="shared" si="131"/>
        <v>193328.67</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193328.67</v>
      </c>
      <c r="AA667" s="657">
        <f>[3]building!Y659</f>
        <v>160.5</v>
      </c>
      <c r="AB667" s="657">
        <f>[3]building!Z659</f>
        <v>170028.89</v>
      </c>
      <c r="AC667" s="657">
        <f>[3]building!Z659</f>
        <v>170028.89</v>
      </c>
      <c r="AD667" s="657">
        <f t="shared" si="143"/>
        <v>23299.78</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399.78</v>
      </c>
      <c r="D674" s="684" t="s">
        <v>2283</v>
      </c>
      <c r="E674" s="678"/>
      <c r="F674" s="670">
        <f t="shared" si="131"/>
        <v>0</v>
      </c>
      <c r="G674" s="678"/>
      <c r="H674" s="677">
        <f t="shared" si="132"/>
        <v>0</v>
      </c>
      <c r="I674" s="678">
        <v>78.900000000000006</v>
      </c>
      <c r="J674" s="677">
        <f t="shared" si="133"/>
        <v>31542.639999999999</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31542.639999999999</v>
      </c>
      <c r="Y674" s="680">
        <v>78.900000000000006</v>
      </c>
      <c r="Z674" s="675">
        <f t="shared" si="142"/>
        <v>31542.639999999999</v>
      </c>
      <c r="AA674" s="657">
        <f>[3]building!Y666</f>
        <v>78.900000000000006</v>
      </c>
      <c r="AB674" s="657">
        <f>[3]building!Z666</f>
        <v>28328.26</v>
      </c>
      <c r="AC674" s="657">
        <f>[3]building!Z666</f>
        <v>28328.26</v>
      </c>
      <c r="AD674" s="657">
        <f t="shared" si="143"/>
        <v>3214.38</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3355.9</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5242.4399999999996</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2057.4</v>
      </c>
      <c r="D708" s="756" t="s">
        <v>1398</v>
      </c>
      <c r="E708" s="677">
        <v>10</v>
      </c>
      <c r="F708" s="670">
        <f t="shared" si="131"/>
        <v>20574</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20574</v>
      </c>
      <c r="AA708" s="657">
        <f>[3]building!Y700</f>
        <v>10</v>
      </c>
      <c r="AB708" s="657">
        <f>[3]building!Z700</f>
        <v>17911.8</v>
      </c>
      <c r="AC708" s="657">
        <f>[3]building!Z700</f>
        <v>17911.8</v>
      </c>
      <c r="AD708" s="657">
        <f t="shared" si="143"/>
        <v>2662.2</v>
      </c>
    </row>
    <row r="709" spans="1:30" ht="70.5" customHeight="1">
      <c r="A709" s="666"/>
      <c r="B709" s="667" t="s">
        <v>318</v>
      </c>
      <c r="C709" s="676">
        <f>Data!R2357</f>
        <v>489.11</v>
      </c>
      <c r="D709" s="756" t="s">
        <v>826</v>
      </c>
      <c r="E709" s="677">
        <v>40</v>
      </c>
      <c r="F709" s="670">
        <f t="shared" si="131"/>
        <v>19564.400000000001</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19564.400000000001</v>
      </c>
      <c r="AA709" s="657">
        <f>[3]building!Y701</f>
        <v>40</v>
      </c>
      <c r="AB709" s="657">
        <f>[3]building!Z701</f>
        <v>16740.8</v>
      </c>
      <c r="AC709" s="657">
        <f>[3]building!Z701</f>
        <v>16740.8</v>
      </c>
      <c r="AD709" s="657">
        <f t="shared" si="143"/>
        <v>2823.6</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1751.51</v>
      </c>
      <c r="D733" s="756" t="s">
        <v>2283</v>
      </c>
      <c r="E733" s="677">
        <v>79.3</v>
      </c>
      <c r="F733" s="670">
        <f t="shared" si="144"/>
        <v>138894.74</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138894.74</v>
      </c>
      <c r="AA733" s="657">
        <f>[3]building!Y725</f>
        <v>79.3</v>
      </c>
      <c r="AB733" s="657">
        <f>[3]building!Z725</f>
        <v>121662.85</v>
      </c>
      <c r="AC733" s="657">
        <f>[3]building!Z725</f>
        <v>121662.85</v>
      </c>
      <c r="AD733" s="657">
        <f t="shared" si="156"/>
        <v>17231.89</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1751.51</v>
      </c>
      <c r="D735" s="756" t="s">
        <v>2283</v>
      </c>
      <c r="E735" s="678">
        <v>49.8</v>
      </c>
      <c r="F735" s="670">
        <f t="shared" si="144"/>
        <v>87225.2</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87225.2</v>
      </c>
      <c r="AA735" s="657">
        <f>[3]building!Y727</f>
        <v>49.8</v>
      </c>
      <c r="AB735" s="657">
        <f>[3]building!Z727</f>
        <v>78495.259999999995</v>
      </c>
      <c r="AC735" s="657">
        <f>[3]building!Z727</f>
        <v>78495.259999999995</v>
      </c>
      <c r="AD735" s="657">
        <f t="shared" si="156"/>
        <v>8729.94</v>
      </c>
    </row>
    <row r="736" spans="1:30" ht="70.5" customHeight="1">
      <c r="A736" s="666"/>
      <c r="B736" s="667" t="s">
        <v>4951</v>
      </c>
      <c r="C736" s="676">
        <f>Data!K2435</f>
        <v>1473.1</v>
      </c>
      <c r="D736" s="756" t="s">
        <v>233</v>
      </c>
      <c r="E736" s="677">
        <v>50.2</v>
      </c>
      <c r="F736" s="670">
        <f t="shared" si="144"/>
        <v>73949.62</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73949.62</v>
      </c>
      <c r="AA736" s="657">
        <f>[3]building!Y728</f>
        <v>50.2</v>
      </c>
      <c r="AB736" s="657">
        <f>[3]building!Z728</f>
        <v>65752.960000000006</v>
      </c>
      <c r="AC736" s="657">
        <f>[3]building!Z728</f>
        <v>65752.960000000006</v>
      </c>
      <c r="AD736" s="657">
        <f t="shared" si="156"/>
        <v>8196.66</v>
      </c>
    </row>
    <row r="737" spans="1:30" ht="70.5" customHeight="1">
      <c r="A737" s="666"/>
      <c r="B737" s="773" t="s">
        <v>4973</v>
      </c>
      <c r="C737" s="774">
        <f>Data!R1249</f>
        <v>1484.68</v>
      </c>
      <c r="D737" s="775" t="s">
        <v>2283</v>
      </c>
      <c r="E737" s="776">
        <v>481.9</v>
      </c>
      <c r="F737" s="670">
        <f t="shared" si="144"/>
        <v>715467.29</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715467.29</v>
      </c>
      <c r="AA737" s="657">
        <f>[3]building!Y729</f>
        <v>481.9</v>
      </c>
      <c r="AB737" s="657">
        <f>[3]building!Z729</f>
        <v>634300.88</v>
      </c>
      <c r="AC737" s="657">
        <f>[3]building!Z729</f>
        <v>634300.88</v>
      </c>
      <c r="AD737" s="657">
        <f t="shared" si="156"/>
        <v>81166.41</v>
      </c>
    </row>
    <row r="738" spans="1:30" ht="70.5" customHeight="1">
      <c r="A738" s="666"/>
      <c r="B738" s="777" t="s">
        <v>4974</v>
      </c>
      <c r="C738" s="774">
        <f>Data!R1272</f>
        <v>1247.98</v>
      </c>
      <c r="D738" s="775" t="s">
        <v>2283</v>
      </c>
      <c r="E738" s="776">
        <v>892.5</v>
      </c>
      <c r="F738" s="670">
        <f t="shared" si="144"/>
        <v>1113822.1499999999</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1113822.1499999999</v>
      </c>
      <c r="AA738" s="657">
        <f>[3]building!Y730</f>
        <v>892.5</v>
      </c>
      <c r="AB738" s="657">
        <f>[3]building!Z730</f>
        <v>1174753.1299999999</v>
      </c>
      <c r="AC738" s="657">
        <f>[3]building!Z730</f>
        <v>1174753.1299999999</v>
      </c>
      <c r="AD738" s="657">
        <f t="shared" si="156"/>
        <v>-60930.98</v>
      </c>
    </row>
    <row r="739" spans="1:30" ht="70.5" customHeight="1">
      <c r="A739" s="666" t="s">
        <v>4251</v>
      </c>
      <c r="B739" s="667" t="s">
        <v>3806</v>
      </c>
      <c r="C739" s="676">
        <f>Data!R1230</f>
        <v>1477.91</v>
      </c>
      <c r="D739" s="756" t="s">
        <v>2283</v>
      </c>
      <c r="E739" s="678">
        <v>164.7</v>
      </c>
      <c r="F739" s="670">
        <f t="shared" si="144"/>
        <v>243411.78</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243411.78</v>
      </c>
      <c r="AA739" s="657">
        <f>[3]building!Y731</f>
        <v>164.7</v>
      </c>
      <c r="AB739" s="657">
        <f>[3]building!Z731</f>
        <v>215817.94</v>
      </c>
      <c r="AC739" s="657">
        <f>[3]building!Z731</f>
        <v>215817.94</v>
      </c>
      <c r="AD739" s="657">
        <f t="shared" si="156"/>
        <v>27593.84</v>
      </c>
    </row>
    <row r="740" spans="1:30" ht="70.5" customHeight="1">
      <c r="A740" s="666"/>
      <c r="B740" s="667" t="s">
        <v>4960</v>
      </c>
      <c r="C740" s="683">
        <f>Data!AD1257</f>
        <v>1619.68</v>
      </c>
      <c r="D740" s="756" t="s">
        <v>2283</v>
      </c>
      <c r="E740" s="677">
        <v>15.1</v>
      </c>
      <c r="F740" s="670">
        <f t="shared" si="144"/>
        <v>24457.17</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24457.17</v>
      </c>
      <c r="AA740" s="657">
        <f>[3]building!Y732</f>
        <v>15.1</v>
      </c>
      <c r="AB740" s="657">
        <f>[3]building!Z732</f>
        <v>25129.57</v>
      </c>
      <c r="AC740" s="657">
        <f>[3]building!Z732</f>
        <v>25129.57</v>
      </c>
      <c r="AD740" s="657">
        <f t="shared" si="156"/>
        <v>-672.4</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1364.89</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2949.07</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1958.07</v>
      </c>
      <c r="D821" s="756" t="s">
        <v>2283</v>
      </c>
      <c r="E821" s="677">
        <v>20</v>
      </c>
      <c r="F821" s="670">
        <f t="shared" si="157"/>
        <v>39161.4</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39161.4</v>
      </c>
      <c r="AA821" s="657">
        <f>[3]building!Y813</f>
        <v>20</v>
      </c>
      <c r="AB821" s="657">
        <f>[3]building!Z813</f>
        <v>37979</v>
      </c>
      <c r="AC821" s="657">
        <f>[3]building!Z813</f>
        <v>37979</v>
      </c>
      <c r="AD821" s="657">
        <f t="shared" si="169"/>
        <v>1182.4000000000001</v>
      </c>
    </row>
    <row r="822" spans="1:30" ht="70.5" customHeight="1">
      <c r="A822" s="666"/>
      <c r="B822" s="667" t="s">
        <v>1386</v>
      </c>
      <c r="C822" s="676">
        <f>Data!AD1198</f>
        <v>1962.79</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1967.51</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1972.23</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1105.8699999999999</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1108.23</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1110.5899999999999</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1112.54</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6432</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982.78</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944.14</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1678.45</v>
      </c>
      <c r="D856" s="669" t="s">
        <v>1842</v>
      </c>
      <c r="E856" s="677">
        <v>338.4</v>
      </c>
      <c r="F856" s="670">
        <f t="shared" si="170"/>
        <v>567987.48</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567987.48</v>
      </c>
      <c r="AA856" s="657">
        <f>[3]building!Y847</f>
        <v>338.4</v>
      </c>
      <c r="AB856" s="657">
        <f>[3]building!Z847</f>
        <v>503065.44</v>
      </c>
      <c r="AC856" s="657">
        <f>[3]building!Z847</f>
        <v>503065.44</v>
      </c>
      <c r="AD856" s="657">
        <f t="shared" si="182"/>
        <v>64922.04</v>
      </c>
    </row>
    <row r="857" spans="1:30" ht="70.5" customHeight="1">
      <c r="A857" s="666"/>
      <c r="B857" s="667" t="s">
        <v>5239</v>
      </c>
      <c r="C857" s="739">
        <f>C856-(Data!X1341/10)</f>
        <v>1450.91</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1647.4</v>
      </c>
      <c r="D858" s="669" t="s">
        <v>1842</v>
      </c>
      <c r="E858" s="677">
        <v>127.6</v>
      </c>
      <c r="F858" s="670">
        <f t="shared" si="170"/>
        <v>210208.24</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210208.24</v>
      </c>
      <c r="AA858" s="657">
        <f>[3]building!Y848</f>
        <v>127.6</v>
      </c>
      <c r="AB858" s="657">
        <f>[3]building!Z848</f>
        <v>189105.75</v>
      </c>
      <c r="AC858" s="657">
        <f>[3]building!Z848</f>
        <v>189105.75</v>
      </c>
      <c r="AD858" s="657">
        <f t="shared" si="182"/>
        <v>21102.49</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3325.07</v>
      </c>
      <c r="D869" s="684" t="s">
        <v>1398</v>
      </c>
      <c r="E869" s="678">
        <v>1</v>
      </c>
      <c r="F869" s="670">
        <f t="shared" si="170"/>
        <v>3325.07</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3325.07</v>
      </c>
      <c r="AA869" s="657">
        <f>[3]building!Y859</f>
        <v>1</v>
      </c>
      <c r="AB869" s="657">
        <f>[3]building!Z859</f>
        <v>2988.18</v>
      </c>
      <c r="AC869" s="657">
        <f>[3]building!Z859</f>
        <v>2988.18</v>
      </c>
      <c r="AD869" s="657">
        <f t="shared" si="182"/>
        <v>336.89</v>
      </c>
    </row>
    <row r="870" spans="1:30" s="685" customFormat="1" ht="70.5" customHeight="1">
      <c r="A870" s="681"/>
      <c r="B870" s="682" t="s">
        <v>6273</v>
      </c>
      <c r="C870" s="813">
        <f>Data!R1999</f>
        <v>5211.9799999999996</v>
      </c>
      <c r="D870" s="684" t="s">
        <v>1398</v>
      </c>
      <c r="E870" s="678">
        <v>2</v>
      </c>
      <c r="F870" s="670">
        <f t="shared" si="170"/>
        <v>10423.959999999999</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10423.959999999999</v>
      </c>
      <c r="AA870" s="657">
        <f>[3]building!Y860</f>
        <v>2</v>
      </c>
      <c r="AB870" s="657">
        <f>[3]building!Z860</f>
        <v>9407.16</v>
      </c>
      <c r="AC870" s="657">
        <f>[3]building!Z860</f>
        <v>9407.16</v>
      </c>
      <c r="AD870" s="657">
        <f t="shared" si="182"/>
        <v>1016.8</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2288.6799999999998</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4983.03</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2454.86</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2461.0300000000002</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6430</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1364.89</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1657.91</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2793.3</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3350.38</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2755.13</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2815.91</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1473.1</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1477.91</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1247.98</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1647.4</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1619.68</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272.8</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758.31</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1669.27</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6378</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6388</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6428</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6387</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6431</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6379</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 ref="K2:L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95"/>
  <sheetViews>
    <sheetView tabSelected="1" view="pageBreakPreview" topLeftCell="A57" zoomScaleSheetLayoutView="100" workbookViewId="0">
      <selection activeCell="C59" sqref="C59"/>
    </sheetView>
  </sheetViews>
  <sheetFormatPr defaultRowHeight="26.25" customHeight="1"/>
  <cols>
    <col min="1" max="1" width="7.21875" style="1049" customWidth="1"/>
    <col min="2" max="2" width="10" style="1042" customWidth="1"/>
    <col min="3" max="3" width="31.21875" style="1053" customWidth="1"/>
    <col min="4" max="4" width="10.6640625" style="1042" customWidth="1"/>
    <col min="5" max="5" width="9.77734375" style="1042" customWidth="1"/>
    <col min="6" max="6" width="14.88671875" style="1042" customWidth="1"/>
    <col min="7" max="256" width="8.88671875" style="1042"/>
    <col min="257" max="257" width="7.21875" style="1042" customWidth="1"/>
    <col min="258" max="258" width="10" style="1042" customWidth="1"/>
    <col min="259" max="259" width="31.21875" style="1042" customWidth="1"/>
    <col min="260" max="260" width="10.6640625" style="1042" customWidth="1"/>
    <col min="261" max="261" width="7.44140625" style="1042" customWidth="1"/>
    <col min="262" max="262" width="14.88671875" style="1042" customWidth="1"/>
    <col min="263" max="512" width="8.88671875" style="1042"/>
    <col min="513" max="513" width="7.21875" style="1042" customWidth="1"/>
    <col min="514" max="514" width="10" style="1042" customWidth="1"/>
    <col min="515" max="515" width="31.21875" style="1042" customWidth="1"/>
    <col min="516" max="516" width="10.6640625" style="1042" customWidth="1"/>
    <col min="517" max="517" width="7.44140625" style="1042" customWidth="1"/>
    <col min="518" max="518" width="14.88671875" style="1042" customWidth="1"/>
    <col min="519" max="768" width="8.88671875" style="1042"/>
    <col min="769" max="769" width="7.21875" style="1042" customWidth="1"/>
    <col min="770" max="770" width="10" style="1042" customWidth="1"/>
    <col min="771" max="771" width="31.21875" style="1042" customWidth="1"/>
    <col min="772" max="772" width="10.6640625" style="1042" customWidth="1"/>
    <col min="773" max="773" width="7.44140625" style="1042" customWidth="1"/>
    <col min="774" max="774" width="14.88671875" style="1042" customWidth="1"/>
    <col min="775" max="1024" width="8.88671875" style="1042"/>
    <col min="1025" max="1025" width="7.21875" style="1042" customWidth="1"/>
    <col min="1026" max="1026" width="10" style="1042" customWidth="1"/>
    <col min="1027" max="1027" width="31.21875" style="1042" customWidth="1"/>
    <col min="1028" max="1028" width="10.6640625" style="1042" customWidth="1"/>
    <col min="1029" max="1029" width="7.44140625" style="1042" customWidth="1"/>
    <col min="1030" max="1030" width="14.88671875" style="1042" customWidth="1"/>
    <col min="1031" max="1280" width="8.88671875" style="1042"/>
    <col min="1281" max="1281" width="7.21875" style="1042" customWidth="1"/>
    <col min="1282" max="1282" width="10" style="1042" customWidth="1"/>
    <col min="1283" max="1283" width="31.21875" style="1042" customWidth="1"/>
    <col min="1284" max="1284" width="10.6640625" style="1042" customWidth="1"/>
    <col min="1285" max="1285" width="7.44140625" style="1042" customWidth="1"/>
    <col min="1286" max="1286" width="14.88671875" style="1042" customWidth="1"/>
    <col min="1287" max="1536" width="8.88671875" style="1042"/>
    <col min="1537" max="1537" width="7.21875" style="1042" customWidth="1"/>
    <col min="1538" max="1538" width="10" style="1042" customWidth="1"/>
    <col min="1539" max="1539" width="31.21875" style="1042" customWidth="1"/>
    <col min="1540" max="1540" width="10.6640625" style="1042" customWidth="1"/>
    <col min="1541" max="1541" width="7.44140625" style="1042" customWidth="1"/>
    <col min="1542" max="1542" width="14.88671875" style="1042" customWidth="1"/>
    <col min="1543" max="1792" width="8.88671875" style="1042"/>
    <col min="1793" max="1793" width="7.21875" style="1042" customWidth="1"/>
    <col min="1794" max="1794" width="10" style="1042" customWidth="1"/>
    <col min="1795" max="1795" width="31.21875" style="1042" customWidth="1"/>
    <col min="1796" max="1796" width="10.6640625" style="1042" customWidth="1"/>
    <col min="1797" max="1797" width="7.44140625" style="1042" customWidth="1"/>
    <col min="1798" max="1798" width="14.88671875" style="1042" customWidth="1"/>
    <col min="1799" max="2048" width="8.88671875" style="1042"/>
    <col min="2049" max="2049" width="7.21875" style="1042" customWidth="1"/>
    <col min="2050" max="2050" width="10" style="1042" customWidth="1"/>
    <col min="2051" max="2051" width="31.21875" style="1042" customWidth="1"/>
    <col min="2052" max="2052" width="10.6640625" style="1042" customWidth="1"/>
    <col min="2053" max="2053" width="7.44140625" style="1042" customWidth="1"/>
    <col min="2054" max="2054" width="14.88671875" style="1042" customWidth="1"/>
    <col min="2055" max="2304" width="8.88671875" style="1042"/>
    <col min="2305" max="2305" width="7.21875" style="1042" customWidth="1"/>
    <col min="2306" max="2306" width="10" style="1042" customWidth="1"/>
    <col min="2307" max="2307" width="31.21875" style="1042" customWidth="1"/>
    <col min="2308" max="2308" width="10.6640625" style="1042" customWidth="1"/>
    <col min="2309" max="2309" width="7.44140625" style="1042" customWidth="1"/>
    <col min="2310" max="2310" width="14.88671875" style="1042" customWidth="1"/>
    <col min="2311" max="2560" width="8.88671875" style="1042"/>
    <col min="2561" max="2561" width="7.21875" style="1042" customWidth="1"/>
    <col min="2562" max="2562" width="10" style="1042" customWidth="1"/>
    <col min="2563" max="2563" width="31.21875" style="1042" customWidth="1"/>
    <col min="2564" max="2564" width="10.6640625" style="1042" customWidth="1"/>
    <col min="2565" max="2565" width="7.44140625" style="1042" customWidth="1"/>
    <col min="2566" max="2566" width="14.88671875" style="1042" customWidth="1"/>
    <col min="2567" max="2816" width="8.88671875" style="1042"/>
    <col min="2817" max="2817" width="7.21875" style="1042" customWidth="1"/>
    <col min="2818" max="2818" width="10" style="1042" customWidth="1"/>
    <col min="2819" max="2819" width="31.21875" style="1042" customWidth="1"/>
    <col min="2820" max="2820" width="10.6640625" style="1042" customWidth="1"/>
    <col min="2821" max="2821" width="7.44140625" style="1042" customWidth="1"/>
    <col min="2822" max="2822" width="14.88671875" style="1042" customWidth="1"/>
    <col min="2823" max="3072" width="8.88671875" style="1042"/>
    <col min="3073" max="3073" width="7.21875" style="1042" customWidth="1"/>
    <col min="3074" max="3074" width="10" style="1042" customWidth="1"/>
    <col min="3075" max="3075" width="31.21875" style="1042" customWidth="1"/>
    <col min="3076" max="3076" width="10.6640625" style="1042" customWidth="1"/>
    <col min="3077" max="3077" width="7.44140625" style="1042" customWidth="1"/>
    <col min="3078" max="3078" width="14.88671875" style="1042" customWidth="1"/>
    <col min="3079" max="3328" width="8.88671875" style="1042"/>
    <col min="3329" max="3329" width="7.21875" style="1042" customWidth="1"/>
    <col min="3330" max="3330" width="10" style="1042" customWidth="1"/>
    <col min="3331" max="3331" width="31.21875" style="1042" customWidth="1"/>
    <col min="3332" max="3332" width="10.6640625" style="1042" customWidth="1"/>
    <col min="3333" max="3333" width="7.44140625" style="1042" customWidth="1"/>
    <col min="3334" max="3334" width="14.88671875" style="1042" customWidth="1"/>
    <col min="3335" max="3584" width="8.88671875" style="1042"/>
    <col min="3585" max="3585" width="7.21875" style="1042" customWidth="1"/>
    <col min="3586" max="3586" width="10" style="1042" customWidth="1"/>
    <col min="3587" max="3587" width="31.21875" style="1042" customWidth="1"/>
    <col min="3588" max="3588" width="10.6640625" style="1042" customWidth="1"/>
    <col min="3589" max="3589" width="7.44140625" style="1042" customWidth="1"/>
    <col min="3590" max="3590" width="14.88671875" style="1042" customWidth="1"/>
    <col min="3591" max="3840" width="8.88671875" style="1042"/>
    <col min="3841" max="3841" width="7.21875" style="1042" customWidth="1"/>
    <col min="3842" max="3842" width="10" style="1042" customWidth="1"/>
    <col min="3843" max="3843" width="31.21875" style="1042" customWidth="1"/>
    <col min="3844" max="3844" width="10.6640625" style="1042" customWidth="1"/>
    <col min="3845" max="3845" width="7.44140625" style="1042" customWidth="1"/>
    <col min="3846" max="3846" width="14.88671875" style="1042" customWidth="1"/>
    <col min="3847" max="4096" width="8.88671875" style="1042"/>
    <col min="4097" max="4097" width="7.21875" style="1042" customWidth="1"/>
    <col min="4098" max="4098" width="10" style="1042" customWidth="1"/>
    <col min="4099" max="4099" width="31.21875" style="1042" customWidth="1"/>
    <col min="4100" max="4100" width="10.6640625" style="1042" customWidth="1"/>
    <col min="4101" max="4101" width="7.44140625" style="1042" customWidth="1"/>
    <col min="4102" max="4102" width="14.88671875" style="1042" customWidth="1"/>
    <col min="4103" max="4352" width="8.88671875" style="1042"/>
    <col min="4353" max="4353" width="7.21875" style="1042" customWidth="1"/>
    <col min="4354" max="4354" width="10" style="1042" customWidth="1"/>
    <col min="4355" max="4355" width="31.21875" style="1042" customWidth="1"/>
    <col min="4356" max="4356" width="10.6640625" style="1042" customWidth="1"/>
    <col min="4357" max="4357" width="7.44140625" style="1042" customWidth="1"/>
    <col min="4358" max="4358" width="14.88671875" style="1042" customWidth="1"/>
    <col min="4359" max="4608" width="8.88671875" style="1042"/>
    <col min="4609" max="4609" width="7.21875" style="1042" customWidth="1"/>
    <col min="4610" max="4610" width="10" style="1042" customWidth="1"/>
    <col min="4611" max="4611" width="31.21875" style="1042" customWidth="1"/>
    <col min="4612" max="4612" width="10.6640625" style="1042" customWidth="1"/>
    <col min="4613" max="4613" width="7.44140625" style="1042" customWidth="1"/>
    <col min="4614" max="4614" width="14.88671875" style="1042" customWidth="1"/>
    <col min="4615" max="4864" width="8.88671875" style="1042"/>
    <col min="4865" max="4865" width="7.21875" style="1042" customWidth="1"/>
    <col min="4866" max="4866" width="10" style="1042" customWidth="1"/>
    <col min="4867" max="4867" width="31.21875" style="1042" customWidth="1"/>
    <col min="4868" max="4868" width="10.6640625" style="1042" customWidth="1"/>
    <col min="4869" max="4869" width="7.44140625" style="1042" customWidth="1"/>
    <col min="4870" max="4870" width="14.88671875" style="1042" customWidth="1"/>
    <col min="4871" max="5120" width="8.88671875" style="1042"/>
    <col min="5121" max="5121" width="7.21875" style="1042" customWidth="1"/>
    <col min="5122" max="5122" width="10" style="1042" customWidth="1"/>
    <col min="5123" max="5123" width="31.21875" style="1042" customWidth="1"/>
    <col min="5124" max="5124" width="10.6640625" style="1042" customWidth="1"/>
    <col min="5125" max="5125" width="7.44140625" style="1042" customWidth="1"/>
    <col min="5126" max="5126" width="14.88671875" style="1042" customWidth="1"/>
    <col min="5127" max="5376" width="8.88671875" style="1042"/>
    <col min="5377" max="5377" width="7.21875" style="1042" customWidth="1"/>
    <col min="5378" max="5378" width="10" style="1042" customWidth="1"/>
    <col min="5379" max="5379" width="31.21875" style="1042" customWidth="1"/>
    <col min="5380" max="5380" width="10.6640625" style="1042" customWidth="1"/>
    <col min="5381" max="5381" width="7.44140625" style="1042" customWidth="1"/>
    <col min="5382" max="5382" width="14.88671875" style="1042" customWidth="1"/>
    <col min="5383" max="5632" width="8.88671875" style="1042"/>
    <col min="5633" max="5633" width="7.21875" style="1042" customWidth="1"/>
    <col min="5634" max="5634" width="10" style="1042" customWidth="1"/>
    <col min="5635" max="5635" width="31.21875" style="1042" customWidth="1"/>
    <col min="5636" max="5636" width="10.6640625" style="1042" customWidth="1"/>
    <col min="5637" max="5637" width="7.44140625" style="1042" customWidth="1"/>
    <col min="5638" max="5638" width="14.88671875" style="1042" customWidth="1"/>
    <col min="5639" max="5888" width="8.88671875" style="1042"/>
    <col min="5889" max="5889" width="7.21875" style="1042" customWidth="1"/>
    <col min="5890" max="5890" width="10" style="1042" customWidth="1"/>
    <col min="5891" max="5891" width="31.21875" style="1042" customWidth="1"/>
    <col min="5892" max="5892" width="10.6640625" style="1042" customWidth="1"/>
    <col min="5893" max="5893" width="7.44140625" style="1042" customWidth="1"/>
    <col min="5894" max="5894" width="14.88671875" style="1042" customWidth="1"/>
    <col min="5895" max="6144" width="8.88671875" style="1042"/>
    <col min="6145" max="6145" width="7.21875" style="1042" customWidth="1"/>
    <col min="6146" max="6146" width="10" style="1042" customWidth="1"/>
    <col min="6147" max="6147" width="31.21875" style="1042" customWidth="1"/>
    <col min="6148" max="6148" width="10.6640625" style="1042" customWidth="1"/>
    <col min="6149" max="6149" width="7.44140625" style="1042" customWidth="1"/>
    <col min="6150" max="6150" width="14.88671875" style="1042" customWidth="1"/>
    <col min="6151" max="6400" width="8.88671875" style="1042"/>
    <col min="6401" max="6401" width="7.21875" style="1042" customWidth="1"/>
    <col min="6402" max="6402" width="10" style="1042" customWidth="1"/>
    <col min="6403" max="6403" width="31.21875" style="1042" customWidth="1"/>
    <col min="6404" max="6404" width="10.6640625" style="1042" customWidth="1"/>
    <col min="6405" max="6405" width="7.44140625" style="1042" customWidth="1"/>
    <col min="6406" max="6406" width="14.88671875" style="1042" customWidth="1"/>
    <col min="6407" max="6656" width="8.88671875" style="1042"/>
    <col min="6657" max="6657" width="7.21875" style="1042" customWidth="1"/>
    <col min="6658" max="6658" width="10" style="1042" customWidth="1"/>
    <col min="6659" max="6659" width="31.21875" style="1042" customWidth="1"/>
    <col min="6660" max="6660" width="10.6640625" style="1042" customWidth="1"/>
    <col min="6661" max="6661" width="7.44140625" style="1042" customWidth="1"/>
    <col min="6662" max="6662" width="14.88671875" style="1042" customWidth="1"/>
    <col min="6663" max="6912" width="8.88671875" style="1042"/>
    <col min="6913" max="6913" width="7.21875" style="1042" customWidth="1"/>
    <col min="6914" max="6914" width="10" style="1042" customWidth="1"/>
    <col min="6915" max="6915" width="31.21875" style="1042" customWidth="1"/>
    <col min="6916" max="6916" width="10.6640625" style="1042" customWidth="1"/>
    <col min="6917" max="6917" width="7.44140625" style="1042" customWidth="1"/>
    <col min="6918" max="6918" width="14.88671875" style="1042" customWidth="1"/>
    <col min="6919" max="7168" width="8.88671875" style="1042"/>
    <col min="7169" max="7169" width="7.21875" style="1042" customWidth="1"/>
    <col min="7170" max="7170" width="10" style="1042" customWidth="1"/>
    <col min="7171" max="7171" width="31.21875" style="1042" customWidth="1"/>
    <col min="7172" max="7172" width="10.6640625" style="1042" customWidth="1"/>
    <col min="7173" max="7173" width="7.44140625" style="1042" customWidth="1"/>
    <col min="7174" max="7174" width="14.88671875" style="1042" customWidth="1"/>
    <col min="7175" max="7424" width="8.88671875" style="1042"/>
    <col min="7425" max="7425" width="7.21875" style="1042" customWidth="1"/>
    <col min="7426" max="7426" width="10" style="1042" customWidth="1"/>
    <col min="7427" max="7427" width="31.21875" style="1042" customWidth="1"/>
    <col min="7428" max="7428" width="10.6640625" style="1042" customWidth="1"/>
    <col min="7429" max="7429" width="7.44140625" style="1042" customWidth="1"/>
    <col min="7430" max="7430" width="14.88671875" style="1042" customWidth="1"/>
    <col min="7431" max="7680" width="8.88671875" style="1042"/>
    <col min="7681" max="7681" width="7.21875" style="1042" customWidth="1"/>
    <col min="7682" max="7682" width="10" style="1042" customWidth="1"/>
    <col min="7683" max="7683" width="31.21875" style="1042" customWidth="1"/>
    <col min="7684" max="7684" width="10.6640625" style="1042" customWidth="1"/>
    <col min="7685" max="7685" width="7.44140625" style="1042" customWidth="1"/>
    <col min="7686" max="7686" width="14.88671875" style="1042" customWidth="1"/>
    <col min="7687" max="7936" width="8.88671875" style="1042"/>
    <col min="7937" max="7937" width="7.21875" style="1042" customWidth="1"/>
    <col min="7938" max="7938" width="10" style="1042" customWidth="1"/>
    <col min="7939" max="7939" width="31.21875" style="1042" customWidth="1"/>
    <col min="7940" max="7940" width="10.6640625" style="1042" customWidth="1"/>
    <col min="7941" max="7941" width="7.44140625" style="1042" customWidth="1"/>
    <col min="7942" max="7942" width="14.88671875" style="1042" customWidth="1"/>
    <col min="7943" max="8192" width="8.88671875" style="1042"/>
    <col min="8193" max="8193" width="7.21875" style="1042" customWidth="1"/>
    <col min="8194" max="8194" width="10" style="1042" customWidth="1"/>
    <col min="8195" max="8195" width="31.21875" style="1042" customWidth="1"/>
    <col min="8196" max="8196" width="10.6640625" style="1042" customWidth="1"/>
    <col min="8197" max="8197" width="7.44140625" style="1042" customWidth="1"/>
    <col min="8198" max="8198" width="14.88671875" style="1042" customWidth="1"/>
    <col min="8199" max="8448" width="8.88671875" style="1042"/>
    <col min="8449" max="8449" width="7.21875" style="1042" customWidth="1"/>
    <col min="8450" max="8450" width="10" style="1042" customWidth="1"/>
    <col min="8451" max="8451" width="31.21875" style="1042" customWidth="1"/>
    <col min="8452" max="8452" width="10.6640625" style="1042" customWidth="1"/>
    <col min="8453" max="8453" width="7.44140625" style="1042" customWidth="1"/>
    <col min="8454" max="8454" width="14.88671875" style="1042" customWidth="1"/>
    <col min="8455" max="8704" width="8.88671875" style="1042"/>
    <col min="8705" max="8705" width="7.21875" style="1042" customWidth="1"/>
    <col min="8706" max="8706" width="10" style="1042" customWidth="1"/>
    <col min="8707" max="8707" width="31.21875" style="1042" customWidth="1"/>
    <col min="8708" max="8708" width="10.6640625" style="1042" customWidth="1"/>
    <col min="8709" max="8709" width="7.44140625" style="1042" customWidth="1"/>
    <col min="8710" max="8710" width="14.88671875" style="1042" customWidth="1"/>
    <col min="8711" max="8960" width="8.88671875" style="1042"/>
    <col min="8961" max="8961" width="7.21875" style="1042" customWidth="1"/>
    <col min="8962" max="8962" width="10" style="1042" customWidth="1"/>
    <col min="8963" max="8963" width="31.21875" style="1042" customWidth="1"/>
    <col min="8964" max="8964" width="10.6640625" style="1042" customWidth="1"/>
    <col min="8965" max="8965" width="7.44140625" style="1042" customWidth="1"/>
    <col min="8966" max="8966" width="14.88671875" style="1042" customWidth="1"/>
    <col min="8967" max="9216" width="8.88671875" style="1042"/>
    <col min="9217" max="9217" width="7.21875" style="1042" customWidth="1"/>
    <col min="9218" max="9218" width="10" style="1042" customWidth="1"/>
    <col min="9219" max="9219" width="31.21875" style="1042" customWidth="1"/>
    <col min="9220" max="9220" width="10.6640625" style="1042" customWidth="1"/>
    <col min="9221" max="9221" width="7.44140625" style="1042" customWidth="1"/>
    <col min="9222" max="9222" width="14.88671875" style="1042" customWidth="1"/>
    <col min="9223" max="9472" width="8.88671875" style="1042"/>
    <col min="9473" max="9473" width="7.21875" style="1042" customWidth="1"/>
    <col min="9474" max="9474" width="10" style="1042" customWidth="1"/>
    <col min="9475" max="9475" width="31.21875" style="1042" customWidth="1"/>
    <col min="9476" max="9476" width="10.6640625" style="1042" customWidth="1"/>
    <col min="9477" max="9477" width="7.44140625" style="1042" customWidth="1"/>
    <col min="9478" max="9478" width="14.88671875" style="1042" customWidth="1"/>
    <col min="9479" max="9728" width="8.88671875" style="1042"/>
    <col min="9729" max="9729" width="7.21875" style="1042" customWidth="1"/>
    <col min="9730" max="9730" width="10" style="1042" customWidth="1"/>
    <col min="9731" max="9731" width="31.21875" style="1042" customWidth="1"/>
    <col min="9732" max="9732" width="10.6640625" style="1042" customWidth="1"/>
    <col min="9733" max="9733" width="7.44140625" style="1042" customWidth="1"/>
    <col min="9734" max="9734" width="14.88671875" style="1042" customWidth="1"/>
    <col min="9735" max="9984" width="8.88671875" style="1042"/>
    <col min="9985" max="9985" width="7.21875" style="1042" customWidth="1"/>
    <col min="9986" max="9986" width="10" style="1042" customWidth="1"/>
    <col min="9987" max="9987" width="31.21875" style="1042" customWidth="1"/>
    <col min="9988" max="9988" width="10.6640625" style="1042" customWidth="1"/>
    <col min="9989" max="9989" width="7.44140625" style="1042" customWidth="1"/>
    <col min="9990" max="9990" width="14.88671875" style="1042" customWidth="1"/>
    <col min="9991" max="10240" width="8.88671875" style="1042"/>
    <col min="10241" max="10241" width="7.21875" style="1042" customWidth="1"/>
    <col min="10242" max="10242" width="10" style="1042" customWidth="1"/>
    <col min="10243" max="10243" width="31.21875" style="1042" customWidth="1"/>
    <col min="10244" max="10244" width="10.6640625" style="1042" customWidth="1"/>
    <col min="10245" max="10245" width="7.44140625" style="1042" customWidth="1"/>
    <col min="10246" max="10246" width="14.88671875" style="1042" customWidth="1"/>
    <col min="10247" max="10496" width="8.88671875" style="1042"/>
    <col min="10497" max="10497" width="7.21875" style="1042" customWidth="1"/>
    <col min="10498" max="10498" width="10" style="1042" customWidth="1"/>
    <col min="10499" max="10499" width="31.21875" style="1042" customWidth="1"/>
    <col min="10500" max="10500" width="10.6640625" style="1042" customWidth="1"/>
    <col min="10501" max="10501" width="7.44140625" style="1042" customWidth="1"/>
    <col min="10502" max="10502" width="14.88671875" style="1042" customWidth="1"/>
    <col min="10503" max="10752" width="8.88671875" style="1042"/>
    <col min="10753" max="10753" width="7.21875" style="1042" customWidth="1"/>
    <col min="10754" max="10754" width="10" style="1042" customWidth="1"/>
    <col min="10755" max="10755" width="31.21875" style="1042" customWidth="1"/>
    <col min="10756" max="10756" width="10.6640625" style="1042" customWidth="1"/>
    <col min="10757" max="10757" width="7.44140625" style="1042" customWidth="1"/>
    <col min="10758" max="10758" width="14.88671875" style="1042" customWidth="1"/>
    <col min="10759" max="11008" width="8.88671875" style="1042"/>
    <col min="11009" max="11009" width="7.21875" style="1042" customWidth="1"/>
    <col min="11010" max="11010" width="10" style="1042" customWidth="1"/>
    <col min="11011" max="11011" width="31.21875" style="1042" customWidth="1"/>
    <col min="11012" max="11012" width="10.6640625" style="1042" customWidth="1"/>
    <col min="11013" max="11013" width="7.44140625" style="1042" customWidth="1"/>
    <col min="11014" max="11014" width="14.88671875" style="1042" customWidth="1"/>
    <col min="11015" max="11264" width="8.88671875" style="1042"/>
    <col min="11265" max="11265" width="7.21875" style="1042" customWidth="1"/>
    <col min="11266" max="11266" width="10" style="1042" customWidth="1"/>
    <col min="11267" max="11267" width="31.21875" style="1042" customWidth="1"/>
    <col min="11268" max="11268" width="10.6640625" style="1042" customWidth="1"/>
    <col min="11269" max="11269" width="7.44140625" style="1042" customWidth="1"/>
    <col min="11270" max="11270" width="14.88671875" style="1042" customWidth="1"/>
    <col min="11271" max="11520" width="8.88671875" style="1042"/>
    <col min="11521" max="11521" width="7.21875" style="1042" customWidth="1"/>
    <col min="11522" max="11522" width="10" style="1042" customWidth="1"/>
    <col min="11523" max="11523" width="31.21875" style="1042" customWidth="1"/>
    <col min="11524" max="11524" width="10.6640625" style="1042" customWidth="1"/>
    <col min="11525" max="11525" width="7.44140625" style="1042" customWidth="1"/>
    <col min="11526" max="11526" width="14.88671875" style="1042" customWidth="1"/>
    <col min="11527" max="11776" width="8.88671875" style="1042"/>
    <col min="11777" max="11777" width="7.21875" style="1042" customWidth="1"/>
    <col min="11778" max="11778" width="10" style="1042" customWidth="1"/>
    <col min="11779" max="11779" width="31.21875" style="1042" customWidth="1"/>
    <col min="11780" max="11780" width="10.6640625" style="1042" customWidth="1"/>
    <col min="11781" max="11781" width="7.44140625" style="1042" customWidth="1"/>
    <col min="11782" max="11782" width="14.88671875" style="1042" customWidth="1"/>
    <col min="11783" max="12032" width="8.88671875" style="1042"/>
    <col min="12033" max="12033" width="7.21875" style="1042" customWidth="1"/>
    <col min="12034" max="12034" width="10" style="1042" customWidth="1"/>
    <col min="12035" max="12035" width="31.21875" style="1042" customWidth="1"/>
    <col min="12036" max="12036" width="10.6640625" style="1042" customWidth="1"/>
    <col min="12037" max="12037" width="7.44140625" style="1042" customWidth="1"/>
    <col min="12038" max="12038" width="14.88671875" style="1042" customWidth="1"/>
    <col min="12039" max="12288" width="8.88671875" style="1042"/>
    <col min="12289" max="12289" width="7.21875" style="1042" customWidth="1"/>
    <col min="12290" max="12290" width="10" style="1042" customWidth="1"/>
    <col min="12291" max="12291" width="31.21875" style="1042" customWidth="1"/>
    <col min="12292" max="12292" width="10.6640625" style="1042" customWidth="1"/>
    <col min="12293" max="12293" width="7.44140625" style="1042" customWidth="1"/>
    <col min="12294" max="12294" width="14.88671875" style="1042" customWidth="1"/>
    <col min="12295" max="12544" width="8.88671875" style="1042"/>
    <col min="12545" max="12545" width="7.21875" style="1042" customWidth="1"/>
    <col min="12546" max="12546" width="10" style="1042" customWidth="1"/>
    <col min="12547" max="12547" width="31.21875" style="1042" customWidth="1"/>
    <col min="12548" max="12548" width="10.6640625" style="1042" customWidth="1"/>
    <col min="12549" max="12549" width="7.44140625" style="1042" customWidth="1"/>
    <col min="12550" max="12550" width="14.88671875" style="1042" customWidth="1"/>
    <col min="12551" max="12800" width="8.88671875" style="1042"/>
    <col min="12801" max="12801" width="7.21875" style="1042" customWidth="1"/>
    <col min="12802" max="12802" width="10" style="1042" customWidth="1"/>
    <col min="12803" max="12803" width="31.21875" style="1042" customWidth="1"/>
    <col min="12804" max="12804" width="10.6640625" style="1042" customWidth="1"/>
    <col min="12805" max="12805" width="7.44140625" style="1042" customWidth="1"/>
    <col min="12806" max="12806" width="14.88671875" style="1042" customWidth="1"/>
    <col min="12807" max="13056" width="8.88671875" style="1042"/>
    <col min="13057" max="13057" width="7.21875" style="1042" customWidth="1"/>
    <col min="13058" max="13058" width="10" style="1042" customWidth="1"/>
    <col min="13059" max="13059" width="31.21875" style="1042" customWidth="1"/>
    <col min="13060" max="13060" width="10.6640625" style="1042" customWidth="1"/>
    <col min="13061" max="13061" width="7.44140625" style="1042" customWidth="1"/>
    <col min="13062" max="13062" width="14.88671875" style="1042" customWidth="1"/>
    <col min="13063" max="13312" width="8.88671875" style="1042"/>
    <col min="13313" max="13313" width="7.21875" style="1042" customWidth="1"/>
    <col min="13314" max="13314" width="10" style="1042" customWidth="1"/>
    <col min="13315" max="13315" width="31.21875" style="1042" customWidth="1"/>
    <col min="13316" max="13316" width="10.6640625" style="1042" customWidth="1"/>
    <col min="13317" max="13317" width="7.44140625" style="1042" customWidth="1"/>
    <col min="13318" max="13318" width="14.88671875" style="1042" customWidth="1"/>
    <col min="13319" max="13568" width="8.88671875" style="1042"/>
    <col min="13569" max="13569" width="7.21875" style="1042" customWidth="1"/>
    <col min="13570" max="13570" width="10" style="1042" customWidth="1"/>
    <col min="13571" max="13571" width="31.21875" style="1042" customWidth="1"/>
    <col min="13572" max="13572" width="10.6640625" style="1042" customWidth="1"/>
    <col min="13573" max="13573" width="7.44140625" style="1042" customWidth="1"/>
    <col min="13574" max="13574" width="14.88671875" style="1042" customWidth="1"/>
    <col min="13575" max="13824" width="8.88671875" style="1042"/>
    <col min="13825" max="13825" width="7.21875" style="1042" customWidth="1"/>
    <col min="13826" max="13826" width="10" style="1042" customWidth="1"/>
    <col min="13827" max="13827" width="31.21875" style="1042" customWidth="1"/>
    <col min="13828" max="13828" width="10.6640625" style="1042" customWidth="1"/>
    <col min="13829" max="13829" width="7.44140625" style="1042" customWidth="1"/>
    <col min="13830" max="13830" width="14.88671875" style="1042" customWidth="1"/>
    <col min="13831" max="14080" width="8.88671875" style="1042"/>
    <col min="14081" max="14081" width="7.21875" style="1042" customWidth="1"/>
    <col min="14082" max="14082" width="10" style="1042" customWidth="1"/>
    <col min="14083" max="14083" width="31.21875" style="1042" customWidth="1"/>
    <col min="14084" max="14084" width="10.6640625" style="1042" customWidth="1"/>
    <col min="14085" max="14085" width="7.44140625" style="1042" customWidth="1"/>
    <col min="14086" max="14086" width="14.88671875" style="1042" customWidth="1"/>
    <col min="14087" max="14336" width="8.88671875" style="1042"/>
    <col min="14337" max="14337" width="7.21875" style="1042" customWidth="1"/>
    <col min="14338" max="14338" width="10" style="1042" customWidth="1"/>
    <col min="14339" max="14339" width="31.21875" style="1042" customWidth="1"/>
    <col min="14340" max="14340" width="10.6640625" style="1042" customWidth="1"/>
    <col min="14341" max="14341" width="7.44140625" style="1042" customWidth="1"/>
    <col min="14342" max="14342" width="14.88671875" style="1042" customWidth="1"/>
    <col min="14343" max="14592" width="8.88671875" style="1042"/>
    <col min="14593" max="14593" width="7.21875" style="1042" customWidth="1"/>
    <col min="14594" max="14594" width="10" style="1042" customWidth="1"/>
    <col min="14595" max="14595" width="31.21875" style="1042" customWidth="1"/>
    <col min="14596" max="14596" width="10.6640625" style="1042" customWidth="1"/>
    <col min="14597" max="14597" width="7.44140625" style="1042" customWidth="1"/>
    <col min="14598" max="14598" width="14.88671875" style="1042" customWidth="1"/>
    <col min="14599" max="14848" width="8.88671875" style="1042"/>
    <col min="14849" max="14849" width="7.21875" style="1042" customWidth="1"/>
    <col min="14850" max="14850" width="10" style="1042" customWidth="1"/>
    <col min="14851" max="14851" width="31.21875" style="1042" customWidth="1"/>
    <col min="14852" max="14852" width="10.6640625" style="1042" customWidth="1"/>
    <col min="14853" max="14853" width="7.44140625" style="1042" customWidth="1"/>
    <col min="14854" max="14854" width="14.88671875" style="1042" customWidth="1"/>
    <col min="14855" max="15104" width="8.88671875" style="1042"/>
    <col min="15105" max="15105" width="7.21875" style="1042" customWidth="1"/>
    <col min="15106" max="15106" width="10" style="1042" customWidth="1"/>
    <col min="15107" max="15107" width="31.21875" style="1042" customWidth="1"/>
    <col min="15108" max="15108" width="10.6640625" style="1042" customWidth="1"/>
    <col min="15109" max="15109" width="7.44140625" style="1042" customWidth="1"/>
    <col min="15110" max="15110" width="14.88671875" style="1042" customWidth="1"/>
    <col min="15111" max="15360" width="8.88671875" style="1042"/>
    <col min="15361" max="15361" width="7.21875" style="1042" customWidth="1"/>
    <col min="15362" max="15362" width="10" style="1042" customWidth="1"/>
    <col min="15363" max="15363" width="31.21875" style="1042" customWidth="1"/>
    <col min="15364" max="15364" width="10.6640625" style="1042" customWidth="1"/>
    <col min="15365" max="15365" width="7.44140625" style="1042" customWidth="1"/>
    <col min="15366" max="15366" width="14.88671875" style="1042" customWidth="1"/>
    <col min="15367" max="15616" width="8.88671875" style="1042"/>
    <col min="15617" max="15617" width="7.21875" style="1042" customWidth="1"/>
    <col min="15618" max="15618" width="10" style="1042" customWidth="1"/>
    <col min="15619" max="15619" width="31.21875" style="1042" customWidth="1"/>
    <col min="15620" max="15620" width="10.6640625" style="1042" customWidth="1"/>
    <col min="15621" max="15621" width="7.44140625" style="1042" customWidth="1"/>
    <col min="15622" max="15622" width="14.88671875" style="1042" customWidth="1"/>
    <col min="15623" max="15872" width="8.88671875" style="1042"/>
    <col min="15873" max="15873" width="7.21875" style="1042" customWidth="1"/>
    <col min="15874" max="15874" width="10" style="1042" customWidth="1"/>
    <col min="15875" max="15875" width="31.21875" style="1042" customWidth="1"/>
    <col min="15876" max="15876" width="10.6640625" style="1042" customWidth="1"/>
    <col min="15877" max="15877" width="7.44140625" style="1042" customWidth="1"/>
    <col min="15878" max="15878" width="14.88671875" style="1042" customWidth="1"/>
    <col min="15879" max="16128" width="8.88671875" style="1042"/>
    <col min="16129" max="16129" width="7.21875" style="1042" customWidth="1"/>
    <col min="16130" max="16130" width="10" style="1042" customWidth="1"/>
    <col min="16131" max="16131" width="31.21875" style="1042" customWidth="1"/>
    <col min="16132" max="16132" width="10.6640625" style="1042" customWidth="1"/>
    <col min="16133" max="16133" width="7.44140625" style="1042" customWidth="1"/>
    <col min="16134" max="16134" width="14.88671875" style="1042" customWidth="1"/>
    <col min="16135" max="16384" width="8.88671875" style="1042"/>
  </cols>
  <sheetData>
    <row r="1" spans="1:6" ht="26.25" customHeight="1">
      <c r="A1" s="1091" t="str">
        <f>[7]Detailed!A1</f>
        <v>TAMILNADU POLICE HOUSING CORPORATION LIMITED</v>
      </c>
      <c r="B1" s="1091"/>
      <c r="C1" s="1091"/>
      <c r="D1" s="1091"/>
      <c r="E1" s="1091"/>
      <c r="F1" s="1091"/>
    </row>
    <row r="2" spans="1:6" ht="26.25" customHeight="1">
      <c r="A2" s="1091" t="str">
        <f>[7]Detailed!A2</f>
        <v>TIRUNELVELI DIVISION</v>
      </c>
      <c r="B2" s="1091"/>
      <c r="C2" s="1091"/>
      <c r="D2" s="1091"/>
      <c r="E2" s="1091"/>
      <c r="F2" s="1091"/>
    </row>
    <row r="3" spans="1:6" ht="60" customHeight="1">
      <c r="A3" s="1092" t="str">
        <f>[7]Detailed!A3</f>
        <v>Name of Work:                  Special repair works for the Rural Police Station Building at Kadayalumoodu in Kanyakumari District.</v>
      </c>
      <c r="B3" s="1092"/>
      <c r="C3" s="1092"/>
      <c r="D3" s="1092"/>
      <c r="E3" s="1092"/>
      <c r="F3" s="1092"/>
    </row>
    <row r="4" spans="1:6" ht="26.25" customHeight="1">
      <c r="A4" s="1093" t="s">
        <v>6434</v>
      </c>
      <c r="B4" s="1093"/>
      <c r="C4" s="1093"/>
      <c r="D4" s="1093"/>
      <c r="E4" s="1093"/>
      <c r="F4" s="1093"/>
    </row>
    <row r="5" spans="1:6" ht="26.25" customHeight="1">
      <c r="A5" s="1043" t="s">
        <v>6347</v>
      </c>
      <c r="B5" s="1047" t="s">
        <v>6435</v>
      </c>
      <c r="C5" s="1047" t="s">
        <v>6348</v>
      </c>
      <c r="D5" s="1047" t="s">
        <v>97</v>
      </c>
      <c r="E5" s="1047" t="s">
        <v>6351</v>
      </c>
      <c r="F5" s="1047" t="s">
        <v>974</v>
      </c>
    </row>
    <row r="6" spans="1:6" ht="54">
      <c r="A6" s="1044">
        <v>1</v>
      </c>
      <c r="B6" s="1048">
        <f>Detailed!H13</f>
        <v>43.3</v>
      </c>
      <c r="C6" s="1045" t="s">
        <v>6494</v>
      </c>
      <c r="D6" s="1048">
        <v>23.2</v>
      </c>
      <c r="E6" s="1048" t="s">
        <v>2283</v>
      </c>
      <c r="F6" s="1048">
        <f>PRODUCT(B6,D6)</f>
        <v>1004.56</v>
      </c>
    </row>
    <row r="7" spans="1:6" ht="54">
      <c r="A7" s="1044">
        <f t="shared" ref="A7:A15" si="0">A6+1</f>
        <v>2</v>
      </c>
      <c r="B7" s="1048">
        <f>Detailed!H17</f>
        <v>43.3</v>
      </c>
      <c r="C7" s="1045" t="str">
        <f>[8]Detailed!B17</f>
        <v>Pressed tiles (23cmx23cmx20mm) mixed with Water proofing compound</v>
      </c>
      <c r="D7" s="1048">
        <f>'Print Data'!F97</f>
        <v>1188.01</v>
      </c>
      <c r="E7" s="1048" t="s">
        <v>2283</v>
      </c>
      <c r="F7" s="1048">
        <f t="shared" ref="F7:F70" si="1">PRODUCT(B7,D7)</f>
        <v>51440.83</v>
      </c>
    </row>
    <row r="8" spans="1:6" ht="54">
      <c r="A8" s="1044">
        <f>A7+1</f>
        <v>3</v>
      </c>
      <c r="B8" s="1048">
        <f>Detailed!H24</f>
        <v>11.2</v>
      </c>
      <c r="C8" s="1045" t="s">
        <v>6495</v>
      </c>
      <c r="D8" s="1048">
        <v>55.7</v>
      </c>
      <c r="E8" s="1048" t="s">
        <v>2283</v>
      </c>
      <c r="F8" s="1048">
        <f t="shared" si="1"/>
        <v>623.84</v>
      </c>
    </row>
    <row r="9" spans="1:6" ht="39" customHeight="1">
      <c r="A9" s="1044">
        <f t="shared" si="0"/>
        <v>4</v>
      </c>
      <c r="B9" s="1048">
        <f>Detailed!H30</f>
        <v>6.4</v>
      </c>
      <c r="C9" s="1045" t="str">
        <f>[8]Detailed!B32</f>
        <v>Floor ceramic tiles (Anti-skid) using Grout (Tile Joint Filler).</v>
      </c>
      <c r="D9" s="1048">
        <f>'Print Data'!F119</f>
        <v>1204.54</v>
      </c>
      <c r="E9" s="1048" t="s">
        <v>2283</v>
      </c>
      <c r="F9" s="1048">
        <f t="shared" si="1"/>
        <v>7709.06</v>
      </c>
    </row>
    <row r="10" spans="1:6" ht="95.25" customHeight="1">
      <c r="A10" s="1044">
        <f>A9+1</f>
        <v>5</v>
      </c>
      <c r="B10" s="1048">
        <f>Detailed!H34</f>
        <v>1</v>
      </c>
      <c r="C10" s="1045" t="str">
        <f>[8]Detailed!B43</f>
        <v xml:space="preserve">S &amp; F of Indian Water closet white glazed (Oriya type) of size 580 x 440mm  with PVC SWR grade ' P' or "S' trap- Other than  G.F.  </v>
      </c>
      <c r="D10" s="1048">
        <f>'Print Data'!F140</f>
        <v>5211.9799999999996</v>
      </c>
      <c r="E10" s="1048" t="s">
        <v>1398</v>
      </c>
      <c r="F10" s="1048">
        <f t="shared" si="1"/>
        <v>5211.9799999999996</v>
      </c>
    </row>
    <row r="11" spans="1:6" ht="54" customHeight="1">
      <c r="A11" s="1044">
        <f>A10+1</f>
        <v>6</v>
      </c>
      <c r="B11" s="1048">
        <f>Detailed!H38</f>
        <v>1</v>
      </c>
      <c r="C11" s="1045" t="str">
        <f>[8]Detailed!B48</f>
        <v xml:space="preserve">S &amp; F of E.W.C.(White) 500 mm with PVC SWR grade "P" or "S" TRAP </v>
      </c>
      <c r="D11" s="1048">
        <f>'Print Data'!F159</f>
        <v>7084.3</v>
      </c>
      <c r="E11" s="1048" t="s">
        <v>1398</v>
      </c>
      <c r="F11" s="1048">
        <f t="shared" si="1"/>
        <v>7084.3</v>
      </c>
    </row>
    <row r="12" spans="1:6" ht="30" customHeight="1">
      <c r="A12" s="1044">
        <f>A11+1</f>
        <v>7</v>
      </c>
      <c r="B12" s="1048">
        <f>Detailed!H44</f>
        <v>4</v>
      </c>
      <c r="C12" s="1045" t="str">
        <f>[8]Detailed!B52</f>
        <v>PVC Nahani trap (4way/2way)</v>
      </c>
      <c r="D12" s="1048">
        <f>[7]building!C401</f>
        <v>160</v>
      </c>
      <c r="E12" s="1048" t="s">
        <v>1398</v>
      </c>
      <c r="F12" s="1048">
        <f t="shared" si="1"/>
        <v>640</v>
      </c>
    </row>
    <row r="13" spans="1:6" ht="30" customHeight="1">
      <c r="A13" s="1044">
        <f t="shared" ref="A13:A14" si="2">A12+1</f>
        <v>8</v>
      </c>
      <c r="B13" s="1048">
        <f>Detailed!H54</f>
        <v>80.3</v>
      </c>
      <c r="C13" s="1045" t="str">
        <f>[7]Detailed!B44</f>
        <v>Pointing of Pressed tiles</v>
      </c>
      <c r="D13" s="1048">
        <f>'Print Data'!F179</f>
        <v>314.20999999999998</v>
      </c>
      <c r="E13" s="1048" t="s">
        <v>2283</v>
      </c>
      <c r="F13" s="1048">
        <f t="shared" si="1"/>
        <v>25231.06</v>
      </c>
    </row>
    <row r="14" spans="1:6" ht="58.5" customHeight="1">
      <c r="A14" s="1044">
        <f t="shared" si="2"/>
        <v>9</v>
      </c>
      <c r="B14" s="1048">
        <f>Detailed!H100</f>
        <v>75.3</v>
      </c>
      <c r="C14" s="1045" t="s">
        <v>6496</v>
      </c>
      <c r="D14" s="1048">
        <v>7.7</v>
      </c>
      <c r="E14" s="1048" t="s">
        <v>2283</v>
      </c>
      <c r="F14" s="1048">
        <f t="shared" si="1"/>
        <v>579.80999999999995</v>
      </c>
    </row>
    <row r="15" spans="1:6" ht="30" customHeight="1">
      <c r="A15" s="1044">
        <f t="shared" si="0"/>
        <v>10</v>
      </c>
      <c r="B15" s="1048">
        <f>Detailed!H143</f>
        <v>72.400000000000006</v>
      </c>
      <c r="C15" s="1045" t="str">
        <f>[8]Detailed!B84</f>
        <v>Plastering in C.M. 1:5, 12 mm tk.</v>
      </c>
      <c r="D15" s="1048">
        <f>'Print Data'!F191</f>
        <v>248.02</v>
      </c>
      <c r="E15" s="1048" t="s">
        <v>2283</v>
      </c>
      <c r="F15" s="1048">
        <f t="shared" si="1"/>
        <v>17956.650000000001</v>
      </c>
    </row>
    <row r="16" spans="1:6" ht="36">
      <c r="A16" s="1044">
        <f>A15+1</f>
        <v>11</v>
      </c>
      <c r="B16" s="1048">
        <f>Detailed!H161</f>
        <v>21</v>
      </c>
      <c r="C16" s="1045" t="str">
        <f>[8]Detailed!B101</f>
        <v>Spl. Ceiling plastering in C.M. 1:3, 10 mm tk.</v>
      </c>
      <c r="D16" s="1048">
        <v>285.44</v>
      </c>
      <c r="E16" s="1048" t="s">
        <v>2283</v>
      </c>
      <c r="F16" s="1048">
        <f t="shared" si="1"/>
        <v>5994.24</v>
      </c>
    </row>
    <row r="17" spans="1:6" ht="30" customHeight="1">
      <c r="A17" s="1044">
        <f t="shared" ref="A17:A24" si="3">A16+1</f>
        <v>12</v>
      </c>
      <c r="B17" s="1048">
        <f>Detailed!H174</f>
        <v>15.1</v>
      </c>
      <c r="C17" s="1045" t="str">
        <f>[8]Detailed!B115</f>
        <v>White washing 3 coats  (slaked)</v>
      </c>
      <c r="D17" s="1048">
        <f>'Print Data'!F215</f>
        <v>45.28</v>
      </c>
      <c r="E17" s="1048" t="s">
        <v>2283</v>
      </c>
      <c r="F17" s="1048">
        <f t="shared" si="1"/>
        <v>683.73</v>
      </c>
    </row>
    <row r="18" spans="1:6" ht="36">
      <c r="A18" s="1044">
        <f>A17+1</f>
        <v>13</v>
      </c>
      <c r="B18" s="1048">
        <f>Detailed!H192</f>
        <v>33.700000000000003</v>
      </c>
      <c r="C18" s="1045" t="str">
        <f>[8]Detailed!B128</f>
        <v>One coat white cement for new walls and other similar works.</v>
      </c>
      <c r="D18" s="1048">
        <f>'Print Data'!F227</f>
        <v>61.63</v>
      </c>
      <c r="E18" s="1048" t="s">
        <v>2283</v>
      </c>
      <c r="F18" s="1048">
        <f t="shared" si="1"/>
        <v>2076.9299999999998</v>
      </c>
    </row>
    <row r="19" spans="1:6" ht="36">
      <c r="A19" s="1044">
        <f t="shared" si="3"/>
        <v>14</v>
      </c>
      <c r="B19" s="1048">
        <f>Detailed!H196</f>
        <v>33.700000000000003</v>
      </c>
      <c r="C19" s="1045" t="str">
        <f>[8]Detailed!B138</f>
        <v xml:space="preserve">Two coat of OBD over one coat white cement for inner walls </v>
      </c>
      <c r="D19" s="1048">
        <f>'Print Data'!F240</f>
        <v>125.27</v>
      </c>
      <c r="E19" s="1048" t="s">
        <v>2283</v>
      </c>
      <c r="F19" s="1048">
        <f t="shared" si="1"/>
        <v>4221.6000000000004</v>
      </c>
    </row>
    <row r="20" spans="1:6" ht="36">
      <c r="A20" s="1044">
        <f>A19+1</f>
        <v>15</v>
      </c>
      <c r="B20" s="1048">
        <f>Detailed!H213</f>
        <v>23.9</v>
      </c>
      <c r="C20" s="1045" t="str">
        <f>[8]Detailed!B142</f>
        <v>Plastic Emulsion Paint including primer for outer walls</v>
      </c>
      <c r="D20" s="1048">
        <f>'Print Data'!F252</f>
        <v>231.43</v>
      </c>
      <c r="E20" s="1048" t="s">
        <v>2283</v>
      </c>
      <c r="F20" s="1048">
        <f t="shared" si="1"/>
        <v>5531.18</v>
      </c>
    </row>
    <row r="21" spans="1:6" ht="36">
      <c r="A21" s="1044">
        <f>A20+1</f>
        <v>16</v>
      </c>
      <c r="B21" s="1048">
        <f>Detailed!H217</f>
        <v>1</v>
      </c>
      <c r="C21" s="1045" t="str">
        <f>[8]Detailed!B151</f>
        <v>HDPE water tank 700 lit capacity with ISI mark</v>
      </c>
      <c r="D21" s="1048">
        <f>'Print Data'!F255</f>
        <v>7035</v>
      </c>
      <c r="E21" s="1048" t="s">
        <v>1398</v>
      </c>
      <c r="F21" s="1048">
        <f t="shared" si="1"/>
        <v>7035</v>
      </c>
    </row>
    <row r="22" spans="1:6" ht="30" customHeight="1">
      <c r="A22" s="1044">
        <f t="shared" si="3"/>
        <v>17</v>
      </c>
      <c r="B22" s="1048">
        <f>Detailed!H322</f>
        <v>728.5</v>
      </c>
      <c r="C22" s="1045" t="str">
        <f>[8]Detailed!B155</f>
        <v>Two coat of Old wall OBD</v>
      </c>
      <c r="D22" s="1048">
        <f>'Print Data'!F269</f>
        <v>129.27000000000001</v>
      </c>
      <c r="E22" s="1048" t="s">
        <v>2283</v>
      </c>
      <c r="F22" s="1048">
        <f t="shared" si="1"/>
        <v>94173.2</v>
      </c>
    </row>
    <row r="23" spans="1:6" ht="36">
      <c r="A23" s="1044">
        <f>A22+1</f>
        <v>18</v>
      </c>
      <c r="B23" s="1048">
        <f>Detailed!H359</f>
        <v>197.2</v>
      </c>
      <c r="C23" s="1045" t="str">
        <f>[7]building!B1503</f>
        <v>White washing two coat for old wall</v>
      </c>
      <c r="D23" s="1048">
        <f>'Print Data'!F281</f>
        <v>37.549999999999997</v>
      </c>
      <c r="E23" s="1048" t="s">
        <v>2283</v>
      </c>
      <c r="F23" s="1048">
        <f t="shared" si="1"/>
        <v>7404.86</v>
      </c>
    </row>
    <row r="24" spans="1:6" ht="36">
      <c r="A24" s="1044">
        <f t="shared" si="3"/>
        <v>19</v>
      </c>
      <c r="B24" s="1048">
        <f>Detailed!H376</f>
        <v>55.3</v>
      </c>
      <c r="C24" s="1045" t="str">
        <f>[7]Detailed!B349</f>
        <v>Painting two coat for old iron work</v>
      </c>
      <c r="D24" s="1048">
        <f>'Print Data'!F293</f>
        <v>139.97999999999999</v>
      </c>
      <c r="E24" s="1048" t="s">
        <v>2283</v>
      </c>
      <c r="F24" s="1048">
        <f t="shared" si="1"/>
        <v>7740.89</v>
      </c>
    </row>
    <row r="25" spans="1:6" ht="36">
      <c r="A25" s="1044">
        <f>A24+1</f>
        <v>20</v>
      </c>
      <c r="B25" s="1048">
        <f>Detailed!H386</f>
        <v>115.9</v>
      </c>
      <c r="C25" s="1045" t="str">
        <f>[7]Detailed!B366</f>
        <v>Painting two coat for old wood work</v>
      </c>
      <c r="D25" s="1048">
        <f>'Print Data'!F304</f>
        <v>159.19</v>
      </c>
      <c r="E25" s="1048" t="s">
        <v>2283</v>
      </c>
      <c r="F25" s="1048">
        <f t="shared" si="1"/>
        <v>18450.12</v>
      </c>
    </row>
    <row r="26" spans="1:6" ht="36">
      <c r="A26" s="1044">
        <f>A25+1</f>
        <v>21</v>
      </c>
      <c r="B26" s="1048">
        <f>Detailed!H439</f>
        <v>538.20000000000005</v>
      </c>
      <c r="C26" s="1045" t="str">
        <f>[8]Detailed!B327</f>
        <v>Plastic Emulsion PAINT two coat for old wall</v>
      </c>
      <c r="D26" s="1048">
        <f>'Print Data'!F312</f>
        <v>165.57</v>
      </c>
      <c r="E26" s="1048" t="s">
        <v>2283</v>
      </c>
      <c r="F26" s="1048">
        <f t="shared" si="1"/>
        <v>89109.77</v>
      </c>
    </row>
    <row r="27" spans="1:6" ht="54">
      <c r="A27" s="1044">
        <f>A26+1</f>
        <v>22</v>
      </c>
      <c r="B27" s="1048">
        <f>Detailed!H443</f>
        <v>36</v>
      </c>
      <c r="C27" s="1045" t="str">
        <f>[8]Detailed!B379</f>
        <v>PVC SWR 110 mm dia with ISI mark type- A for Rain water down fall pipe</v>
      </c>
      <c r="D27" s="1048">
        <f>'Print Data'!F329</f>
        <v>343.11</v>
      </c>
      <c r="E27" s="1048" t="s">
        <v>826</v>
      </c>
      <c r="F27" s="1048">
        <f t="shared" si="1"/>
        <v>12351.96</v>
      </c>
    </row>
    <row r="28" spans="1:6" ht="36">
      <c r="A28" s="1044">
        <f>A27+1</f>
        <v>23</v>
      </c>
      <c r="B28" s="1048"/>
      <c r="C28" s="1045" t="str">
        <f>[8]Detailed!B383</f>
        <v>PVC SWR pipe (Soil line) with ISI mark - type 'B'.</v>
      </c>
      <c r="D28" s="1048"/>
      <c r="E28" s="1048"/>
      <c r="F28" s="1048"/>
    </row>
    <row r="29" spans="1:6" ht="30" customHeight="1">
      <c r="A29" s="1044"/>
      <c r="B29" s="1048">
        <f>Detailed!H449</f>
        <v>10</v>
      </c>
      <c r="C29" s="1045" t="str">
        <f>[8]Detailed!B384</f>
        <v>a. 110 mm dia.</v>
      </c>
      <c r="D29" s="1048">
        <f>'Print Data'!F356</f>
        <v>717.55</v>
      </c>
      <c r="E29" s="1048" t="s">
        <v>826</v>
      </c>
      <c r="F29" s="1048">
        <f t="shared" si="1"/>
        <v>7175.5</v>
      </c>
    </row>
    <row r="30" spans="1:6" ht="30" customHeight="1">
      <c r="A30" s="1044"/>
      <c r="B30" s="1048">
        <f>Detailed!H454</f>
        <v>12</v>
      </c>
      <c r="C30" s="1045" t="str">
        <f>[8]Detailed!B391</f>
        <v>b. 75 mm dia.</v>
      </c>
      <c r="D30" s="1048">
        <f>'Print Data'!F380</f>
        <v>600.25</v>
      </c>
      <c r="E30" s="1048" t="s">
        <v>826</v>
      </c>
      <c r="F30" s="1048">
        <f t="shared" si="1"/>
        <v>7203</v>
      </c>
    </row>
    <row r="31" spans="1:6" ht="30" customHeight="1">
      <c r="A31" s="1044">
        <f>A28+1</f>
        <v>24</v>
      </c>
      <c r="B31" s="1048"/>
      <c r="C31" s="1045" t="str">
        <f>[8]Detailed!B398</f>
        <v>PVC Water supply (ASTM)</v>
      </c>
      <c r="D31" s="1048"/>
      <c r="E31" s="1048"/>
      <c r="F31" s="1048"/>
    </row>
    <row r="32" spans="1:6" ht="30" customHeight="1">
      <c r="A32" s="1044"/>
      <c r="B32" s="1048">
        <f>Detailed!H459</f>
        <v>10</v>
      </c>
      <c r="C32" s="1045" t="str">
        <f>[8]Detailed!B399</f>
        <v xml:space="preserve">a. 32 mm dia </v>
      </c>
      <c r="D32" s="1048">
        <v>252.54</v>
      </c>
      <c r="E32" s="1048" t="s">
        <v>826</v>
      </c>
      <c r="F32" s="1048">
        <f t="shared" si="1"/>
        <v>2525.4</v>
      </c>
    </row>
    <row r="33" spans="1:6" ht="30" customHeight="1">
      <c r="A33" s="1044"/>
      <c r="B33" s="1048">
        <f>Detailed!H463</f>
        <v>30</v>
      </c>
      <c r="C33" s="1045" t="str">
        <f>[8]Detailed!B404</f>
        <v xml:space="preserve">b. 25 mm dia </v>
      </c>
      <c r="D33" s="1048">
        <v>234.76</v>
      </c>
      <c r="E33" s="1048" t="s">
        <v>826</v>
      </c>
      <c r="F33" s="1048">
        <f t="shared" si="1"/>
        <v>7042.8</v>
      </c>
    </row>
    <row r="34" spans="1:6" ht="37.5" customHeight="1">
      <c r="A34" s="1044">
        <f>A31+1</f>
        <v>25</v>
      </c>
      <c r="B34" s="1048">
        <f>Detailed!H467</f>
        <v>3.2</v>
      </c>
      <c r="C34" s="1045" t="str">
        <f>[7]Detailed!B453</f>
        <v xml:space="preserve">Supplying and fixing 4mm thick pin headed glass panels </v>
      </c>
      <c r="D34" s="1048">
        <f>'Print Data'!F421</f>
        <v>835.7</v>
      </c>
      <c r="E34" s="1048" t="s">
        <v>2283</v>
      </c>
      <c r="F34" s="1048">
        <f t="shared" si="1"/>
        <v>2674.24</v>
      </c>
    </row>
    <row r="35" spans="1:6" ht="108">
      <c r="A35" s="1044">
        <f t="shared" ref="A35" si="4">A34+1</f>
        <v>26</v>
      </c>
      <c r="B35" s="1048"/>
      <c r="C35" s="1045" t="str">
        <f>'[8]Building (2)'!B891</f>
        <v>Wiring with 1.5 sqmm PVC insulated single core multi strand fire retardant flexible copper cable with ISI mark confirming IS: 694:1990. (Open wiring)</v>
      </c>
      <c r="D35" s="1048"/>
      <c r="E35" s="1048"/>
      <c r="F35" s="1048"/>
    </row>
    <row r="36" spans="1:6" ht="30" customHeight="1">
      <c r="A36" s="1044"/>
      <c r="B36" s="1048">
        <f>Detailed!H475</f>
        <v>12</v>
      </c>
      <c r="C36" s="1045" t="str">
        <f>[8]Detailed!B438</f>
        <v>a. Light point with ceiling rose</v>
      </c>
      <c r="D36" s="1048">
        <f>'Print Data'!F444</f>
        <v>921.2</v>
      </c>
      <c r="E36" s="1048" t="s">
        <v>1398</v>
      </c>
      <c r="F36" s="1048">
        <f t="shared" si="1"/>
        <v>11054.4</v>
      </c>
    </row>
    <row r="37" spans="1:6" ht="30" customHeight="1">
      <c r="A37" s="1044"/>
      <c r="B37" s="1048">
        <f>Detailed!H480</f>
        <v>6</v>
      </c>
      <c r="C37" s="1045" t="str">
        <f>[8]Detailed!B444</f>
        <v>b. Light point without ceiling rose</v>
      </c>
      <c r="D37" s="1048">
        <f>'Print Data'!F451</f>
        <v>923.2</v>
      </c>
      <c r="E37" s="1048" t="s">
        <v>1398</v>
      </c>
      <c r="F37" s="1048">
        <f t="shared" si="1"/>
        <v>5539.2</v>
      </c>
    </row>
    <row r="38" spans="1:6" ht="108">
      <c r="A38" s="1044">
        <f>A35+1</f>
        <v>27</v>
      </c>
      <c r="B38" s="1048">
        <f>Detailed!H485</f>
        <v>4</v>
      </c>
      <c r="C38" s="1045" t="str">
        <f>[8]Detailed!B450</f>
        <v>Wiring with 1.5 sqmm PVC insulated single core multi strand fire retardant flexible copper cable with ISI mark confirming IS: 694:1990 for Fan point.</v>
      </c>
      <c r="D38" s="1048">
        <f>'Print Data'!F460</f>
        <v>1008.2</v>
      </c>
      <c r="E38" s="1048" t="s">
        <v>1398</v>
      </c>
      <c r="F38" s="1048">
        <f t="shared" si="1"/>
        <v>4032.8</v>
      </c>
    </row>
    <row r="39" spans="1:6" ht="126">
      <c r="A39" s="1044">
        <f t="shared" ref="A39:A51" si="5">A38+1</f>
        <v>28</v>
      </c>
      <c r="B39" s="1048">
        <f>Detailed!H490</f>
        <v>5</v>
      </c>
      <c r="C39" s="1045" t="str">
        <f>[8]Detailed!B455</f>
        <v>Wiring with 1.5 sqmm PVC insulated single core multi strand fire retardant flexible copper cable with ISI mark confirming IS: 694:1990 for 5 amps 5 pin plug socket point @ Convenient Places.</v>
      </c>
      <c r="D39" s="1048">
        <f>'Print Data'!F476</f>
        <v>707.47</v>
      </c>
      <c r="E39" s="1048" t="s">
        <v>1398</v>
      </c>
      <c r="F39" s="1048">
        <f t="shared" si="1"/>
        <v>3537.35</v>
      </c>
    </row>
    <row r="40" spans="1:6" ht="90">
      <c r="A40" s="1044">
        <f t="shared" si="5"/>
        <v>29</v>
      </c>
      <c r="B40" s="1048">
        <f>Detailed!H495</f>
        <v>35</v>
      </c>
      <c r="C40" s="1045" t="str">
        <f>[7]building!B698</f>
        <v>Run of 2 Wires of 2.5 sqmm PVC insulated single core multi strand fire retardant flexible copper cable with ISI mark confirming IS: 694:1990.</v>
      </c>
      <c r="D40" s="1048">
        <v>149.4</v>
      </c>
      <c r="E40" s="1048" t="s">
        <v>826</v>
      </c>
      <c r="F40" s="1048">
        <f t="shared" si="1"/>
        <v>5229</v>
      </c>
    </row>
    <row r="41" spans="1:6" ht="54" customHeight="1">
      <c r="A41" s="1044">
        <f t="shared" si="5"/>
        <v>30</v>
      </c>
      <c r="B41" s="1048">
        <f>Detailed!H500</f>
        <v>4</v>
      </c>
      <c r="C41" s="1045" t="s">
        <v>6576</v>
      </c>
      <c r="D41" s="1048">
        <v>488</v>
      </c>
      <c r="E41" s="1048" t="s">
        <v>1398</v>
      </c>
      <c r="F41" s="1048">
        <f t="shared" si="1"/>
        <v>1952</v>
      </c>
    </row>
    <row r="42" spans="1:6" ht="54" customHeight="1">
      <c r="A42" s="1044">
        <f t="shared" si="5"/>
        <v>31</v>
      </c>
      <c r="B42" s="1048">
        <f>Detailed!H505</f>
        <v>6</v>
      </c>
      <c r="C42" s="1045" t="s">
        <v>6577</v>
      </c>
      <c r="D42" s="1048">
        <v>440</v>
      </c>
      <c r="E42" s="1048" t="s">
        <v>1398</v>
      </c>
      <c r="F42" s="1048">
        <f t="shared" si="1"/>
        <v>2640</v>
      </c>
    </row>
    <row r="43" spans="1:6" ht="54" hidden="1" customHeight="1">
      <c r="A43" s="1044">
        <f t="shared" si="5"/>
        <v>32</v>
      </c>
      <c r="B43" s="1048">
        <f>Detailed!H510</f>
        <v>4</v>
      </c>
      <c r="C43" s="1045" t="str">
        <f>[8]Detailed!B476</f>
        <v>Supply and delivery of  48" (1200 mm) Fan with ISI mark with Eletronic Dimmer</v>
      </c>
      <c r="D43" s="1048">
        <v>1552</v>
      </c>
      <c r="E43" s="1048" t="s">
        <v>1398</v>
      </c>
      <c r="F43" s="1048"/>
    </row>
    <row r="44" spans="1:6" ht="30" hidden="1" customHeight="1">
      <c r="A44" s="1044">
        <f t="shared" si="5"/>
        <v>33</v>
      </c>
      <c r="B44" s="1048">
        <f>Detailed!H515</f>
        <v>4</v>
      </c>
      <c r="C44" s="1045" t="str">
        <f>[7]Detailed!B500</f>
        <v>Charges for fixing of "Fan"</v>
      </c>
      <c r="D44" s="1048">
        <v>601</v>
      </c>
      <c r="E44" s="1048" t="s">
        <v>1398</v>
      </c>
      <c r="F44" s="1048"/>
    </row>
    <row r="45" spans="1:6" ht="38.450000000000003" hidden="1" customHeight="1">
      <c r="A45" s="1044">
        <f t="shared" si="5"/>
        <v>34</v>
      </c>
      <c r="B45" s="1048">
        <f>Detailed!H521</f>
        <v>3</v>
      </c>
      <c r="C45" s="1045" t="str">
        <f>[8]Detailed!B481</f>
        <v>Wash Hand  Basin of size 550 x 400 mm</v>
      </c>
      <c r="D45" s="1048">
        <f>'Print Data'!F528</f>
        <v>3337.32</v>
      </c>
      <c r="E45" s="1048" t="s">
        <v>1398</v>
      </c>
      <c r="F45" s="1048"/>
    </row>
    <row r="46" spans="1:6" ht="30" hidden="1" customHeight="1">
      <c r="A46" s="1044">
        <f t="shared" si="5"/>
        <v>35</v>
      </c>
      <c r="B46" s="1048">
        <f>Detailed!H526</f>
        <v>6</v>
      </c>
      <c r="C46" s="1045" t="str">
        <f>[8]Detailed!B486</f>
        <v>18 watts  LED  Tube Light</v>
      </c>
      <c r="D46" s="1048">
        <v>705</v>
      </c>
      <c r="E46" s="1048" t="s">
        <v>1398</v>
      </c>
      <c r="F46" s="1048"/>
    </row>
    <row r="47" spans="1:6" ht="30" customHeight="1">
      <c r="A47" s="1044">
        <v>32</v>
      </c>
      <c r="B47" s="1048">
        <v>7</v>
      </c>
      <c r="C47" s="1045" t="str">
        <f>[8]Detailed!B491</f>
        <v>9 watts  LED bulb  qtn</v>
      </c>
      <c r="D47" s="1048">
        <f>[7]building!C935</f>
        <v>135</v>
      </c>
      <c r="E47" s="1048" t="s">
        <v>1398</v>
      </c>
      <c r="F47" s="1048">
        <f t="shared" si="1"/>
        <v>945</v>
      </c>
    </row>
    <row r="48" spans="1:6" ht="48.75" customHeight="1">
      <c r="A48" s="1044">
        <v>33</v>
      </c>
      <c r="B48" s="1048">
        <v>3</v>
      </c>
      <c r="C48" s="1045" t="str">
        <f>[8]Detailed!B497</f>
        <v>Supplying and fixing of 25Watts LED Street Light Fittings</v>
      </c>
      <c r="D48" s="1048">
        <v>3460</v>
      </c>
      <c r="E48" s="1048" t="s">
        <v>1398</v>
      </c>
      <c r="F48" s="1048">
        <f t="shared" si="1"/>
        <v>10380</v>
      </c>
    </row>
    <row r="49" spans="1:6" ht="54">
      <c r="A49" s="1044">
        <f t="shared" si="5"/>
        <v>34</v>
      </c>
      <c r="B49" s="1048">
        <v>8</v>
      </c>
      <c r="C49" s="1045" t="str">
        <f>[7]Detailed!B525</f>
        <v>Supply and fixing of  Bulk Head fitting suitable for  12W LED Bulb</v>
      </c>
      <c r="D49" s="1048">
        <f>'Print Data'!F546</f>
        <v>529.20000000000005</v>
      </c>
      <c r="E49" s="1048" t="s">
        <v>1398</v>
      </c>
      <c r="F49" s="1048">
        <f t="shared" si="1"/>
        <v>4233.6000000000004</v>
      </c>
    </row>
    <row r="50" spans="1:6" ht="45.75" customHeight="1">
      <c r="A50" s="1044">
        <f t="shared" si="5"/>
        <v>35</v>
      </c>
      <c r="B50" s="1048">
        <v>8</v>
      </c>
      <c r="C50" s="1045" t="str">
        <f>[7]Detailed!B531</f>
        <v>Supply and fixing of 12 watts  LED bulb  (qtn)</v>
      </c>
      <c r="D50" s="1048">
        <f>[7]building!C939</f>
        <v>170</v>
      </c>
      <c r="E50" s="1048" t="s">
        <v>1398</v>
      </c>
      <c r="F50" s="1048">
        <f t="shared" si="1"/>
        <v>1360</v>
      </c>
    </row>
    <row r="51" spans="1:6" ht="55.15" customHeight="1">
      <c r="A51" s="1044">
        <f t="shared" si="5"/>
        <v>36</v>
      </c>
      <c r="B51" s="1048"/>
      <c r="C51" s="1045" t="s">
        <v>6564</v>
      </c>
      <c r="D51" s="1048"/>
      <c r="E51" s="1048"/>
      <c r="F51" s="1048"/>
    </row>
    <row r="52" spans="1:6" ht="30" customHeight="1">
      <c r="A52" s="1044"/>
      <c r="B52" s="1048">
        <f>Detailed!H554</f>
        <v>3.4</v>
      </c>
      <c r="C52" s="1045" t="str">
        <f>[8]Detailed!B506</f>
        <v>a. In Foundation &amp; basement</v>
      </c>
      <c r="D52" s="1048">
        <f>'Print Data'!F556</f>
        <v>1619.49</v>
      </c>
      <c r="E52" s="1048" t="s">
        <v>2283</v>
      </c>
      <c r="F52" s="1048">
        <f t="shared" si="1"/>
        <v>5506.27</v>
      </c>
    </row>
    <row r="53" spans="1:6" ht="57" customHeight="1">
      <c r="A53" s="1044">
        <f>A51+1</f>
        <v>37</v>
      </c>
      <c r="B53" s="1046">
        <f>Detailed!H560</f>
        <v>1.3720000000000001</v>
      </c>
      <c r="C53" s="1045" t="str">
        <f>[8]Detailed!B512</f>
        <v>Fabrication of Mild steel / RTS grills (without cement slurry) for all sizes of rods.</v>
      </c>
      <c r="D53" s="1048">
        <f>'Print Data'!F568</f>
        <v>88873.5</v>
      </c>
      <c r="E53" s="1048" t="s">
        <v>528</v>
      </c>
      <c r="F53" s="1048">
        <f t="shared" si="1"/>
        <v>121934.44</v>
      </c>
    </row>
    <row r="54" spans="1:6" ht="40.9" customHeight="1">
      <c r="A54" s="1044">
        <f t="shared" ref="A54:A69" si="6">A53+1</f>
        <v>38</v>
      </c>
      <c r="B54" s="1046">
        <f>Detailed!H564</f>
        <v>1.3720000000000001</v>
      </c>
      <c r="C54" s="1045" t="str">
        <f>[8]Detailed!B517</f>
        <v>Anticorrosive treatment for steel grills</v>
      </c>
      <c r="D54" s="1048">
        <f>'Print Data'!F580</f>
        <v>4672.5</v>
      </c>
      <c r="E54" s="1048" t="s">
        <v>528</v>
      </c>
      <c r="F54" s="1048">
        <f t="shared" si="1"/>
        <v>6410.67</v>
      </c>
    </row>
    <row r="55" spans="1:6" ht="57" customHeight="1">
      <c r="A55" s="1044">
        <f t="shared" si="6"/>
        <v>39</v>
      </c>
      <c r="B55" s="1048">
        <f>Detailed!H570</f>
        <v>2.9</v>
      </c>
      <c r="C55" s="1045" t="s">
        <v>6563</v>
      </c>
      <c r="D55" s="1048">
        <v>257.39999999999998</v>
      </c>
      <c r="E55" s="1048" t="s">
        <v>2151</v>
      </c>
      <c r="F55" s="1048">
        <f t="shared" si="1"/>
        <v>746.46</v>
      </c>
    </row>
    <row r="56" spans="1:6" ht="54.6" customHeight="1">
      <c r="A56" s="1044">
        <f t="shared" si="6"/>
        <v>40</v>
      </c>
      <c r="B56" s="1048">
        <f>Detailed!H575</f>
        <v>21.3</v>
      </c>
      <c r="C56" s="1045" t="str">
        <f>[8]Detailed!B521</f>
        <v>Earth work excavation in all soils (including refilling)a. 0 to 2 mt.</v>
      </c>
      <c r="D56" s="1048">
        <f>'Print Data'!F591</f>
        <v>237.08</v>
      </c>
      <c r="E56" s="1048" t="s">
        <v>2151</v>
      </c>
      <c r="F56" s="1048">
        <f t="shared" si="1"/>
        <v>5049.8</v>
      </c>
    </row>
    <row r="57" spans="1:6" ht="57" customHeight="1">
      <c r="A57" s="1044">
        <f t="shared" si="6"/>
        <v>41</v>
      </c>
      <c r="B57" s="1048"/>
      <c r="C57" s="1045" t="str">
        <f>[7]Detailed!B562</f>
        <v>Earth work excavation for Open foundation  for drains (excluding refilling) width  upto 1.25 m</v>
      </c>
      <c r="D57" s="1048"/>
      <c r="E57" s="1048"/>
      <c r="F57" s="1048"/>
    </row>
    <row r="58" spans="1:6" ht="26.25" customHeight="1">
      <c r="A58" s="1044"/>
      <c r="B58" s="1048">
        <f>Detailed!H580</f>
        <v>2.7</v>
      </c>
      <c r="C58" s="1045" t="str">
        <f>[7]Detailed!B563</f>
        <v>a. 0 to 2 mt.</v>
      </c>
      <c r="D58" s="1048">
        <f>'Print Data'!F593</f>
        <v>168.08</v>
      </c>
      <c r="E58" s="1048" t="s">
        <v>2151</v>
      </c>
      <c r="F58" s="1048">
        <f t="shared" si="1"/>
        <v>453.82</v>
      </c>
    </row>
    <row r="59" spans="1:6" ht="40.9" customHeight="1">
      <c r="A59" s="1044">
        <f>A57+1</f>
        <v>42</v>
      </c>
      <c r="B59" s="1048">
        <f>Detailed!H586</f>
        <v>5.8</v>
      </c>
      <c r="C59" s="1045" t="str">
        <f>[8]Detailed!B525</f>
        <v>C.C.1:5:10 for Foundation &amp; Basement</v>
      </c>
      <c r="D59" s="1048">
        <f>'Print Data'!F606</f>
        <v>4710.83</v>
      </c>
      <c r="E59" s="1048" t="s">
        <v>2151</v>
      </c>
      <c r="F59" s="1048">
        <f t="shared" si="1"/>
        <v>27322.81</v>
      </c>
    </row>
    <row r="60" spans="1:6" ht="40.9" customHeight="1">
      <c r="A60" s="1044">
        <f t="shared" si="6"/>
        <v>43</v>
      </c>
      <c r="B60" s="1048">
        <f>Detailed!H591</f>
        <v>0.7</v>
      </c>
      <c r="C60" s="1045" t="str">
        <f>[8]Detailed!B529</f>
        <v>P.C.C. 1:8:16 using 20 mm broken brick jelly</v>
      </c>
      <c r="D60" s="1048">
        <f>'Print Data'!F620</f>
        <v>4125.74</v>
      </c>
      <c r="E60" s="1048" t="s">
        <v>2151</v>
      </c>
      <c r="F60" s="1048">
        <f t="shared" si="1"/>
        <v>2888.02</v>
      </c>
    </row>
    <row r="61" spans="1:6" ht="78" customHeight="1">
      <c r="A61" s="1044">
        <f t="shared" si="6"/>
        <v>44</v>
      </c>
      <c r="B61" s="1048">
        <f>Detailed!H598</f>
        <v>3</v>
      </c>
      <c r="C61" s="1045" t="str">
        <f>[8]Detailed!B533</f>
        <v>Brick work in C.M. 1:5 (F&amp; B) using Kiln Burnt Country bricks of size 22 x 11 x 7 cm (8 3/4" x 4 1/4" x 2 3/4")</v>
      </c>
      <c r="D61" s="1048">
        <f>'Print Data'!F635</f>
        <v>6598.09</v>
      </c>
      <c r="E61" s="1048" t="s">
        <v>2151</v>
      </c>
      <c r="F61" s="1048">
        <f t="shared" si="1"/>
        <v>19794.27</v>
      </c>
    </row>
    <row r="62" spans="1:6" ht="78" customHeight="1">
      <c r="A62" s="1044">
        <f t="shared" si="6"/>
        <v>45</v>
      </c>
      <c r="B62" s="1048"/>
      <c r="C62" s="1045" t="str">
        <f>[7]Detailed!B583</f>
        <v>Brick partition work in C.M. 1:4 Kiln Burnt Country bricks of size 22 x 11 x 7 cm (8 3/4" x 4 1/4" x 2 3/4") 110 mm tk (B.P.)</v>
      </c>
      <c r="D62" s="1048"/>
      <c r="E62" s="1048"/>
      <c r="F62" s="1048"/>
    </row>
    <row r="63" spans="1:6" ht="26.25" customHeight="1">
      <c r="A63" s="1044"/>
      <c r="B63" s="1048">
        <f>Detailed!H609</f>
        <v>13</v>
      </c>
      <c r="C63" s="1045" t="str">
        <f>[7]Detailed!B584</f>
        <v>a. In Foundation and basement</v>
      </c>
      <c r="D63" s="1048">
        <f>'Print Data'!F661</f>
        <v>802.69</v>
      </c>
      <c r="E63" s="1048" t="s">
        <v>2283</v>
      </c>
      <c r="F63" s="1048">
        <f t="shared" si="1"/>
        <v>10434.969999999999</v>
      </c>
    </row>
    <row r="64" spans="1:6" ht="40.9" customHeight="1">
      <c r="A64" s="1044">
        <f>A62+1</f>
        <v>46</v>
      </c>
      <c r="B64" s="1048">
        <f>Detailed!H614</f>
        <v>4.4000000000000004</v>
      </c>
      <c r="C64" s="1045" t="str">
        <f>[8]Detailed!B537</f>
        <v>Floor plastering in C.M. 1:4, 20 mm tk.</v>
      </c>
      <c r="D64" s="1048">
        <f>'Print Data'!F674</f>
        <v>506.1</v>
      </c>
      <c r="E64" s="1048" t="s">
        <v>2283</v>
      </c>
      <c r="F64" s="1048">
        <f t="shared" si="1"/>
        <v>2226.84</v>
      </c>
    </row>
    <row r="65" spans="1:6" ht="30" customHeight="1">
      <c r="A65" s="1044">
        <f t="shared" si="6"/>
        <v>47</v>
      </c>
      <c r="B65" s="1048">
        <f>Detailed!H619</f>
        <v>10.199999999999999</v>
      </c>
      <c r="C65" s="1045" t="str">
        <f>[8]Detailed!B541</f>
        <v>Plastering in C.M. 1:4, 12 mm tk.</v>
      </c>
      <c r="D65" s="1048">
        <f>'Print Data'!F687</f>
        <v>254.11</v>
      </c>
      <c r="E65" s="1048" t="s">
        <v>2283</v>
      </c>
      <c r="F65" s="1048">
        <f t="shared" si="1"/>
        <v>2591.92</v>
      </c>
    </row>
    <row r="66" spans="1:6" ht="91.9" customHeight="1">
      <c r="A66" s="1044">
        <f t="shared" si="6"/>
        <v>48</v>
      </c>
      <c r="B66" s="1048">
        <f>Detailed!H623</f>
        <v>21</v>
      </c>
      <c r="C66" s="1045" t="str">
        <f>[8]Detailed!B545</f>
        <v>UPVC Non Pressure  pipe of SN8 SDR 34 ( S 16.5) as per IS 15328/2003a. 110 mm UPVC Non Pressure  pipe</v>
      </c>
      <c r="D66" s="1048">
        <v>481.39</v>
      </c>
      <c r="E66" s="1048" t="s">
        <v>826</v>
      </c>
      <c r="F66" s="1048">
        <f t="shared" si="1"/>
        <v>10109.19</v>
      </c>
    </row>
    <row r="67" spans="1:6" ht="30" customHeight="1">
      <c r="A67" s="1044">
        <f t="shared" si="6"/>
        <v>49</v>
      </c>
      <c r="B67" s="1048">
        <f>Detailed!H633</f>
        <v>1.9</v>
      </c>
      <c r="C67" s="1045" t="str">
        <f>[7]Detailed!B608</f>
        <v>Filling C.S. sand</v>
      </c>
      <c r="D67" s="1048">
        <f>'Print Data'!F721</f>
        <v>1488.7</v>
      </c>
      <c r="E67" s="1048" t="s">
        <v>2151</v>
      </c>
      <c r="F67" s="1048">
        <f t="shared" si="1"/>
        <v>2828.53</v>
      </c>
    </row>
    <row r="68" spans="1:6" ht="30" customHeight="1">
      <c r="A68" s="1044">
        <f t="shared" si="6"/>
        <v>50</v>
      </c>
      <c r="B68" s="1048">
        <f>Detailed!H643</f>
        <v>3.7</v>
      </c>
      <c r="C68" s="1045" t="str">
        <f>[7]Detailed!B617</f>
        <v xml:space="preserve">Supplying and filling with gravel </v>
      </c>
      <c r="D68" s="1048">
        <f>'Print Data'!F730</f>
        <v>261.64999999999998</v>
      </c>
      <c r="E68" s="1048" t="s">
        <v>2151</v>
      </c>
      <c r="F68" s="1048">
        <f t="shared" si="1"/>
        <v>968.11</v>
      </c>
    </row>
    <row r="69" spans="1:6" ht="38.25" customHeight="1">
      <c r="A69" s="1044">
        <f t="shared" si="6"/>
        <v>51</v>
      </c>
      <c r="B69" s="1048">
        <f>Detailed!H649</f>
        <v>10.3</v>
      </c>
      <c r="C69" s="1045" t="str">
        <f>[7]Detailed!B626</f>
        <v>Precast slab 50 mm tk.in C.C. 1:3:6 with fibre</v>
      </c>
      <c r="D69" s="1048">
        <f>'Print Data'!F746</f>
        <v>399.78</v>
      </c>
      <c r="E69" s="1048" t="s">
        <v>2283</v>
      </c>
      <c r="F69" s="1048">
        <f t="shared" si="1"/>
        <v>4117.7299999999996</v>
      </c>
    </row>
    <row r="70" spans="1:6" ht="93" customHeight="1">
      <c r="A70" s="1044">
        <f>A69+1</f>
        <v>52</v>
      </c>
      <c r="B70" s="1048">
        <f>Detailed!H657</f>
        <v>15.8</v>
      </c>
      <c r="C70" s="1045" t="s">
        <v>6483</v>
      </c>
      <c r="D70" s="1048">
        <v>350</v>
      </c>
      <c r="E70" s="1048" t="s">
        <v>2283</v>
      </c>
      <c r="F70" s="1048">
        <f t="shared" si="1"/>
        <v>5530</v>
      </c>
    </row>
    <row r="71" spans="1:6" ht="56.25" customHeight="1">
      <c r="A71" s="1044">
        <f>A70+1</f>
        <v>53</v>
      </c>
      <c r="B71" s="1048"/>
      <c r="C71" s="1045" t="str">
        <f>[7]Detailed!B640</f>
        <v>Rain water harvesting using defunct borewell and providing perforated cover slab</v>
      </c>
      <c r="D71" s="1048"/>
      <c r="E71" s="1048"/>
      <c r="F71" s="1048"/>
    </row>
    <row r="72" spans="1:6" ht="26.25" customHeight="1">
      <c r="A72" s="1044"/>
      <c r="B72" s="1048">
        <f>Detailed!H662</f>
        <v>3</v>
      </c>
      <c r="C72" s="1045" t="str">
        <f>[7]Detailed!B641</f>
        <v>a). Providing pit (M30)</v>
      </c>
      <c r="D72" s="1048">
        <v>2073.36</v>
      </c>
      <c r="E72" s="1048" t="s">
        <v>1398</v>
      </c>
      <c r="F72" s="1048">
        <f t="shared" ref="F72:F87" si="7">PRODUCT(B72,D72)</f>
        <v>6220.08</v>
      </c>
    </row>
    <row r="73" spans="1:6" ht="39.75" customHeight="1">
      <c r="A73" s="1044">
        <f>A71+1</f>
        <v>54</v>
      </c>
      <c r="B73" s="1048">
        <f>Detailed!H666</f>
        <v>4</v>
      </c>
      <c r="C73" s="1045" t="str">
        <f>[7]Detailed!B645</f>
        <v>Gully Trap using chamber burnt bricks of size 23x11.4x7.5cm</v>
      </c>
      <c r="D73" s="1048">
        <f>'Print Data'!F766</f>
        <v>1991.53</v>
      </c>
      <c r="E73" s="1048" t="s">
        <v>1398</v>
      </c>
      <c r="F73" s="1048">
        <f t="shared" si="7"/>
        <v>7966.12</v>
      </c>
    </row>
    <row r="74" spans="1:6" ht="73.5" customHeight="1">
      <c r="A74" s="1044">
        <f>A73+1</f>
        <v>55</v>
      </c>
      <c r="B74" s="1048">
        <f>Detailed!H670</f>
        <v>23</v>
      </c>
      <c r="C74" s="1045" t="str">
        <f>[7]Detailed!B649</f>
        <v>4 x 4  Sq mm copper PVC insulated unsheathed single core cable for 3 phase EB service connection</v>
      </c>
      <c r="D74" s="1048">
        <f>'Print Data'!F777</f>
        <v>275.3</v>
      </c>
      <c r="E74" s="1048" t="s">
        <v>826</v>
      </c>
      <c r="F74" s="1048">
        <f t="shared" si="7"/>
        <v>6331.9</v>
      </c>
    </row>
    <row r="75" spans="1:6" ht="25.5" customHeight="1">
      <c r="A75" s="1044">
        <f>A74+1</f>
        <v>56</v>
      </c>
      <c r="B75" s="1048">
        <f>Detailed!H674</f>
        <v>1</v>
      </c>
      <c r="C75" s="1045" t="str">
        <f>[7]Detailed!B653</f>
        <v>Earthing Station IS3043 (Type I)</v>
      </c>
      <c r="D75" s="1048">
        <f>'Print Data'!F832</f>
        <v>2997.6</v>
      </c>
      <c r="E75" s="1048" t="s">
        <v>1398</v>
      </c>
      <c r="F75" s="1048">
        <f t="shared" si="7"/>
        <v>2997.6</v>
      </c>
    </row>
    <row r="76" spans="1:6" ht="25.5" customHeight="1">
      <c r="A76" s="1044">
        <f t="shared" ref="A76:A83" si="8">A75+1</f>
        <v>57</v>
      </c>
      <c r="B76" s="1048">
        <f>Detailed!H678</f>
        <v>6</v>
      </c>
      <c r="C76" s="1045" t="str">
        <f>[7]Detailed!B657</f>
        <v>8 SWG wire</v>
      </c>
      <c r="D76" s="1048">
        <f>'Print Data'!F817</f>
        <v>27.13</v>
      </c>
      <c r="E76" s="1048" t="s">
        <v>826</v>
      </c>
      <c r="F76" s="1048">
        <f t="shared" si="7"/>
        <v>162.78</v>
      </c>
    </row>
    <row r="77" spans="1:6" ht="38.25" customHeight="1">
      <c r="A77" s="1044">
        <f t="shared" si="8"/>
        <v>58</v>
      </c>
      <c r="B77" s="1048">
        <f>Detailed!H683</f>
        <v>7</v>
      </c>
      <c r="C77" s="1045" t="str">
        <f>[7]Detailed!B661</f>
        <v>Supply and Fixing Soild UPVC door Shutter with frame</v>
      </c>
      <c r="D77" s="1048">
        <f>[7]building!C639</f>
        <v>3325</v>
      </c>
      <c r="E77" s="1048" t="s">
        <v>2283</v>
      </c>
      <c r="F77" s="1048">
        <f t="shared" si="7"/>
        <v>23275</v>
      </c>
    </row>
    <row r="78" spans="1:6" ht="147.75" customHeight="1">
      <c r="A78" s="1044">
        <f t="shared" si="8"/>
        <v>59</v>
      </c>
      <c r="B78" s="1048">
        <f>Detailed!H687</f>
        <v>4</v>
      </c>
      <c r="C78" s="1045" t="str">
        <f>[7]Detailed!B666</f>
        <v>Wiring with 1.5 sqmm PVC insulated single core multi strand fire retardant flexible copper cable with ISI mark confirming IS: 694:1990 for 5 amps 5 pin  plug socket point @ Switch Board Itself.(Open wiring)</v>
      </c>
      <c r="D78" s="1048">
        <f>'Print Data'!F786</f>
        <v>869.5</v>
      </c>
      <c r="E78" s="1048" t="s">
        <v>1398</v>
      </c>
      <c r="F78" s="1048">
        <f t="shared" si="7"/>
        <v>3478</v>
      </c>
    </row>
    <row r="79" spans="1:6" ht="92.25" customHeight="1">
      <c r="A79" s="1044">
        <f t="shared" si="8"/>
        <v>60</v>
      </c>
      <c r="B79" s="1048">
        <f>Detailed!H693</f>
        <v>10.3</v>
      </c>
      <c r="C79" s="1045" t="s">
        <v>6488</v>
      </c>
      <c r="D79" s="1048">
        <v>200</v>
      </c>
      <c r="E79" s="1048" t="s">
        <v>2283</v>
      </c>
      <c r="F79" s="1048">
        <f t="shared" si="7"/>
        <v>2060</v>
      </c>
    </row>
    <row r="80" spans="1:6" ht="39.75" customHeight="1">
      <c r="A80" s="1044">
        <f t="shared" si="8"/>
        <v>61</v>
      </c>
      <c r="B80" s="1048">
        <f>Detailed!H697</f>
        <v>1</v>
      </c>
      <c r="C80" s="1045" t="str">
        <f>[7]Detailed!B676</f>
        <v>Supplying and delivery of Three phase ELCB/RCCB</v>
      </c>
      <c r="D80" s="1048">
        <f>'Print Data'!F809</f>
        <v>3091.3</v>
      </c>
      <c r="E80" s="1048" t="s">
        <v>1398</v>
      </c>
      <c r="F80" s="1048">
        <f t="shared" si="7"/>
        <v>3091.3</v>
      </c>
    </row>
    <row r="81" spans="1:6" ht="129.75" customHeight="1">
      <c r="A81" s="1044">
        <f t="shared" si="8"/>
        <v>62</v>
      </c>
      <c r="B81" s="1048">
        <f>Detailed!H701</f>
        <v>3</v>
      </c>
      <c r="C81" s="1045" t="str">
        <f>Detailed!B698</f>
        <v>Wiring with 1.5 sqmm PVC insulated single core multi strand fire retardant flexible copper cable with ISI mark confirming IS: 694:1990 for Staircase Light Point. (Open Wiring)</v>
      </c>
      <c r="D81" s="1048">
        <f>Elec.Data!K1077</f>
        <v>2206.1</v>
      </c>
      <c r="E81" s="1048" t="s">
        <v>1398</v>
      </c>
      <c r="F81" s="1048">
        <f t="shared" si="7"/>
        <v>6618.3</v>
      </c>
    </row>
    <row r="82" spans="1:6" ht="26.25" customHeight="1">
      <c r="A82" s="1044">
        <f t="shared" si="8"/>
        <v>63</v>
      </c>
      <c r="B82" s="1048">
        <f>Detailed!H705</f>
        <v>4.8</v>
      </c>
      <c r="C82" s="1045" t="str">
        <f>Detailed!B702</f>
        <v>Concrete designer tiles flooring</v>
      </c>
      <c r="D82" s="1048">
        <f>building!C739</f>
        <v>1477.91</v>
      </c>
      <c r="E82" s="1048" t="s">
        <v>2283</v>
      </c>
      <c r="F82" s="1048">
        <f t="shared" si="7"/>
        <v>7093.97</v>
      </c>
    </row>
    <row r="83" spans="1:6" ht="38.25" customHeight="1">
      <c r="A83" s="1044">
        <f t="shared" si="8"/>
        <v>64</v>
      </c>
      <c r="B83" s="1048"/>
      <c r="C83" s="1045" t="str">
        <f>Detailed!B706</f>
        <v>Standardised concrete Mix M20 Grade Concrete</v>
      </c>
      <c r="D83" s="1048"/>
      <c r="E83" s="1048"/>
      <c r="F83" s="1048"/>
    </row>
    <row r="84" spans="1:6" ht="26.25" customHeight="1">
      <c r="A84" s="1044"/>
      <c r="B84" s="1048">
        <f>Detailed!H712</f>
        <v>15.1</v>
      </c>
      <c r="C84" s="1045" t="str">
        <f>Detailed!B707</f>
        <v>a. In Foundation and basement</v>
      </c>
      <c r="D84" s="1048">
        <f>building!C497</f>
        <v>7779.45</v>
      </c>
      <c r="E84" s="1048" t="s">
        <v>2151</v>
      </c>
      <c r="F84" s="1048">
        <f t="shared" si="7"/>
        <v>117469.7</v>
      </c>
    </row>
    <row r="85" spans="1:6" ht="26.25" customHeight="1">
      <c r="A85" s="1044">
        <f>A83+1</f>
        <v>65</v>
      </c>
      <c r="B85" s="1048"/>
      <c r="C85" s="1045" t="str">
        <f>Detailed!B713</f>
        <v>Formwork using M.S.Sheet</v>
      </c>
      <c r="D85" s="1048"/>
      <c r="E85" s="1048"/>
      <c r="F85" s="1048"/>
    </row>
    <row r="86" spans="1:6" ht="55.5" customHeight="1">
      <c r="A86" s="1044"/>
      <c r="B86" s="1048">
        <f>Detailed!H718</f>
        <v>7</v>
      </c>
      <c r="C86" s="1045" t="str">
        <f>Detailed!B714</f>
        <v>a.For Column footings,plinth beam,Grade beam,Raftbeam,Raft slab etc.,</v>
      </c>
      <c r="D86" s="1048">
        <f>building!C594</f>
        <v>848.08</v>
      </c>
      <c r="E86" s="1048" t="s">
        <v>2283</v>
      </c>
      <c r="F86" s="1048">
        <f t="shared" si="7"/>
        <v>5936.56</v>
      </c>
    </row>
    <row r="87" spans="1:6" ht="26.25" customHeight="1">
      <c r="A87" s="1044"/>
      <c r="B87" s="1048">
        <f>Detailed!H724</f>
        <v>64.5</v>
      </c>
      <c r="C87" s="1045" t="str">
        <f>Detailed!B719</f>
        <v>d.Vertical wall</v>
      </c>
      <c r="D87" s="1048">
        <f>building!C597</f>
        <v>1041.28</v>
      </c>
      <c r="E87" s="1048" t="s">
        <v>2283</v>
      </c>
      <c r="F87" s="1048">
        <f t="shared" si="7"/>
        <v>67162.559999999998</v>
      </c>
    </row>
    <row r="88" spans="1:6" ht="26.25" customHeight="1">
      <c r="A88" s="1044"/>
      <c r="B88" s="1090" t="s">
        <v>6366</v>
      </c>
      <c r="C88" s="1090"/>
      <c r="D88" s="1090"/>
      <c r="E88" s="1090"/>
      <c r="F88" s="1047">
        <f>SUM(F6:F87)</f>
        <v>938557.58</v>
      </c>
    </row>
    <row r="89" spans="1:6" ht="26.25" customHeight="1">
      <c r="A89" s="1044"/>
      <c r="B89" s="1089" t="s">
        <v>6473</v>
      </c>
      <c r="C89" s="1089"/>
      <c r="D89" s="1089"/>
      <c r="E89" s="1089"/>
      <c r="F89" s="1048">
        <f>SUM(F88*18%)</f>
        <v>168940.36</v>
      </c>
    </row>
    <row r="90" spans="1:6" ht="26.25" customHeight="1">
      <c r="A90" s="1044"/>
      <c r="B90" s="1090" t="s">
        <v>6367</v>
      </c>
      <c r="C90" s="1090"/>
      <c r="D90" s="1090"/>
      <c r="E90" s="1090"/>
      <c r="F90" s="1047">
        <f>SUM(F88:F89)</f>
        <v>1107497.94</v>
      </c>
    </row>
    <row r="91" spans="1:6" ht="26.25" customHeight="1">
      <c r="A91" s="1044"/>
      <c r="B91" s="1089" t="s">
        <v>6368</v>
      </c>
      <c r="C91" s="1089"/>
      <c r="D91" s="1089"/>
      <c r="E91" s="1089"/>
      <c r="F91" s="1048">
        <f>SUM(F88*1%)</f>
        <v>9385.58</v>
      </c>
    </row>
    <row r="92" spans="1:6" ht="26.25" hidden="1" customHeight="1">
      <c r="A92" s="1044"/>
      <c r="B92" s="1089" t="s">
        <v>6436</v>
      </c>
      <c r="C92" s="1089"/>
      <c r="D92" s="1089"/>
      <c r="E92" s="1089"/>
      <c r="F92" s="1048"/>
    </row>
    <row r="93" spans="1:6" ht="26.25" customHeight="1">
      <c r="A93" s="1044"/>
      <c r="B93" s="1089" t="s">
        <v>6369</v>
      </c>
      <c r="C93" s="1089"/>
      <c r="D93" s="1089"/>
      <c r="E93" s="1089"/>
      <c r="F93" s="1048">
        <f>F90*0.075</f>
        <v>83062.350000000006</v>
      </c>
    </row>
    <row r="94" spans="1:6" ht="26.25" customHeight="1">
      <c r="A94" s="1044"/>
      <c r="B94" s="1090" t="s">
        <v>6370</v>
      </c>
      <c r="C94" s="1090"/>
      <c r="D94" s="1090"/>
      <c r="E94" s="1090"/>
      <c r="F94" s="1047">
        <f>SUM(F90:F93)</f>
        <v>1199945.8700000001</v>
      </c>
    </row>
    <row r="95" spans="1:6" ht="26.25" customHeight="1">
      <c r="C95" s="1050"/>
      <c r="D95" s="1050" t="s">
        <v>6485</v>
      </c>
      <c r="E95" s="1051">
        <f>F94/100000</f>
        <v>12</v>
      </c>
      <c r="F95" s="1052" t="s">
        <v>6486</v>
      </c>
    </row>
  </sheetData>
  <mergeCells count="11">
    <mergeCell ref="B89:E89"/>
    <mergeCell ref="A1:F1"/>
    <mergeCell ref="A2:F2"/>
    <mergeCell ref="A3:F3"/>
    <mergeCell ref="A4:F4"/>
    <mergeCell ref="B88:E88"/>
    <mergeCell ref="B93:E93"/>
    <mergeCell ref="B94:E94"/>
    <mergeCell ref="B90:E90"/>
    <mergeCell ref="B91:E91"/>
    <mergeCell ref="B92:E92"/>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25"/>
  <sheetViews>
    <sheetView view="pageBreakPreview" topLeftCell="A665" zoomScaleSheetLayoutView="100" workbookViewId="0">
      <selection activeCell="E669" sqref="E669"/>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95" t="s">
        <v>3985</v>
      </c>
      <c r="B1" s="1095"/>
      <c r="C1" s="1095"/>
      <c r="D1" s="1095"/>
      <c r="E1" s="1095"/>
      <c r="F1" s="1095"/>
      <c r="G1" s="1095"/>
      <c r="H1" s="1095"/>
      <c r="I1" s="1095"/>
    </row>
    <row r="2" spans="1:9" ht="18.75" customHeight="1">
      <c r="A2" s="1095" t="s">
        <v>6474</v>
      </c>
      <c r="B2" s="1095"/>
      <c r="C2" s="1095"/>
      <c r="D2" s="1095"/>
      <c r="E2" s="1095"/>
      <c r="F2" s="1095"/>
      <c r="G2" s="1095"/>
      <c r="H2" s="1095"/>
      <c r="I2" s="1095"/>
    </row>
    <row r="3" spans="1:9" ht="59.25" customHeight="1">
      <c r="A3" s="1096" t="s">
        <v>6503</v>
      </c>
      <c r="B3" s="1096"/>
      <c r="C3" s="1096"/>
      <c r="D3" s="1096"/>
      <c r="E3" s="1096"/>
      <c r="F3" s="1096"/>
      <c r="G3" s="1096"/>
      <c r="H3" s="1096"/>
      <c r="I3" s="1096"/>
    </row>
    <row r="4" spans="1:9" ht="21" customHeight="1">
      <c r="A4" s="1097" t="s">
        <v>6346</v>
      </c>
      <c r="B4" s="1097"/>
      <c r="C4" s="1097"/>
      <c r="D4" s="1097"/>
      <c r="E4" s="1097"/>
      <c r="F4" s="1097"/>
      <c r="G4" s="1097"/>
      <c r="H4" s="1097"/>
      <c r="I4" s="1097"/>
    </row>
    <row r="5" spans="1:9" ht="21" customHeight="1">
      <c r="A5" s="1098" t="s">
        <v>6347</v>
      </c>
      <c r="B5" s="1099" t="s">
        <v>6348</v>
      </c>
      <c r="C5" s="1098" t="s">
        <v>1432</v>
      </c>
      <c r="D5" s="1098"/>
      <c r="E5" s="1099" t="s">
        <v>6349</v>
      </c>
      <c r="F5" s="1099"/>
      <c r="G5" s="1099"/>
      <c r="H5" s="1099" t="s">
        <v>6350</v>
      </c>
      <c r="I5" s="1099" t="s">
        <v>6351</v>
      </c>
    </row>
    <row r="6" spans="1:9" ht="21" customHeight="1">
      <c r="A6" s="1098"/>
      <c r="B6" s="1099"/>
      <c r="C6" s="1098"/>
      <c r="D6" s="1098"/>
      <c r="E6" s="962" t="s">
        <v>6352</v>
      </c>
      <c r="F6" s="962" t="s">
        <v>6353</v>
      </c>
      <c r="G6" s="962" t="s">
        <v>6354</v>
      </c>
      <c r="H6" s="1099"/>
      <c r="I6" s="1099"/>
    </row>
    <row r="7" spans="1:9" ht="39" customHeight="1">
      <c r="A7" s="963">
        <v>1</v>
      </c>
      <c r="B7" s="964" t="s">
        <v>6437</v>
      </c>
      <c r="C7" s="963"/>
      <c r="D7" s="963"/>
      <c r="E7" s="965"/>
      <c r="F7" s="965"/>
      <c r="G7" s="965"/>
      <c r="H7" s="965"/>
      <c r="I7" s="962"/>
    </row>
    <row r="8" spans="1:9" ht="21" customHeight="1">
      <c r="A8" s="963"/>
      <c r="B8" s="964" t="s">
        <v>6504</v>
      </c>
      <c r="C8" s="963">
        <v>1</v>
      </c>
      <c r="D8" s="963">
        <v>1</v>
      </c>
      <c r="E8" s="965">
        <v>8.85</v>
      </c>
      <c r="F8" s="965">
        <v>4.5</v>
      </c>
      <c r="G8" s="965" t="s">
        <v>1586</v>
      </c>
      <c r="H8" s="965">
        <f t="shared" ref="H8:H10" si="0">PRODUCT(C8:G8)</f>
        <v>39.83</v>
      </c>
      <c r="I8" s="962"/>
    </row>
    <row r="9" spans="1:9" ht="21" customHeight="1">
      <c r="A9" s="963"/>
      <c r="B9" s="964" t="s">
        <v>6504</v>
      </c>
      <c r="C9" s="963">
        <v>1</v>
      </c>
      <c r="D9" s="963">
        <v>1</v>
      </c>
      <c r="E9" s="965">
        <v>17.850000000000001</v>
      </c>
      <c r="F9" s="965" t="s">
        <v>1586</v>
      </c>
      <c r="G9" s="965">
        <v>0.15</v>
      </c>
      <c r="H9" s="965">
        <f t="shared" si="0"/>
        <v>2.68</v>
      </c>
      <c r="I9" s="962"/>
    </row>
    <row r="10" spans="1:9" ht="21" customHeight="1">
      <c r="A10" s="963"/>
      <c r="B10" s="964" t="s">
        <v>6439</v>
      </c>
      <c r="C10" s="963">
        <v>1</v>
      </c>
      <c r="D10" s="963">
        <v>1</v>
      </c>
      <c r="E10" s="965">
        <v>4.2300000000000004</v>
      </c>
      <c r="F10" s="965" t="s">
        <v>1586</v>
      </c>
      <c r="G10" s="965">
        <v>0.15</v>
      </c>
      <c r="H10" s="965">
        <f t="shared" si="0"/>
        <v>0.63</v>
      </c>
      <c r="I10" s="962"/>
    </row>
    <row r="11" spans="1:9" ht="21" customHeight="1">
      <c r="A11" s="963"/>
      <c r="B11" s="964" t="s">
        <v>6438</v>
      </c>
      <c r="C11" s="963">
        <v>2</v>
      </c>
      <c r="D11" s="963">
        <v>4</v>
      </c>
      <c r="E11" s="965">
        <v>0.12</v>
      </c>
      <c r="F11" s="965" t="s">
        <v>1586</v>
      </c>
      <c r="G11" s="965">
        <v>0.15</v>
      </c>
      <c r="H11" s="965">
        <f>PRODUCT(C11:G11)</f>
        <v>0.14000000000000001</v>
      </c>
      <c r="I11" s="962"/>
    </row>
    <row r="12" spans="1:9" ht="21" customHeight="1">
      <c r="A12" s="963"/>
      <c r="B12" s="964"/>
      <c r="C12" s="963"/>
      <c r="D12" s="963"/>
      <c r="E12" s="965"/>
      <c r="F12" s="965"/>
      <c r="G12" s="962" t="s">
        <v>2245</v>
      </c>
      <c r="H12" s="962">
        <f>SUM(H8:H11)</f>
        <v>43.28</v>
      </c>
      <c r="I12" s="962"/>
    </row>
    <row r="13" spans="1:9" ht="21" customHeight="1">
      <c r="A13" s="963"/>
      <c r="B13" s="964"/>
      <c r="C13" s="963"/>
      <c r="D13" s="963"/>
      <c r="E13" s="965"/>
      <c r="F13" s="965"/>
      <c r="G13" s="962" t="s">
        <v>4224</v>
      </c>
      <c r="H13" s="962">
        <f>ROUNDUP(H12,1)</f>
        <v>43.3</v>
      </c>
      <c r="I13" s="962" t="s">
        <v>609</v>
      </c>
    </row>
    <row r="14" spans="1:9" ht="59.25" customHeight="1">
      <c r="A14" s="963">
        <f>A7+1</f>
        <v>2</v>
      </c>
      <c r="B14" s="964" t="str">
        <f>'[8]Building (2)'!B339</f>
        <v>Pressed tiles (23cmx23cmx20mm) mixed with Water proofing compound</v>
      </c>
      <c r="C14" s="963"/>
      <c r="D14" s="963"/>
      <c r="E14" s="965"/>
      <c r="F14" s="965"/>
      <c r="G14" s="965"/>
      <c r="H14" s="965"/>
      <c r="I14" s="962"/>
    </row>
    <row r="15" spans="1:9" ht="21" customHeight="1">
      <c r="A15" s="963"/>
      <c r="B15" s="964" t="s">
        <v>6441</v>
      </c>
      <c r="C15" s="963">
        <v>1</v>
      </c>
      <c r="D15" s="963">
        <v>1</v>
      </c>
      <c r="E15" s="965">
        <f>H13</f>
        <v>43.3</v>
      </c>
      <c r="F15" s="965" t="s">
        <v>1586</v>
      </c>
      <c r="G15" s="965" t="s">
        <v>1586</v>
      </c>
      <c r="H15" s="965">
        <f>PRODUCT(C15:G15)</f>
        <v>43.3</v>
      </c>
      <c r="I15" s="962"/>
    </row>
    <row r="16" spans="1:9" ht="21" customHeight="1">
      <c r="A16" s="963"/>
      <c r="B16" s="964"/>
      <c r="C16" s="963"/>
      <c r="D16" s="963"/>
      <c r="E16" s="965"/>
      <c r="F16" s="965"/>
      <c r="G16" s="962" t="s">
        <v>2245</v>
      </c>
      <c r="H16" s="962">
        <f>SUM(H15:H15)</f>
        <v>43.3</v>
      </c>
      <c r="I16" s="962"/>
    </row>
    <row r="17" spans="1:9" ht="21" customHeight="1">
      <c r="A17" s="963"/>
      <c r="B17" s="964"/>
      <c r="C17" s="963"/>
      <c r="D17" s="963"/>
      <c r="E17" s="965"/>
      <c r="F17" s="965"/>
      <c r="G17" s="962" t="s">
        <v>4224</v>
      </c>
      <c r="H17" s="962">
        <f>ROUNDUP(H16,1)</f>
        <v>43.3</v>
      </c>
      <c r="I17" s="962" t="s">
        <v>609</v>
      </c>
    </row>
    <row r="18" spans="1:9" ht="57.75" customHeight="1">
      <c r="A18" s="963">
        <f>A14+1</f>
        <v>3</v>
      </c>
      <c r="B18" s="964" t="s">
        <v>6442</v>
      </c>
      <c r="C18" s="963"/>
      <c r="D18" s="963"/>
      <c r="E18" s="965"/>
      <c r="F18" s="965"/>
      <c r="G18" s="965"/>
      <c r="H18" s="965"/>
      <c r="I18" s="962"/>
    </row>
    <row r="19" spans="1:9" ht="21" customHeight="1">
      <c r="A19" s="963"/>
      <c r="B19" s="964" t="s">
        <v>6505</v>
      </c>
      <c r="C19" s="963">
        <v>1</v>
      </c>
      <c r="D19" s="963">
        <v>1</v>
      </c>
      <c r="E19" s="965">
        <v>1.1399999999999999</v>
      </c>
      <c r="F19" s="965">
        <v>1.2</v>
      </c>
      <c r="G19" s="965" t="s">
        <v>1586</v>
      </c>
      <c r="H19" s="965">
        <f t="shared" ref="H19:H22" si="1">PRODUCT(C19:G19)</f>
        <v>1.37</v>
      </c>
      <c r="I19" s="962"/>
    </row>
    <row r="20" spans="1:9" ht="21" customHeight="1">
      <c r="A20" s="963"/>
      <c r="B20" s="964" t="s">
        <v>6358</v>
      </c>
      <c r="C20" s="963">
        <v>1</v>
      </c>
      <c r="D20" s="963">
        <v>1</v>
      </c>
      <c r="E20" s="965">
        <v>1.1399999999999999</v>
      </c>
      <c r="F20" s="965">
        <v>1.2</v>
      </c>
      <c r="G20" s="965" t="s">
        <v>1586</v>
      </c>
      <c r="H20" s="965">
        <f t="shared" si="1"/>
        <v>1.37</v>
      </c>
      <c r="I20" s="962"/>
    </row>
    <row r="21" spans="1:9" ht="21" customHeight="1">
      <c r="A21" s="963"/>
      <c r="B21" s="964" t="s">
        <v>6455</v>
      </c>
      <c r="C21" s="963">
        <v>1</v>
      </c>
      <c r="D21" s="963">
        <v>2</v>
      </c>
      <c r="E21" s="965">
        <v>1.1399999999999999</v>
      </c>
      <c r="F21" s="965">
        <v>1.57</v>
      </c>
      <c r="G21" s="965" t="s">
        <v>1586</v>
      </c>
      <c r="H21" s="965">
        <f t="shared" si="1"/>
        <v>3.58</v>
      </c>
      <c r="I21" s="962"/>
    </row>
    <row r="22" spans="1:9" ht="21" customHeight="1">
      <c r="A22" s="963"/>
      <c r="B22" s="964" t="s">
        <v>6514</v>
      </c>
      <c r="C22" s="963">
        <v>1</v>
      </c>
      <c r="D22" s="963">
        <v>1</v>
      </c>
      <c r="E22" s="965">
        <v>4</v>
      </c>
      <c r="F22" s="965">
        <v>1.2</v>
      </c>
      <c r="G22" s="965" t="s">
        <v>1586</v>
      </c>
      <c r="H22" s="965">
        <f t="shared" si="1"/>
        <v>4.8</v>
      </c>
      <c r="I22" s="962"/>
    </row>
    <row r="23" spans="1:9" ht="21" customHeight="1">
      <c r="A23" s="963"/>
      <c r="B23" s="964"/>
      <c r="C23" s="963"/>
      <c r="D23" s="963"/>
      <c r="E23" s="965"/>
      <c r="F23" s="965"/>
      <c r="G23" s="962" t="s">
        <v>2245</v>
      </c>
      <c r="H23" s="962">
        <f>SUM(H19:H22)</f>
        <v>11.12</v>
      </c>
      <c r="I23" s="962"/>
    </row>
    <row r="24" spans="1:9" ht="21" customHeight="1">
      <c r="A24" s="963"/>
      <c r="B24" s="964"/>
      <c r="C24" s="963"/>
      <c r="D24" s="963"/>
      <c r="E24" s="965"/>
      <c r="F24" s="965"/>
      <c r="G24" s="962" t="s">
        <v>4224</v>
      </c>
      <c r="H24" s="962">
        <f>ROUNDUP(H23,1)</f>
        <v>11.2</v>
      </c>
      <c r="I24" s="962" t="s">
        <v>609</v>
      </c>
    </row>
    <row r="25" spans="1:9" ht="40.5" customHeight="1">
      <c r="A25" s="963">
        <f>A18+1</f>
        <v>4</v>
      </c>
      <c r="B25" s="964" t="str">
        <f>'[8]Building (2)'!B654</f>
        <v>Floor ceramic tiles (Anti-skid) using Grout (Tile Joint Filler).</v>
      </c>
      <c r="C25" s="963"/>
      <c r="D25" s="963"/>
      <c r="E25" s="965"/>
      <c r="F25" s="965"/>
      <c r="G25" s="965"/>
      <c r="H25" s="965"/>
      <c r="I25" s="962"/>
    </row>
    <row r="26" spans="1:9" ht="21" customHeight="1">
      <c r="A26" s="963"/>
      <c r="B26" s="964" t="s">
        <v>6505</v>
      </c>
      <c r="C26" s="963">
        <v>1</v>
      </c>
      <c r="D26" s="963">
        <v>1</v>
      </c>
      <c r="E26" s="965">
        <v>1.1399999999999999</v>
      </c>
      <c r="F26" s="965">
        <v>1.2</v>
      </c>
      <c r="G26" s="965" t="s">
        <v>1586</v>
      </c>
      <c r="H26" s="965">
        <f t="shared" ref="H26:H28" si="2">PRODUCT(C26:G26)</f>
        <v>1.37</v>
      </c>
      <c r="I26" s="962"/>
    </row>
    <row r="27" spans="1:9" ht="21" customHeight="1">
      <c r="A27" s="963"/>
      <c r="B27" s="964" t="s">
        <v>6358</v>
      </c>
      <c r="C27" s="963">
        <v>1</v>
      </c>
      <c r="D27" s="963">
        <v>1</v>
      </c>
      <c r="E27" s="965">
        <v>1.1399999999999999</v>
      </c>
      <c r="F27" s="965">
        <v>1.2</v>
      </c>
      <c r="G27" s="965" t="s">
        <v>1586</v>
      </c>
      <c r="H27" s="965">
        <f t="shared" si="2"/>
        <v>1.37</v>
      </c>
      <c r="I27" s="962"/>
    </row>
    <row r="28" spans="1:9" ht="21" customHeight="1">
      <c r="A28" s="963"/>
      <c r="B28" s="964" t="s">
        <v>6455</v>
      </c>
      <c r="C28" s="963">
        <v>1</v>
      </c>
      <c r="D28" s="963">
        <v>2</v>
      </c>
      <c r="E28" s="965">
        <v>1.1399999999999999</v>
      </c>
      <c r="F28" s="965">
        <v>1.57</v>
      </c>
      <c r="G28" s="965" t="s">
        <v>1586</v>
      </c>
      <c r="H28" s="965">
        <f t="shared" si="2"/>
        <v>3.58</v>
      </c>
      <c r="I28" s="962"/>
    </row>
    <row r="29" spans="1:9" ht="21" customHeight="1">
      <c r="A29" s="963"/>
      <c r="B29" s="964"/>
      <c r="C29" s="963"/>
      <c r="D29" s="963"/>
      <c r="E29" s="965"/>
      <c r="F29" s="965"/>
      <c r="G29" s="962" t="s">
        <v>2245</v>
      </c>
      <c r="H29" s="962">
        <f>SUM(H26:H28)</f>
        <v>6.32</v>
      </c>
      <c r="I29" s="962"/>
    </row>
    <row r="30" spans="1:9" ht="21" customHeight="1">
      <c r="A30" s="963"/>
      <c r="B30" s="964"/>
      <c r="C30" s="963"/>
      <c r="D30" s="963"/>
      <c r="E30" s="965"/>
      <c r="F30" s="965"/>
      <c r="G30" s="962" t="s">
        <v>4224</v>
      </c>
      <c r="H30" s="962">
        <f>ROUNDUP(H29,1)</f>
        <v>6.4</v>
      </c>
      <c r="I30" s="962" t="s">
        <v>609</v>
      </c>
    </row>
    <row r="31" spans="1:9" ht="93" customHeight="1">
      <c r="A31" s="963">
        <f>A25+1</f>
        <v>5</v>
      </c>
      <c r="B31" s="964" t="str">
        <f>'[8]Building (2)'!B848</f>
        <v xml:space="preserve">S &amp; F of Indian Water closet white glazed (Oriya type) of size 580 x 440mm  with PVC SWR grade ' P' or "S' trap- Other than  G.F.  </v>
      </c>
      <c r="C31" s="963"/>
      <c r="D31" s="963"/>
      <c r="E31" s="965"/>
      <c r="F31" s="965"/>
      <c r="G31" s="965"/>
      <c r="H31" s="965"/>
      <c r="I31" s="962"/>
    </row>
    <row r="32" spans="1:9" ht="21" customHeight="1">
      <c r="A32" s="963"/>
      <c r="B32" s="964" t="s">
        <v>6505</v>
      </c>
      <c r="C32" s="963">
        <v>1</v>
      </c>
      <c r="D32" s="963">
        <v>1</v>
      </c>
      <c r="E32" s="965" t="s">
        <v>1586</v>
      </c>
      <c r="F32" s="965" t="s">
        <v>1586</v>
      </c>
      <c r="G32" s="965" t="s">
        <v>1586</v>
      </c>
      <c r="H32" s="965">
        <f>PRODUCT(C32:G32)</f>
        <v>1</v>
      </c>
      <c r="I32" s="962"/>
    </row>
    <row r="33" spans="1:9" ht="21" customHeight="1">
      <c r="A33" s="963"/>
      <c r="B33" s="964"/>
      <c r="C33" s="963"/>
      <c r="D33" s="963"/>
      <c r="E33" s="965"/>
      <c r="F33" s="965"/>
      <c r="G33" s="962" t="s">
        <v>2245</v>
      </c>
      <c r="H33" s="962">
        <f>SUM(H32:H32)</f>
        <v>1</v>
      </c>
      <c r="I33" s="962"/>
    </row>
    <row r="34" spans="1:9" ht="21" customHeight="1">
      <c r="A34" s="963"/>
      <c r="B34" s="964"/>
      <c r="C34" s="963"/>
      <c r="D34" s="963"/>
      <c r="E34" s="965"/>
      <c r="F34" s="965"/>
      <c r="G34" s="962" t="s">
        <v>4224</v>
      </c>
      <c r="H34" s="962">
        <f>ROUNDUP(H33,1)</f>
        <v>1</v>
      </c>
      <c r="I34" s="962" t="s">
        <v>1716</v>
      </c>
    </row>
    <row r="35" spans="1:9" ht="57" customHeight="1">
      <c r="A35" s="963">
        <f>A31+1</f>
        <v>6</v>
      </c>
      <c r="B35" s="964" t="str">
        <f>'[8]Building (2)'!B849</f>
        <v xml:space="preserve">S &amp; F of E.W.C.(White) 500 mm with PVC SWR grade "P" or "S" TRAP </v>
      </c>
      <c r="C35" s="963"/>
      <c r="D35" s="963"/>
      <c r="E35" s="965"/>
      <c r="F35" s="965"/>
      <c r="G35" s="965"/>
      <c r="H35" s="965"/>
      <c r="I35" s="962"/>
    </row>
    <row r="36" spans="1:9" ht="21" customHeight="1">
      <c r="A36" s="963"/>
      <c r="B36" s="964" t="s">
        <v>6358</v>
      </c>
      <c r="C36" s="963">
        <v>1</v>
      </c>
      <c r="D36" s="963">
        <v>1</v>
      </c>
      <c r="E36" s="965" t="s">
        <v>1586</v>
      </c>
      <c r="F36" s="965" t="s">
        <v>1586</v>
      </c>
      <c r="G36" s="965" t="s">
        <v>1586</v>
      </c>
      <c r="H36" s="965">
        <f>PRODUCT(C36:G36)</f>
        <v>1</v>
      </c>
      <c r="I36" s="962"/>
    </row>
    <row r="37" spans="1:9" ht="21" customHeight="1">
      <c r="A37" s="963"/>
      <c r="B37" s="964"/>
      <c r="C37" s="963"/>
      <c r="D37" s="963"/>
      <c r="E37" s="965"/>
      <c r="F37" s="965"/>
      <c r="G37" s="962" t="s">
        <v>2245</v>
      </c>
      <c r="H37" s="962">
        <f>SUM(H36:H36)</f>
        <v>1</v>
      </c>
      <c r="I37" s="962"/>
    </row>
    <row r="38" spans="1:9" ht="21" customHeight="1">
      <c r="A38" s="963"/>
      <c r="B38" s="964"/>
      <c r="C38" s="963"/>
      <c r="D38" s="963"/>
      <c r="E38" s="965"/>
      <c r="F38" s="965"/>
      <c r="G38" s="962" t="s">
        <v>4224</v>
      </c>
      <c r="H38" s="962">
        <f>ROUNDUP(H37,1)</f>
        <v>1</v>
      </c>
      <c r="I38" s="962" t="s">
        <v>1716</v>
      </c>
    </row>
    <row r="39" spans="1:9" ht="21" customHeight="1">
      <c r="A39" s="963">
        <f>A35+1</f>
        <v>7</v>
      </c>
      <c r="B39" s="964" t="str">
        <f>'[8]Building (2)'!B401</f>
        <v>PVC Nahani trap (4way/2way)</v>
      </c>
      <c r="C39" s="963"/>
      <c r="D39" s="963"/>
      <c r="E39" s="965"/>
      <c r="F39" s="965"/>
      <c r="G39" s="962"/>
      <c r="H39" s="962"/>
      <c r="I39" s="962"/>
    </row>
    <row r="40" spans="1:9" ht="21" customHeight="1">
      <c r="A40" s="963"/>
      <c r="B40" s="964" t="s">
        <v>6505</v>
      </c>
      <c r="C40" s="963">
        <v>1</v>
      </c>
      <c r="D40" s="963">
        <v>1</v>
      </c>
      <c r="E40" s="965" t="s">
        <v>1586</v>
      </c>
      <c r="F40" s="965" t="s">
        <v>1586</v>
      </c>
      <c r="G40" s="965" t="s">
        <v>1586</v>
      </c>
      <c r="H40" s="965">
        <f>PRODUCT(C40:G40)</f>
        <v>1</v>
      </c>
      <c r="I40" s="962"/>
    </row>
    <row r="41" spans="1:9" ht="21" customHeight="1">
      <c r="A41" s="963"/>
      <c r="B41" s="964" t="s">
        <v>6358</v>
      </c>
      <c r="C41" s="963">
        <v>1</v>
      </c>
      <c r="D41" s="963">
        <v>1</v>
      </c>
      <c r="E41" s="965" t="s">
        <v>1586</v>
      </c>
      <c r="F41" s="965" t="s">
        <v>1586</v>
      </c>
      <c r="G41" s="965" t="s">
        <v>1586</v>
      </c>
      <c r="H41" s="965">
        <f>PRODUCT(C41:G41)</f>
        <v>1</v>
      </c>
      <c r="I41" s="962"/>
    </row>
    <row r="42" spans="1:9" ht="21" customHeight="1">
      <c r="A42" s="963"/>
      <c r="B42" s="964" t="s">
        <v>6455</v>
      </c>
      <c r="C42" s="963">
        <v>1</v>
      </c>
      <c r="D42" s="963">
        <v>2</v>
      </c>
      <c r="E42" s="965" t="s">
        <v>1586</v>
      </c>
      <c r="F42" s="965" t="s">
        <v>1586</v>
      </c>
      <c r="G42" s="965" t="s">
        <v>1586</v>
      </c>
      <c r="H42" s="965">
        <f>PRODUCT(C42:G42)</f>
        <v>2</v>
      </c>
      <c r="I42" s="962"/>
    </row>
    <row r="43" spans="1:9" ht="21" customHeight="1">
      <c r="A43" s="963"/>
      <c r="B43" s="964"/>
      <c r="C43" s="963"/>
      <c r="D43" s="963"/>
      <c r="E43" s="965"/>
      <c r="F43" s="965"/>
      <c r="G43" s="962" t="s">
        <v>2245</v>
      </c>
      <c r="H43" s="962">
        <f>SUM(H40:H42)</f>
        <v>4</v>
      </c>
      <c r="I43" s="962"/>
    </row>
    <row r="44" spans="1:9" ht="21" customHeight="1">
      <c r="A44" s="963"/>
      <c r="B44" s="964"/>
      <c r="C44" s="963"/>
      <c r="D44" s="963"/>
      <c r="E44" s="965"/>
      <c r="F44" s="965"/>
      <c r="G44" s="962" t="s">
        <v>4224</v>
      </c>
      <c r="H44" s="962">
        <f>ROUNDUP(H43,1)</f>
        <v>4</v>
      </c>
      <c r="I44" s="962" t="s">
        <v>1716</v>
      </c>
    </row>
    <row r="45" spans="1:9" ht="21" customHeight="1">
      <c r="A45" s="963">
        <f>A39+1</f>
        <v>8</v>
      </c>
      <c r="B45" s="964" t="s">
        <v>6506</v>
      </c>
      <c r="C45" s="963"/>
      <c r="D45" s="963"/>
      <c r="E45" s="965"/>
      <c r="F45" s="965"/>
      <c r="G45" s="962"/>
      <c r="H45" s="962"/>
      <c r="I45" s="962"/>
    </row>
    <row r="46" spans="1:9" ht="21" customHeight="1">
      <c r="A46" s="963"/>
      <c r="B46" s="964" t="s">
        <v>6507</v>
      </c>
      <c r="C46" s="963">
        <v>1</v>
      </c>
      <c r="D46" s="963">
        <v>1</v>
      </c>
      <c r="E46" s="965">
        <v>11.59</v>
      </c>
      <c r="F46" s="965">
        <v>4.3899999999999997</v>
      </c>
      <c r="G46" s="965" t="s">
        <v>1586</v>
      </c>
      <c r="H46" s="965">
        <f>PRODUCT(C46:G46)</f>
        <v>50.88</v>
      </c>
      <c r="I46" s="962"/>
    </row>
    <row r="47" spans="1:9" ht="21" customHeight="1">
      <c r="A47" s="963"/>
      <c r="B47" s="964" t="s">
        <v>6507</v>
      </c>
      <c r="C47" s="963">
        <v>1</v>
      </c>
      <c r="D47" s="963">
        <v>1</v>
      </c>
      <c r="E47" s="965">
        <v>20.37</v>
      </c>
      <c r="F47" s="965" t="s">
        <v>1586</v>
      </c>
      <c r="G47" s="965">
        <v>0.15</v>
      </c>
      <c r="H47" s="965">
        <f>PRODUCT(C47:G47)</f>
        <v>3.06</v>
      </c>
      <c r="I47" s="962"/>
    </row>
    <row r="48" spans="1:9" ht="21" customHeight="1">
      <c r="A48" s="963"/>
      <c r="B48" s="964" t="s">
        <v>6438</v>
      </c>
      <c r="C48" s="963">
        <v>2</v>
      </c>
      <c r="D48" s="963">
        <v>6</v>
      </c>
      <c r="E48" s="965">
        <v>0.12</v>
      </c>
      <c r="F48" s="965" t="s">
        <v>1586</v>
      </c>
      <c r="G48" s="965">
        <v>0.15</v>
      </c>
      <c r="H48" s="965">
        <f>PRODUCT(C48:G48)</f>
        <v>0.22</v>
      </c>
      <c r="I48" s="962"/>
    </row>
    <row r="49" spans="1:9" ht="21" customHeight="1">
      <c r="A49" s="963"/>
      <c r="B49" s="964" t="s">
        <v>6375</v>
      </c>
      <c r="C49" s="963">
        <v>1</v>
      </c>
      <c r="D49" s="963">
        <v>1</v>
      </c>
      <c r="E49" s="965">
        <v>2.52</v>
      </c>
      <c r="F49" s="965">
        <v>5.7</v>
      </c>
      <c r="G49" s="965" t="s">
        <v>1586</v>
      </c>
      <c r="H49" s="965">
        <f>PRODUCT(C49:G49)</f>
        <v>14.36</v>
      </c>
      <c r="I49" s="962"/>
    </row>
    <row r="50" spans="1:9" ht="21" customHeight="1">
      <c r="A50" s="963"/>
      <c r="B50" s="964" t="s">
        <v>6440</v>
      </c>
      <c r="C50" s="963">
        <v>1</v>
      </c>
      <c r="D50" s="963">
        <v>1</v>
      </c>
      <c r="E50" s="965">
        <v>18.27</v>
      </c>
      <c r="F50" s="965" t="s">
        <v>1586</v>
      </c>
      <c r="G50" s="965">
        <v>0.15</v>
      </c>
      <c r="H50" s="965">
        <f>PRODUCT(C50:G50)</f>
        <v>2.74</v>
      </c>
      <c r="I50" s="962"/>
    </row>
    <row r="51" spans="1:9" ht="21" customHeight="1">
      <c r="A51" s="963"/>
      <c r="B51" s="964" t="s">
        <v>6508</v>
      </c>
      <c r="C51" s="963">
        <v>1</v>
      </c>
      <c r="D51" s="963">
        <v>1</v>
      </c>
      <c r="E51" s="965">
        <v>4.7</v>
      </c>
      <c r="F51" s="965">
        <v>1.52</v>
      </c>
      <c r="G51" s="965" t="s">
        <v>1586</v>
      </c>
      <c r="H51" s="965">
        <f t="shared" ref="H51:H52" si="3">PRODUCT(C51:G51)</f>
        <v>7.14</v>
      </c>
      <c r="I51" s="962"/>
    </row>
    <row r="52" spans="1:9" ht="21" customHeight="1">
      <c r="A52" s="963"/>
      <c r="B52" s="964" t="s">
        <v>6509</v>
      </c>
      <c r="C52" s="963">
        <v>1</v>
      </c>
      <c r="D52" s="963">
        <v>1</v>
      </c>
      <c r="E52" s="965">
        <v>12.44</v>
      </c>
      <c r="F52" s="965" t="s">
        <v>1586</v>
      </c>
      <c r="G52" s="965">
        <v>0.15</v>
      </c>
      <c r="H52" s="965">
        <f t="shared" si="3"/>
        <v>1.87</v>
      </c>
      <c r="I52" s="962"/>
    </row>
    <row r="53" spans="1:9" ht="21" customHeight="1">
      <c r="A53" s="963"/>
      <c r="B53" s="964"/>
      <c r="C53" s="963"/>
      <c r="D53" s="963"/>
      <c r="E53" s="965"/>
      <c r="F53" s="965"/>
      <c r="G53" s="962" t="s">
        <v>2245</v>
      </c>
      <c r="H53" s="962">
        <f>SUM(H46:H52)</f>
        <v>80.27</v>
      </c>
      <c r="I53" s="962"/>
    </row>
    <row r="54" spans="1:9" ht="21" customHeight="1">
      <c r="A54" s="963"/>
      <c r="B54" s="964"/>
      <c r="C54" s="963"/>
      <c r="D54" s="963"/>
      <c r="E54" s="965"/>
      <c r="F54" s="965"/>
      <c r="G54" s="962" t="s">
        <v>4224</v>
      </c>
      <c r="H54" s="962">
        <f>ROUNDUP(H53,1)</f>
        <v>80.3</v>
      </c>
      <c r="I54" s="962" t="s">
        <v>609</v>
      </c>
    </row>
    <row r="55" spans="1:9" ht="37.5" customHeight="1">
      <c r="A55" s="963">
        <f>A45+1</f>
        <v>9</v>
      </c>
      <c r="B55" s="964" t="s">
        <v>6444</v>
      </c>
      <c r="C55" s="963"/>
      <c r="D55" s="963"/>
      <c r="E55" s="965"/>
      <c r="F55" s="965"/>
      <c r="G55" s="965"/>
      <c r="H55" s="965"/>
      <c r="I55" s="962"/>
    </row>
    <row r="56" spans="1:9" ht="21" customHeight="1">
      <c r="A56" s="963"/>
      <c r="B56" s="966" t="s">
        <v>6373</v>
      </c>
      <c r="C56" s="963"/>
      <c r="D56" s="963"/>
      <c r="E56" s="965"/>
      <c r="F56" s="965"/>
      <c r="G56" s="965"/>
      <c r="H56" s="965"/>
      <c r="I56" s="962"/>
    </row>
    <row r="57" spans="1:9" ht="21" customHeight="1">
      <c r="A57" s="963"/>
      <c r="B57" s="964" t="s">
        <v>6375</v>
      </c>
      <c r="C57" s="963">
        <v>1</v>
      </c>
      <c r="D57" s="963">
        <v>1</v>
      </c>
      <c r="E57" s="965">
        <v>1.8</v>
      </c>
      <c r="F57" s="965">
        <v>0.75</v>
      </c>
      <c r="G57" s="965" t="s">
        <v>1586</v>
      </c>
      <c r="H57" s="965">
        <f>PRODUCT(C57:G57)</f>
        <v>1.35</v>
      </c>
      <c r="I57" s="962"/>
    </row>
    <row r="58" spans="1:9" ht="21" customHeight="1">
      <c r="A58" s="963"/>
      <c r="B58" s="964" t="s">
        <v>6445</v>
      </c>
      <c r="C58" s="963">
        <v>1</v>
      </c>
      <c r="D58" s="963">
        <v>1</v>
      </c>
      <c r="E58" s="965">
        <v>3.47</v>
      </c>
      <c r="F58" s="965">
        <v>0.45</v>
      </c>
      <c r="G58" s="965" t="s">
        <v>1586</v>
      </c>
      <c r="H58" s="965">
        <f>PRODUCT(C58:G58)</f>
        <v>1.56</v>
      </c>
      <c r="I58" s="962"/>
    </row>
    <row r="59" spans="1:9" ht="21" customHeight="1">
      <c r="A59" s="963"/>
      <c r="B59" s="964" t="s">
        <v>6358</v>
      </c>
      <c r="C59" s="963">
        <v>1</v>
      </c>
      <c r="D59" s="963">
        <v>1</v>
      </c>
      <c r="E59" s="965">
        <v>1.1399999999999999</v>
      </c>
      <c r="F59" s="965">
        <v>0.45</v>
      </c>
      <c r="G59" s="965" t="s">
        <v>1586</v>
      </c>
      <c r="H59" s="965">
        <f>PRODUCT(C59:G59)</f>
        <v>0.51</v>
      </c>
      <c r="I59" s="962"/>
    </row>
    <row r="60" spans="1:9" ht="21" customHeight="1">
      <c r="A60" s="963"/>
      <c r="B60" s="964" t="s">
        <v>6510</v>
      </c>
      <c r="C60" s="963">
        <v>1</v>
      </c>
      <c r="D60" s="963">
        <v>1</v>
      </c>
      <c r="E60" s="965">
        <v>4.7</v>
      </c>
      <c r="F60" s="965">
        <v>0.6</v>
      </c>
      <c r="G60" s="965" t="s">
        <v>1586</v>
      </c>
      <c r="H60" s="965">
        <f t="shared" ref="H60:H68" si="4">PRODUCT(C60:G60)</f>
        <v>2.82</v>
      </c>
      <c r="I60" s="962"/>
    </row>
    <row r="61" spans="1:9" ht="21" customHeight="1">
      <c r="A61" s="963"/>
      <c r="B61" s="964" t="s">
        <v>6505</v>
      </c>
      <c r="C61" s="963">
        <v>1</v>
      </c>
      <c r="D61" s="963">
        <v>1</v>
      </c>
      <c r="E61" s="965">
        <v>1.1399999999999999</v>
      </c>
      <c r="F61" s="965">
        <v>0.6</v>
      </c>
      <c r="G61" s="965" t="s">
        <v>1586</v>
      </c>
      <c r="H61" s="965">
        <f t="shared" si="4"/>
        <v>0.68</v>
      </c>
      <c r="I61" s="962"/>
    </row>
    <row r="62" spans="1:9" ht="21" customHeight="1">
      <c r="A62" s="963"/>
      <c r="B62" s="964" t="s">
        <v>6446</v>
      </c>
      <c r="C62" s="963">
        <v>1</v>
      </c>
      <c r="D62" s="963">
        <v>1</v>
      </c>
      <c r="E62" s="965">
        <v>7.73</v>
      </c>
      <c r="F62" s="965">
        <v>0.45</v>
      </c>
      <c r="G62" s="965" t="s">
        <v>1586</v>
      </c>
      <c r="H62" s="965">
        <f t="shared" si="4"/>
        <v>3.48</v>
      </c>
      <c r="I62" s="962"/>
    </row>
    <row r="63" spans="1:9" ht="21" customHeight="1">
      <c r="A63" s="963"/>
      <c r="B63" s="964" t="s">
        <v>6511</v>
      </c>
      <c r="C63" s="963">
        <v>1</v>
      </c>
      <c r="D63" s="963">
        <v>1</v>
      </c>
      <c r="E63" s="965">
        <v>3.93</v>
      </c>
      <c r="F63" s="965">
        <v>0.3</v>
      </c>
      <c r="G63" s="965" t="s">
        <v>1586</v>
      </c>
      <c r="H63" s="965">
        <f t="shared" si="4"/>
        <v>1.18</v>
      </c>
      <c r="I63" s="962"/>
    </row>
    <row r="64" spans="1:9" ht="21" customHeight="1">
      <c r="A64" s="963"/>
      <c r="B64" s="964" t="s">
        <v>6449</v>
      </c>
      <c r="C64" s="963">
        <v>1</v>
      </c>
      <c r="D64" s="963">
        <v>1</v>
      </c>
      <c r="E64" s="965">
        <v>3.83</v>
      </c>
      <c r="F64" s="965">
        <v>0.45</v>
      </c>
      <c r="G64" s="965" t="s">
        <v>1586</v>
      </c>
      <c r="H64" s="965">
        <f t="shared" si="4"/>
        <v>1.72</v>
      </c>
      <c r="I64" s="962"/>
    </row>
    <row r="65" spans="1:9" ht="21" customHeight="1">
      <c r="A65" s="963"/>
      <c r="B65" s="964" t="s">
        <v>6512</v>
      </c>
      <c r="C65" s="963">
        <v>1</v>
      </c>
      <c r="D65" s="963">
        <v>1</v>
      </c>
      <c r="E65" s="965">
        <v>2.4</v>
      </c>
      <c r="F65" s="965">
        <v>0.75</v>
      </c>
      <c r="G65" s="965" t="s">
        <v>1586</v>
      </c>
      <c r="H65" s="965">
        <f t="shared" si="4"/>
        <v>1.8</v>
      </c>
      <c r="I65" s="962"/>
    </row>
    <row r="66" spans="1:9" ht="21" customHeight="1">
      <c r="A66" s="963"/>
      <c r="B66" s="964" t="s">
        <v>6380</v>
      </c>
      <c r="C66" s="963">
        <v>1</v>
      </c>
      <c r="D66" s="963">
        <v>2</v>
      </c>
      <c r="E66" s="965">
        <v>1.81</v>
      </c>
      <c r="F66" s="965">
        <v>0.6</v>
      </c>
      <c r="G66" s="965" t="s">
        <v>1586</v>
      </c>
      <c r="H66" s="965">
        <f t="shared" si="4"/>
        <v>2.17</v>
      </c>
      <c r="I66" s="962"/>
    </row>
    <row r="67" spans="1:9" ht="21" customHeight="1">
      <c r="A67" s="963"/>
      <c r="B67" s="964" t="s">
        <v>6382</v>
      </c>
      <c r="C67" s="963">
        <v>1</v>
      </c>
      <c r="D67" s="963">
        <v>1</v>
      </c>
      <c r="E67" s="965">
        <v>2.4</v>
      </c>
      <c r="F67" s="965">
        <v>0.45</v>
      </c>
      <c r="G67" s="965" t="s">
        <v>1586</v>
      </c>
      <c r="H67" s="965">
        <f t="shared" si="4"/>
        <v>1.08</v>
      </c>
      <c r="I67" s="962"/>
    </row>
    <row r="68" spans="1:9" ht="21" customHeight="1">
      <c r="A68" s="963"/>
      <c r="B68" s="964" t="s">
        <v>6513</v>
      </c>
      <c r="C68" s="963">
        <v>1</v>
      </c>
      <c r="D68" s="963">
        <v>1</v>
      </c>
      <c r="E68" s="965">
        <v>8.66</v>
      </c>
      <c r="F68" s="965">
        <v>0.3</v>
      </c>
      <c r="G68" s="965" t="s">
        <v>1586</v>
      </c>
      <c r="H68" s="965">
        <f t="shared" si="4"/>
        <v>2.6</v>
      </c>
      <c r="I68" s="962"/>
    </row>
    <row r="69" spans="1:9" ht="21" customHeight="1">
      <c r="A69" s="963"/>
      <c r="B69" s="966" t="s">
        <v>6450</v>
      </c>
      <c r="C69" s="963"/>
      <c r="D69" s="963"/>
      <c r="E69" s="965"/>
      <c r="F69" s="965"/>
      <c r="G69" s="965"/>
      <c r="H69" s="965"/>
      <c r="I69" s="962"/>
    </row>
    <row r="70" spans="1:9" ht="21" customHeight="1">
      <c r="A70" s="963"/>
      <c r="B70" s="966" t="s">
        <v>6452</v>
      </c>
      <c r="C70" s="963"/>
      <c r="D70" s="963"/>
      <c r="E70" s="965"/>
      <c r="F70" s="965"/>
      <c r="G70" s="965"/>
      <c r="H70" s="965"/>
      <c r="I70" s="962"/>
    </row>
    <row r="71" spans="1:9" ht="21" customHeight="1">
      <c r="A71" s="963"/>
      <c r="B71" s="964" t="s">
        <v>6514</v>
      </c>
      <c r="C71" s="963">
        <v>1</v>
      </c>
      <c r="D71" s="963">
        <v>1</v>
      </c>
      <c r="E71" s="965">
        <v>3.83</v>
      </c>
      <c r="F71" s="965" t="s">
        <v>1586</v>
      </c>
      <c r="G71" s="965">
        <v>0.6</v>
      </c>
      <c r="H71" s="965">
        <f t="shared" ref="H71:H80" si="5">PRODUCT(C71:G71)</f>
        <v>2.2999999999999998</v>
      </c>
      <c r="I71" s="962"/>
    </row>
    <row r="72" spans="1:9" ht="21" customHeight="1">
      <c r="A72" s="963"/>
      <c r="B72" s="964" t="s">
        <v>6515</v>
      </c>
      <c r="C72" s="963">
        <v>1</v>
      </c>
      <c r="D72" s="963">
        <v>2</v>
      </c>
      <c r="E72" s="965">
        <v>1.75</v>
      </c>
      <c r="F72" s="965" t="s">
        <v>1586</v>
      </c>
      <c r="G72" s="965">
        <v>0.45</v>
      </c>
      <c r="H72" s="965">
        <f t="shared" si="5"/>
        <v>1.58</v>
      </c>
      <c r="I72" s="962"/>
    </row>
    <row r="73" spans="1:9" ht="21" customHeight="1">
      <c r="A73" s="963"/>
      <c r="B73" s="964" t="s">
        <v>6516</v>
      </c>
      <c r="C73" s="963">
        <v>1</v>
      </c>
      <c r="D73" s="963">
        <v>1</v>
      </c>
      <c r="E73" s="965">
        <v>2.4</v>
      </c>
      <c r="F73" s="965" t="s">
        <v>1586</v>
      </c>
      <c r="G73" s="965">
        <v>1.2</v>
      </c>
      <c r="H73" s="965">
        <f t="shared" si="5"/>
        <v>2.88</v>
      </c>
      <c r="I73" s="962"/>
    </row>
    <row r="74" spans="1:9" ht="21" customHeight="1">
      <c r="A74" s="963"/>
      <c r="B74" s="964" t="s">
        <v>6375</v>
      </c>
      <c r="C74" s="963">
        <v>1</v>
      </c>
      <c r="D74" s="963">
        <v>1</v>
      </c>
      <c r="E74" s="965">
        <v>3</v>
      </c>
      <c r="F74" s="965" t="s">
        <v>1586</v>
      </c>
      <c r="G74" s="965">
        <v>0.6</v>
      </c>
      <c r="H74" s="965">
        <f t="shared" si="5"/>
        <v>1.8</v>
      </c>
      <c r="I74" s="962"/>
    </row>
    <row r="75" spans="1:9" ht="21" customHeight="1">
      <c r="A75" s="963"/>
      <c r="B75" s="964" t="s">
        <v>6517</v>
      </c>
      <c r="C75" s="963">
        <v>1</v>
      </c>
      <c r="D75" s="963">
        <v>1</v>
      </c>
      <c r="E75" s="965">
        <v>11.82</v>
      </c>
      <c r="F75" s="965" t="s">
        <v>1586</v>
      </c>
      <c r="G75" s="965">
        <v>0.45</v>
      </c>
      <c r="H75" s="965">
        <f t="shared" si="5"/>
        <v>5.32</v>
      </c>
      <c r="I75" s="962"/>
    </row>
    <row r="76" spans="1:9" ht="21" customHeight="1">
      <c r="A76" s="963"/>
      <c r="B76" s="964" t="s">
        <v>6518</v>
      </c>
      <c r="C76" s="963">
        <v>1</v>
      </c>
      <c r="D76" s="963">
        <v>1</v>
      </c>
      <c r="E76" s="965">
        <v>11.82</v>
      </c>
      <c r="F76" s="965">
        <v>0.12</v>
      </c>
      <c r="G76" s="965" t="s">
        <v>1586</v>
      </c>
      <c r="H76" s="965">
        <f t="shared" si="5"/>
        <v>1.42</v>
      </c>
      <c r="I76" s="962"/>
    </row>
    <row r="77" spans="1:9" ht="21" customHeight="1">
      <c r="A77" s="963"/>
      <c r="B77" s="964" t="s">
        <v>6519</v>
      </c>
      <c r="C77" s="963">
        <v>1</v>
      </c>
      <c r="D77" s="963">
        <v>6</v>
      </c>
      <c r="E77" s="965">
        <v>2.12</v>
      </c>
      <c r="F77" s="965">
        <v>0.12</v>
      </c>
      <c r="G77" s="965" t="s">
        <v>1586</v>
      </c>
      <c r="H77" s="965">
        <f t="shared" si="5"/>
        <v>1.53</v>
      </c>
      <c r="I77" s="962"/>
    </row>
    <row r="78" spans="1:9" ht="21" customHeight="1">
      <c r="A78" s="963"/>
      <c r="B78" s="966" t="s">
        <v>6520</v>
      </c>
      <c r="C78" s="963"/>
      <c r="D78" s="963"/>
      <c r="E78" s="965"/>
      <c r="F78" s="965"/>
      <c r="G78" s="965"/>
      <c r="H78" s="965"/>
      <c r="I78" s="962"/>
    </row>
    <row r="79" spans="1:9" ht="21" customHeight="1">
      <c r="A79" s="963"/>
      <c r="B79" s="964" t="s">
        <v>6380</v>
      </c>
      <c r="C79" s="963">
        <v>1</v>
      </c>
      <c r="D79" s="963">
        <v>2</v>
      </c>
      <c r="E79" s="965">
        <v>1.81</v>
      </c>
      <c r="F79" s="965">
        <v>0.6</v>
      </c>
      <c r="G79" s="965" t="s">
        <v>1586</v>
      </c>
      <c r="H79" s="965">
        <f t="shared" si="5"/>
        <v>2.17</v>
      </c>
      <c r="I79" s="962"/>
    </row>
    <row r="80" spans="1:9" ht="21" customHeight="1">
      <c r="A80" s="963"/>
      <c r="B80" s="964" t="s">
        <v>6382</v>
      </c>
      <c r="C80" s="963">
        <v>1</v>
      </c>
      <c r="D80" s="963">
        <v>1</v>
      </c>
      <c r="E80" s="965">
        <v>2.4</v>
      </c>
      <c r="F80" s="965">
        <v>0.45</v>
      </c>
      <c r="G80" s="965" t="s">
        <v>1586</v>
      </c>
      <c r="H80" s="965">
        <f t="shared" si="5"/>
        <v>1.08</v>
      </c>
      <c r="I80" s="962"/>
    </row>
    <row r="81" spans="1:9" ht="21" customHeight="1">
      <c r="A81" s="963"/>
      <c r="B81" s="966" t="s">
        <v>6521</v>
      </c>
      <c r="C81" s="963"/>
      <c r="D81" s="963"/>
      <c r="E81" s="965"/>
      <c r="F81" s="965"/>
      <c r="G81" s="965"/>
      <c r="H81" s="965"/>
      <c r="I81" s="962"/>
    </row>
    <row r="82" spans="1:9" ht="21" customHeight="1">
      <c r="A82" s="963"/>
      <c r="B82" s="964" t="s">
        <v>6380</v>
      </c>
      <c r="C82" s="963">
        <v>1</v>
      </c>
      <c r="D82" s="963">
        <v>2</v>
      </c>
      <c r="E82" s="965">
        <v>3.01</v>
      </c>
      <c r="F82" s="965" t="s">
        <v>1586</v>
      </c>
      <c r="G82" s="965">
        <v>0.06</v>
      </c>
      <c r="H82" s="965">
        <f>PRODUCT(C82:G82)</f>
        <v>0.36</v>
      </c>
      <c r="I82" s="962"/>
    </row>
    <row r="83" spans="1:9" ht="21" customHeight="1">
      <c r="A83" s="963"/>
      <c r="B83" s="964" t="s">
        <v>6382</v>
      </c>
      <c r="C83" s="963">
        <v>1</v>
      </c>
      <c r="D83" s="963">
        <v>1</v>
      </c>
      <c r="E83" s="965">
        <v>2.85</v>
      </c>
      <c r="F83" s="965" t="s">
        <v>1586</v>
      </c>
      <c r="G83" s="965">
        <v>0.06</v>
      </c>
      <c r="H83" s="965">
        <f>PRODUCT(C83:G83)</f>
        <v>0.17</v>
      </c>
      <c r="I83" s="962"/>
    </row>
    <row r="84" spans="1:9" ht="21" customHeight="1">
      <c r="A84" s="963"/>
      <c r="B84" s="966" t="s">
        <v>6451</v>
      </c>
      <c r="C84" s="963"/>
      <c r="D84" s="963"/>
      <c r="E84" s="965"/>
      <c r="F84" s="965"/>
      <c r="G84" s="965"/>
      <c r="H84" s="965"/>
      <c r="I84" s="962"/>
    </row>
    <row r="85" spans="1:9" ht="21" customHeight="1">
      <c r="A85" s="963"/>
      <c r="B85" s="964" t="s">
        <v>6355</v>
      </c>
      <c r="C85" s="963">
        <v>1</v>
      </c>
      <c r="D85" s="963">
        <v>1</v>
      </c>
      <c r="E85" s="965">
        <v>3.8</v>
      </c>
      <c r="F85" s="965" t="s">
        <v>1586</v>
      </c>
      <c r="G85" s="965">
        <v>0.6</v>
      </c>
      <c r="H85" s="965">
        <f t="shared" ref="H85:H98" si="6">PRODUCT(C85:G85)</f>
        <v>2.2799999999999998</v>
      </c>
      <c r="I85" s="962"/>
    </row>
    <row r="86" spans="1:9" ht="21" customHeight="1">
      <c r="A86" s="963"/>
      <c r="B86" s="964" t="s">
        <v>6522</v>
      </c>
      <c r="C86" s="963">
        <v>1</v>
      </c>
      <c r="D86" s="963">
        <v>1</v>
      </c>
      <c r="E86" s="965">
        <v>3.93</v>
      </c>
      <c r="F86" s="965" t="s">
        <v>1586</v>
      </c>
      <c r="G86" s="965">
        <v>0.45</v>
      </c>
      <c r="H86" s="965">
        <f t="shared" si="6"/>
        <v>1.77</v>
      </c>
      <c r="I86" s="962"/>
    </row>
    <row r="87" spans="1:9" ht="21" customHeight="1">
      <c r="A87" s="963"/>
      <c r="B87" s="964" t="s">
        <v>6523</v>
      </c>
      <c r="C87" s="963">
        <v>1</v>
      </c>
      <c r="D87" s="963">
        <v>1</v>
      </c>
      <c r="E87" s="965">
        <v>2.73</v>
      </c>
      <c r="F87" s="965" t="s">
        <v>1586</v>
      </c>
      <c r="G87" s="965">
        <v>0.6</v>
      </c>
      <c r="H87" s="965">
        <f t="shared" si="6"/>
        <v>1.64</v>
      </c>
      <c r="I87" s="962"/>
    </row>
    <row r="88" spans="1:9" ht="21" customHeight="1">
      <c r="A88" s="963"/>
      <c r="B88" s="964" t="s">
        <v>6524</v>
      </c>
      <c r="C88" s="963">
        <v>1</v>
      </c>
      <c r="D88" s="963">
        <v>1</v>
      </c>
      <c r="E88" s="965">
        <v>3.83</v>
      </c>
      <c r="F88" s="965" t="s">
        <v>1586</v>
      </c>
      <c r="G88" s="965">
        <v>0.75</v>
      </c>
      <c r="H88" s="965">
        <f t="shared" si="6"/>
        <v>2.87</v>
      </c>
      <c r="I88" s="962"/>
    </row>
    <row r="89" spans="1:9" ht="21" customHeight="1">
      <c r="A89" s="963"/>
      <c r="B89" s="964" t="s">
        <v>6357</v>
      </c>
      <c r="C89" s="963">
        <v>1</v>
      </c>
      <c r="D89" s="963">
        <v>2</v>
      </c>
      <c r="E89" s="965">
        <v>1.2</v>
      </c>
      <c r="F89" s="965" t="s">
        <v>1586</v>
      </c>
      <c r="G89" s="965">
        <v>0.3</v>
      </c>
      <c r="H89" s="965">
        <f t="shared" si="6"/>
        <v>0.72</v>
      </c>
      <c r="I89" s="962"/>
    </row>
    <row r="90" spans="1:9" ht="21" customHeight="1">
      <c r="A90" s="963"/>
      <c r="B90" s="964" t="s">
        <v>6374</v>
      </c>
      <c r="C90" s="963">
        <v>1</v>
      </c>
      <c r="D90" s="963">
        <v>1</v>
      </c>
      <c r="E90" s="965">
        <v>4</v>
      </c>
      <c r="F90" s="965" t="s">
        <v>1586</v>
      </c>
      <c r="G90" s="965">
        <v>0.75</v>
      </c>
      <c r="H90" s="965">
        <f t="shared" si="6"/>
        <v>3</v>
      </c>
      <c r="I90" s="962"/>
    </row>
    <row r="91" spans="1:9" ht="21" customHeight="1">
      <c r="A91" s="963"/>
      <c r="B91" s="964" t="s">
        <v>6448</v>
      </c>
      <c r="C91" s="963">
        <v>1</v>
      </c>
      <c r="D91" s="963">
        <v>1</v>
      </c>
      <c r="E91" s="965">
        <v>4.8</v>
      </c>
      <c r="F91" s="965" t="s">
        <v>1586</v>
      </c>
      <c r="G91" s="965">
        <v>0.3</v>
      </c>
      <c r="H91" s="965">
        <f t="shared" si="6"/>
        <v>1.44</v>
      </c>
      <c r="I91" s="962"/>
    </row>
    <row r="92" spans="1:9" ht="21" customHeight="1">
      <c r="A92" s="963"/>
      <c r="B92" s="964" t="s">
        <v>6445</v>
      </c>
      <c r="C92" s="963">
        <v>1</v>
      </c>
      <c r="D92" s="963">
        <v>1</v>
      </c>
      <c r="E92" s="965">
        <v>3.47</v>
      </c>
      <c r="F92" s="965" t="s">
        <v>1586</v>
      </c>
      <c r="G92" s="965">
        <v>0.75</v>
      </c>
      <c r="H92" s="965">
        <f t="shared" si="6"/>
        <v>2.6</v>
      </c>
      <c r="I92" s="962"/>
    </row>
    <row r="93" spans="1:9" ht="21" customHeight="1">
      <c r="A93" s="963"/>
      <c r="B93" s="964" t="s">
        <v>6446</v>
      </c>
      <c r="C93" s="963">
        <v>1</v>
      </c>
      <c r="D93" s="963">
        <v>1</v>
      </c>
      <c r="E93" s="965">
        <v>3.93</v>
      </c>
      <c r="F93" s="965" t="s">
        <v>1586</v>
      </c>
      <c r="G93" s="965">
        <v>0.75</v>
      </c>
      <c r="H93" s="965">
        <f t="shared" si="6"/>
        <v>2.95</v>
      </c>
      <c r="I93" s="962"/>
    </row>
    <row r="94" spans="1:9" ht="21" customHeight="1">
      <c r="A94" s="963"/>
      <c r="B94" s="964" t="s">
        <v>6510</v>
      </c>
      <c r="C94" s="963">
        <v>1</v>
      </c>
      <c r="D94" s="963">
        <v>1</v>
      </c>
      <c r="E94" s="965">
        <v>4.7</v>
      </c>
      <c r="F94" s="965" t="s">
        <v>1586</v>
      </c>
      <c r="G94" s="965">
        <v>0.6</v>
      </c>
      <c r="H94" s="965">
        <f t="shared" si="6"/>
        <v>2.82</v>
      </c>
      <c r="I94" s="962"/>
    </row>
    <row r="95" spans="1:9" ht="21" customHeight="1">
      <c r="A95" s="963"/>
      <c r="B95" s="964" t="s">
        <v>6447</v>
      </c>
      <c r="C95" s="963">
        <v>1</v>
      </c>
      <c r="D95" s="963">
        <v>1</v>
      </c>
      <c r="E95" s="965">
        <v>3.93</v>
      </c>
      <c r="F95" s="965" t="s">
        <v>1586</v>
      </c>
      <c r="G95" s="965">
        <v>0.6</v>
      </c>
      <c r="H95" s="965">
        <f t="shared" si="6"/>
        <v>2.36</v>
      </c>
      <c r="I95" s="962"/>
    </row>
    <row r="96" spans="1:9" ht="21" customHeight="1">
      <c r="A96" s="963"/>
      <c r="B96" s="964" t="s">
        <v>6525</v>
      </c>
      <c r="C96" s="963">
        <v>1</v>
      </c>
      <c r="D96" s="963">
        <v>2</v>
      </c>
      <c r="E96" s="965">
        <v>2.4</v>
      </c>
      <c r="F96" s="965" t="s">
        <v>1586</v>
      </c>
      <c r="G96" s="965">
        <v>0.5</v>
      </c>
      <c r="H96" s="965">
        <f t="shared" si="6"/>
        <v>2.4</v>
      </c>
      <c r="I96" s="962"/>
    </row>
    <row r="97" spans="1:9" ht="21" customHeight="1">
      <c r="A97" s="963"/>
      <c r="B97" s="964" t="s">
        <v>6356</v>
      </c>
      <c r="C97" s="963">
        <v>1</v>
      </c>
      <c r="D97" s="963">
        <v>2</v>
      </c>
      <c r="E97" s="965">
        <v>1.2</v>
      </c>
      <c r="F97" s="965" t="s">
        <v>1586</v>
      </c>
      <c r="G97" s="965">
        <v>0.6</v>
      </c>
      <c r="H97" s="965">
        <f t="shared" si="6"/>
        <v>1.44</v>
      </c>
      <c r="I97" s="962"/>
    </row>
    <row r="98" spans="1:9" ht="21" customHeight="1">
      <c r="A98" s="963"/>
      <c r="B98" s="964" t="s">
        <v>6526</v>
      </c>
      <c r="C98" s="963">
        <v>1</v>
      </c>
      <c r="D98" s="963">
        <v>1</v>
      </c>
      <c r="E98" s="965">
        <v>9</v>
      </c>
      <c r="F98" s="965" t="s">
        <v>1586</v>
      </c>
      <c r="G98" s="965">
        <v>0.6</v>
      </c>
      <c r="H98" s="965">
        <f t="shared" si="6"/>
        <v>5.4</v>
      </c>
      <c r="I98" s="962"/>
    </row>
    <row r="99" spans="1:9" ht="21" customHeight="1">
      <c r="A99" s="963"/>
      <c r="B99" s="964"/>
      <c r="C99" s="963"/>
      <c r="D99" s="963"/>
      <c r="E99" s="965"/>
      <c r="F99" s="965"/>
      <c r="G99" s="962" t="s">
        <v>2245</v>
      </c>
      <c r="H99" s="962">
        <f>SUM(H56:H98)</f>
        <v>75.25</v>
      </c>
      <c r="I99" s="962"/>
    </row>
    <row r="100" spans="1:9" ht="21" customHeight="1">
      <c r="A100" s="963"/>
      <c r="B100" s="964"/>
      <c r="C100" s="963"/>
      <c r="D100" s="963"/>
      <c r="E100" s="965"/>
      <c r="F100" s="965"/>
      <c r="G100" s="962" t="s">
        <v>4224</v>
      </c>
      <c r="H100" s="962">
        <f>ROUNDUP(H99,1)</f>
        <v>75.3</v>
      </c>
      <c r="I100" s="962" t="s">
        <v>609</v>
      </c>
    </row>
    <row r="101" spans="1:9" ht="24" customHeight="1">
      <c r="A101" s="963">
        <f>A55+1</f>
        <v>10</v>
      </c>
      <c r="B101" s="964" t="str">
        <f>'[8]Building (2)'!B341</f>
        <v>Plastering in C.M. 1:5, 12 mm tk.</v>
      </c>
      <c r="C101" s="963"/>
      <c r="D101" s="963"/>
      <c r="E101" s="965"/>
      <c r="F101" s="965"/>
      <c r="G101" s="965"/>
      <c r="H101" s="965"/>
      <c r="I101" s="962"/>
    </row>
    <row r="102" spans="1:9" ht="21" customHeight="1">
      <c r="A102" s="963"/>
      <c r="B102" s="966" t="s">
        <v>6450</v>
      </c>
      <c r="C102" s="963"/>
      <c r="D102" s="963"/>
      <c r="E102" s="965"/>
      <c r="F102" s="965"/>
      <c r="G102" s="965"/>
      <c r="H102" s="965"/>
      <c r="I102" s="962"/>
    </row>
    <row r="103" spans="1:9" ht="21" customHeight="1">
      <c r="A103" s="963"/>
      <c r="B103" s="966" t="s">
        <v>6452</v>
      </c>
      <c r="C103" s="963"/>
      <c r="D103" s="963"/>
      <c r="E103" s="965"/>
      <c r="F103" s="965"/>
      <c r="G103" s="965"/>
      <c r="H103" s="965"/>
      <c r="I103" s="962"/>
    </row>
    <row r="104" spans="1:9" ht="21" customHeight="1">
      <c r="A104" s="963"/>
      <c r="B104" s="964" t="s">
        <v>6514</v>
      </c>
      <c r="C104" s="963">
        <v>1</v>
      </c>
      <c r="D104" s="963">
        <v>1</v>
      </c>
      <c r="E104" s="965">
        <v>3.83</v>
      </c>
      <c r="F104" s="965" t="s">
        <v>1586</v>
      </c>
      <c r="G104" s="965">
        <v>0.6</v>
      </c>
      <c r="H104" s="965">
        <f t="shared" ref="H104:H110" si="7">PRODUCT(C104:G104)</f>
        <v>2.2999999999999998</v>
      </c>
      <c r="I104" s="962"/>
    </row>
    <row r="105" spans="1:9" ht="21" customHeight="1">
      <c r="A105" s="963"/>
      <c r="B105" s="964" t="s">
        <v>6515</v>
      </c>
      <c r="C105" s="963">
        <v>1</v>
      </c>
      <c r="D105" s="963">
        <v>2</v>
      </c>
      <c r="E105" s="965">
        <v>1.75</v>
      </c>
      <c r="F105" s="965" t="s">
        <v>1586</v>
      </c>
      <c r="G105" s="965">
        <v>0.45</v>
      </c>
      <c r="H105" s="965">
        <f t="shared" si="7"/>
        <v>1.58</v>
      </c>
      <c r="I105" s="962"/>
    </row>
    <row r="106" spans="1:9" ht="21" customHeight="1">
      <c r="A106" s="963"/>
      <c r="B106" s="964" t="s">
        <v>6516</v>
      </c>
      <c r="C106" s="963">
        <v>1</v>
      </c>
      <c r="D106" s="963">
        <v>1</v>
      </c>
      <c r="E106" s="965">
        <v>2.4</v>
      </c>
      <c r="F106" s="965" t="s">
        <v>1586</v>
      </c>
      <c r="G106" s="965">
        <v>1.2</v>
      </c>
      <c r="H106" s="965">
        <f t="shared" si="7"/>
        <v>2.88</v>
      </c>
      <c r="I106" s="962"/>
    </row>
    <row r="107" spans="1:9" ht="21" customHeight="1">
      <c r="A107" s="963"/>
      <c r="B107" s="964" t="s">
        <v>6375</v>
      </c>
      <c r="C107" s="963">
        <v>1</v>
      </c>
      <c r="D107" s="963">
        <v>1</v>
      </c>
      <c r="E107" s="965">
        <v>3</v>
      </c>
      <c r="F107" s="965" t="s">
        <v>1586</v>
      </c>
      <c r="G107" s="965">
        <v>0.6</v>
      </c>
      <c r="H107" s="965">
        <f t="shared" si="7"/>
        <v>1.8</v>
      </c>
      <c r="I107" s="962"/>
    </row>
    <row r="108" spans="1:9" ht="21" customHeight="1">
      <c r="A108" s="963"/>
      <c r="B108" s="964" t="s">
        <v>6517</v>
      </c>
      <c r="C108" s="963">
        <v>1</v>
      </c>
      <c r="D108" s="963">
        <v>1</v>
      </c>
      <c r="E108" s="965">
        <v>11.82</v>
      </c>
      <c r="F108" s="965" t="s">
        <v>1586</v>
      </c>
      <c r="G108" s="965">
        <v>0.45</v>
      </c>
      <c r="H108" s="965">
        <f t="shared" si="7"/>
        <v>5.32</v>
      </c>
      <c r="I108" s="962"/>
    </row>
    <row r="109" spans="1:9" ht="21" customHeight="1">
      <c r="A109" s="963"/>
      <c r="B109" s="964" t="s">
        <v>6518</v>
      </c>
      <c r="C109" s="963">
        <v>1</v>
      </c>
      <c r="D109" s="963">
        <v>1</v>
      </c>
      <c r="E109" s="965">
        <v>11.82</v>
      </c>
      <c r="F109" s="965">
        <v>0.12</v>
      </c>
      <c r="G109" s="965" t="s">
        <v>1586</v>
      </c>
      <c r="H109" s="965">
        <f t="shared" si="7"/>
        <v>1.42</v>
      </c>
      <c r="I109" s="962"/>
    </row>
    <row r="110" spans="1:9" ht="21" customHeight="1">
      <c r="A110" s="963"/>
      <c r="B110" s="964" t="s">
        <v>6519</v>
      </c>
      <c r="C110" s="963">
        <v>1</v>
      </c>
      <c r="D110" s="963">
        <v>6</v>
      </c>
      <c r="E110" s="965">
        <v>2.12</v>
      </c>
      <c r="F110" s="965">
        <v>0.12</v>
      </c>
      <c r="G110" s="965" t="s">
        <v>1586</v>
      </c>
      <c r="H110" s="965">
        <f t="shared" si="7"/>
        <v>1.53</v>
      </c>
      <c r="I110" s="962"/>
    </row>
    <row r="111" spans="1:9" ht="21" customHeight="1">
      <c r="A111" s="963"/>
      <c r="B111" s="966" t="s">
        <v>6520</v>
      </c>
      <c r="C111" s="963"/>
      <c r="D111" s="963"/>
      <c r="E111" s="965"/>
      <c r="F111" s="965"/>
      <c r="G111" s="965"/>
      <c r="H111" s="965"/>
      <c r="I111" s="962"/>
    </row>
    <row r="112" spans="1:9" ht="21" customHeight="1">
      <c r="A112" s="963"/>
      <c r="B112" s="964" t="s">
        <v>6380</v>
      </c>
      <c r="C112" s="963">
        <v>1</v>
      </c>
      <c r="D112" s="963">
        <v>2</v>
      </c>
      <c r="E112" s="965">
        <v>1.81</v>
      </c>
      <c r="F112" s="965">
        <v>0.6</v>
      </c>
      <c r="G112" s="965" t="s">
        <v>1586</v>
      </c>
      <c r="H112" s="965">
        <f t="shared" ref="H112:H113" si="8">PRODUCT(C112:G112)</f>
        <v>2.17</v>
      </c>
      <c r="I112" s="962"/>
    </row>
    <row r="113" spans="1:9" ht="21" customHeight="1">
      <c r="A113" s="963"/>
      <c r="B113" s="964" t="s">
        <v>6382</v>
      </c>
      <c r="C113" s="963">
        <v>1</v>
      </c>
      <c r="D113" s="963">
        <v>1</v>
      </c>
      <c r="E113" s="965">
        <v>2.4</v>
      </c>
      <c r="F113" s="965">
        <v>0.45</v>
      </c>
      <c r="G113" s="965" t="s">
        <v>1586</v>
      </c>
      <c r="H113" s="965">
        <f t="shared" si="8"/>
        <v>1.08</v>
      </c>
      <c r="I113" s="962"/>
    </row>
    <row r="114" spans="1:9" ht="21" customHeight="1">
      <c r="A114" s="963"/>
      <c r="B114" s="966" t="s">
        <v>6521</v>
      </c>
      <c r="C114" s="963"/>
      <c r="D114" s="963"/>
      <c r="E114" s="965"/>
      <c r="F114" s="965"/>
      <c r="G114" s="965"/>
      <c r="H114" s="965"/>
      <c r="I114" s="962"/>
    </row>
    <row r="115" spans="1:9" ht="21" customHeight="1">
      <c r="A115" s="963"/>
      <c r="B115" s="964" t="s">
        <v>6380</v>
      </c>
      <c r="C115" s="963">
        <v>1</v>
      </c>
      <c r="D115" s="963">
        <v>2</v>
      </c>
      <c r="E115" s="965">
        <v>3.01</v>
      </c>
      <c r="F115" s="965" t="s">
        <v>1586</v>
      </c>
      <c r="G115" s="965">
        <v>0.06</v>
      </c>
      <c r="H115" s="965">
        <f>PRODUCT(C115:G115)</f>
        <v>0.36</v>
      </c>
      <c r="I115" s="962"/>
    </row>
    <row r="116" spans="1:9" ht="21" customHeight="1">
      <c r="A116" s="963"/>
      <c r="B116" s="964" t="s">
        <v>6382</v>
      </c>
      <c r="C116" s="963">
        <v>1</v>
      </c>
      <c r="D116" s="963">
        <v>1</v>
      </c>
      <c r="E116" s="965">
        <v>2.85</v>
      </c>
      <c r="F116" s="965" t="s">
        <v>1586</v>
      </c>
      <c r="G116" s="965">
        <v>0.06</v>
      </c>
      <c r="H116" s="965">
        <f>PRODUCT(C116:G116)</f>
        <v>0.17</v>
      </c>
      <c r="I116" s="962"/>
    </row>
    <row r="117" spans="1:9" ht="21" customHeight="1">
      <c r="A117" s="963"/>
      <c r="B117" s="964" t="s">
        <v>6377</v>
      </c>
      <c r="C117" s="963">
        <v>1</v>
      </c>
      <c r="D117" s="963">
        <v>1</v>
      </c>
      <c r="E117" s="965">
        <v>13.62</v>
      </c>
      <c r="F117" s="965" t="s">
        <v>1586</v>
      </c>
      <c r="G117" s="965">
        <v>0.2</v>
      </c>
      <c r="H117" s="965">
        <f t="shared" ref="H117:H120" si="9">PRODUCT(C117:G117)</f>
        <v>2.72</v>
      </c>
      <c r="I117" s="962"/>
    </row>
    <row r="118" spans="1:9" ht="21" customHeight="1">
      <c r="A118" s="963"/>
      <c r="B118" s="964" t="s">
        <v>6476</v>
      </c>
      <c r="C118" s="963">
        <v>1</v>
      </c>
      <c r="D118" s="963">
        <v>1</v>
      </c>
      <c r="E118" s="965">
        <v>10.5</v>
      </c>
      <c r="F118" s="965" t="s">
        <v>1586</v>
      </c>
      <c r="G118" s="965">
        <v>0.2</v>
      </c>
      <c r="H118" s="965">
        <f t="shared" si="9"/>
        <v>2.1</v>
      </c>
      <c r="I118" s="962"/>
    </row>
    <row r="119" spans="1:9" ht="21" customHeight="1">
      <c r="A119" s="963"/>
      <c r="B119" s="964" t="s">
        <v>6477</v>
      </c>
      <c r="C119" s="963">
        <v>1</v>
      </c>
      <c r="D119" s="963">
        <v>1</v>
      </c>
      <c r="E119" s="965">
        <v>9.9</v>
      </c>
      <c r="F119" s="965" t="s">
        <v>1586</v>
      </c>
      <c r="G119" s="965">
        <v>0.2</v>
      </c>
      <c r="H119" s="965">
        <f t="shared" si="9"/>
        <v>1.98</v>
      </c>
      <c r="I119" s="962"/>
    </row>
    <row r="120" spans="1:9" ht="21" customHeight="1">
      <c r="A120" s="963"/>
      <c r="B120" s="964" t="s">
        <v>6482</v>
      </c>
      <c r="C120" s="963">
        <v>1</v>
      </c>
      <c r="D120" s="963">
        <v>1</v>
      </c>
      <c r="E120" s="965">
        <v>4.93</v>
      </c>
      <c r="F120" s="965" t="s">
        <v>1586</v>
      </c>
      <c r="G120" s="965">
        <v>0.2</v>
      </c>
      <c r="H120" s="965">
        <f t="shared" si="9"/>
        <v>0.99</v>
      </c>
      <c r="I120" s="962"/>
    </row>
    <row r="121" spans="1:9" ht="21" customHeight="1">
      <c r="A121" s="963"/>
      <c r="B121" s="964" t="s">
        <v>6480</v>
      </c>
      <c r="C121" s="963">
        <v>1</v>
      </c>
      <c r="D121" s="963">
        <v>1</v>
      </c>
      <c r="E121" s="965">
        <v>16</v>
      </c>
      <c r="F121" s="965" t="s">
        <v>1586</v>
      </c>
      <c r="G121" s="965">
        <v>0.2</v>
      </c>
      <c r="H121" s="965">
        <f>PRODUCT(C121:G121)</f>
        <v>3.2</v>
      </c>
      <c r="I121" s="962"/>
    </row>
    <row r="122" spans="1:9" ht="21" customHeight="1">
      <c r="A122" s="963"/>
      <c r="B122" s="964" t="s">
        <v>6568</v>
      </c>
      <c r="C122" s="963">
        <v>1</v>
      </c>
      <c r="D122" s="963">
        <v>1</v>
      </c>
      <c r="E122" s="965">
        <v>16</v>
      </c>
      <c r="F122" s="965">
        <v>0.12</v>
      </c>
      <c r="G122" s="965" t="s">
        <v>1586</v>
      </c>
      <c r="H122" s="965">
        <f>PRODUCT(C122:G122)</f>
        <v>1.92</v>
      </c>
      <c r="I122" s="962"/>
    </row>
    <row r="123" spans="1:9" ht="21" customHeight="1">
      <c r="A123" s="963"/>
      <c r="B123" s="964" t="s">
        <v>6372</v>
      </c>
      <c r="C123" s="963">
        <v>1</v>
      </c>
      <c r="D123" s="963">
        <v>2</v>
      </c>
      <c r="E123" s="965">
        <v>4.24</v>
      </c>
      <c r="F123" s="965" t="s">
        <v>1586</v>
      </c>
      <c r="G123" s="965">
        <v>0.75</v>
      </c>
      <c r="H123" s="965">
        <f>PRODUCT(C123:G123)</f>
        <v>6.36</v>
      </c>
      <c r="I123" s="962"/>
    </row>
    <row r="124" spans="1:9" ht="21" customHeight="1">
      <c r="A124" s="963"/>
      <c r="B124" s="964" t="s">
        <v>6566</v>
      </c>
      <c r="C124" s="963">
        <v>1</v>
      </c>
      <c r="D124" s="963">
        <v>1</v>
      </c>
      <c r="E124" s="965">
        <v>5.2</v>
      </c>
      <c r="F124" s="965" t="s">
        <v>1586</v>
      </c>
      <c r="G124" s="965">
        <v>0.45</v>
      </c>
      <c r="H124" s="965">
        <f>PRODUCT(C124:G124)</f>
        <v>2.34</v>
      </c>
      <c r="I124" s="962"/>
    </row>
    <row r="125" spans="1:9" ht="21" customHeight="1">
      <c r="A125" s="963"/>
      <c r="B125" s="966" t="s">
        <v>6364</v>
      </c>
      <c r="C125" s="963"/>
      <c r="D125" s="963"/>
      <c r="E125" s="965"/>
      <c r="F125" s="965"/>
      <c r="G125" s="965"/>
      <c r="H125" s="965"/>
      <c r="I125" s="962"/>
    </row>
    <row r="126" spans="1:9" ht="21" customHeight="1">
      <c r="A126" s="963"/>
      <c r="B126" s="964" t="s">
        <v>6567</v>
      </c>
      <c r="C126" s="963">
        <v>-1</v>
      </c>
      <c r="D126" s="963">
        <v>1</v>
      </c>
      <c r="E126" s="965">
        <v>18</v>
      </c>
      <c r="F126" s="965" t="s">
        <v>1586</v>
      </c>
      <c r="G126" s="965">
        <v>0.2</v>
      </c>
      <c r="H126" s="965">
        <f>PRODUCT(C126:G126)</f>
        <v>-3.6</v>
      </c>
      <c r="I126" s="962"/>
    </row>
    <row r="127" spans="1:9" ht="21" customHeight="1">
      <c r="A127" s="963"/>
      <c r="B127" s="966" t="s">
        <v>6451</v>
      </c>
      <c r="C127" s="963"/>
      <c r="D127" s="963"/>
      <c r="E127" s="965"/>
      <c r="F127" s="965"/>
      <c r="G127" s="965"/>
      <c r="H127" s="965"/>
      <c r="I127" s="962"/>
    </row>
    <row r="128" spans="1:9" ht="21" customHeight="1">
      <c r="A128" s="963"/>
      <c r="B128" s="964" t="s">
        <v>6355</v>
      </c>
      <c r="C128" s="963">
        <v>1</v>
      </c>
      <c r="D128" s="963">
        <v>1</v>
      </c>
      <c r="E128" s="965">
        <v>3.8</v>
      </c>
      <c r="F128" s="965" t="s">
        <v>1586</v>
      </c>
      <c r="G128" s="965">
        <v>0.6</v>
      </c>
      <c r="H128" s="965">
        <f t="shared" ref="H128:H141" si="10">PRODUCT(C128:G128)</f>
        <v>2.2799999999999998</v>
      </c>
      <c r="I128" s="962"/>
    </row>
    <row r="129" spans="1:9" ht="21" customHeight="1">
      <c r="A129" s="963"/>
      <c r="B129" s="964" t="s">
        <v>6522</v>
      </c>
      <c r="C129" s="963">
        <v>1</v>
      </c>
      <c r="D129" s="963">
        <v>1</v>
      </c>
      <c r="E129" s="965">
        <v>3.93</v>
      </c>
      <c r="F129" s="965" t="s">
        <v>1586</v>
      </c>
      <c r="G129" s="965">
        <v>0.45</v>
      </c>
      <c r="H129" s="965">
        <f t="shared" si="10"/>
        <v>1.77</v>
      </c>
      <c r="I129" s="962"/>
    </row>
    <row r="130" spans="1:9" ht="21" customHeight="1">
      <c r="A130" s="963"/>
      <c r="B130" s="964" t="s">
        <v>6523</v>
      </c>
      <c r="C130" s="963">
        <v>1</v>
      </c>
      <c r="D130" s="963">
        <v>1</v>
      </c>
      <c r="E130" s="965">
        <v>2.73</v>
      </c>
      <c r="F130" s="965" t="s">
        <v>1586</v>
      </c>
      <c r="G130" s="965">
        <v>0.6</v>
      </c>
      <c r="H130" s="965">
        <f t="shared" si="10"/>
        <v>1.64</v>
      </c>
      <c r="I130" s="962"/>
    </row>
    <row r="131" spans="1:9" ht="21" customHeight="1">
      <c r="A131" s="963"/>
      <c r="B131" s="964" t="s">
        <v>6524</v>
      </c>
      <c r="C131" s="963">
        <v>1</v>
      </c>
      <c r="D131" s="963">
        <v>1</v>
      </c>
      <c r="E131" s="965">
        <v>3.83</v>
      </c>
      <c r="F131" s="965" t="s">
        <v>1586</v>
      </c>
      <c r="G131" s="965">
        <v>0.75</v>
      </c>
      <c r="H131" s="965">
        <f t="shared" si="10"/>
        <v>2.87</v>
      </c>
      <c r="I131" s="962"/>
    </row>
    <row r="132" spans="1:9" ht="21" customHeight="1">
      <c r="A132" s="963"/>
      <c r="B132" s="964" t="s">
        <v>6357</v>
      </c>
      <c r="C132" s="963">
        <v>1</v>
      </c>
      <c r="D132" s="963">
        <v>2</v>
      </c>
      <c r="E132" s="965">
        <v>1.2</v>
      </c>
      <c r="F132" s="965" t="s">
        <v>1586</v>
      </c>
      <c r="G132" s="965">
        <v>0.3</v>
      </c>
      <c r="H132" s="965">
        <f t="shared" si="10"/>
        <v>0.72</v>
      </c>
      <c r="I132" s="962"/>
    </row>
    <row r="133" spans="1:9" ht="21" customHeight="1">
      <c r="A133" s="963"/>
      <c r="B133" s="964" t="s">
        <v>6374</v>
      </c>
      <c r="C133" s="963">
        <v>1</v>
      </c>
      <c r="D133" s="963">
        <v>1</v>
      </c>
      <c r="E133" s="965">
        <v>4</v>
      </c>
      <c r="F133" s="965" t="s">
        <v>1586</v>
      </c>
      <c r="G133" s="965">
        <v>0.75</v>
      </c>
      <c r="H133" s="965">
        <f t="shared" si="10"/>
        <v>3</v>
      </c>
      <c r="I133" s="962"/>
    </row>
    <row r="134" spans="1:9" ht="21" customHeight="1">
      <c r="A134" s="963"/>
      <c r="B134" s="964" t="s">
        <v>6448</v>
      </c>
      <c r="C134" s="963">
        <v>1</v>
      </c>
      <c r="D134" s="963">
        <v>1</v>
      </c>
      <c r="E134" s="965">
        <v>4.8</v>
      </c>
      <c r="F134" s="965" t="s">
        <v>1586</v>
      </c>
      <c r="G134" s="965">
        <v>0.3</v>
      </c>
      <c r="H134" s="965">
        <f t="shared" si="10"/>
        <v>1.44</v>
      </c>
      <c r="I134" s="962"/>
    </row>
    <row r="135" spans="1:9" ht="21" customHeight="1">
      <c r="A135" s="963"/>
      <c r="B135" s="964" t="s">
        <v>6445</v>
      </c>
      <c r="C135" s="963">
        <v>1</v>
      </c>
      <c r="D135" s="963">
        <v>1</v>
      </c>
      <c r="E135" s="965">
        <v>3.47</v>
      </c>
      <c r="F135" s="965" t="s">
        <v>1586</v>
      </c>
      <c r="G135" s="965">
        <v>0.75</v>
      </c>
      <c r="H135" s="965">
        <f t="shared" si="10"/>
        <v>2.6</v>
      </c>
      <c r="I135" s="962"/>
    </row>
    <row r="136" spans="1:9" ht="21" customHeight="1">
      <c r="A136" s="963"/>
      <c r="B136" s="964" t="s">
        <v>6446</v>
      </c>
      <c r="C136" s="963">
        <v>1</v>
      </c>
      <c r="D136" s="963">
        <v>1</v>
      </c>
      <c r="E136" s="965">
        <v>3.93</v>
      </c>
      <c r="F136" s="965" t="s">
        <v>1586</v>
      </c>
      <c r="G136" s="965">
        <v>0.75</v>
      </c>
      <c r="H136" s="965">
        <f t="shared" si="10"/>
        <v>2.95</v>
      </c>
      <c r="I136" s="962"/>
    </row>
    <row r="137" spans="1:9" ht="21" customHeight="1">
      <c r="A137" s="963"/>
      <c r="B137" s="964" t="s">
        <v>6510</v>
      </c>
      <c r="C137" s="963">
        <v>1</v>
      </c>
      <c r="D137" s="963">
        <v>1</v>
      </c>
      <c r="E137" s="965">
        <v>4.7</v>
      </c>
      <c r="F137" s="965" t="s">
        <v>1586</v>
      </c>
      <c r="G137" s="965">
        <v>0.6</v>
      </c>
      <c r="H137" s="965">
        <f t="shared" si="10"/>
        <v>2.82</v>
      </c>
      <c r="I137" s="962"/>
    </row>
    <row r="138" spans="1:9" ht="21" customHeight="1">
      <c r="A138" s="963"/>
      <c r="B138" s="964" t="s">
        <v>6447</v>
      </c>
      <c r="C138" s="963">
        <v>1</v>
      </c>
      <c r="D138" s="963">
        <v>1</v>
      </c>
      <c r="E138" s="965">
        <v>3.93</v>
      </c>
      <c r="F138" s="965" t="s">
        <v>1586</v>
      </c>
      <c r="G138" s="965">
        <v>0.6</v>
      </c>
      <c r="H138" s="965">
        <f t="shared" si="10"/>
        <v>2.36</v>
      </c>
      <c r="I138" s="962"/>
    </row>
    <row r="139" spans="1:9" ht="21" customHeight="1">
      <c r="A139" s="963"/>
      <c r="B139" s="964" t="s">
        <v>6525</v>
      </c>
      <c r="C139" s="963">
        <v>1</v>
      </c>
      <c r="D139" s="963">
        <v>2</v>
      </c>
      <c r="E139" s="965">
        <v>2.4</v>
      </c>
      <c r="F139" s="965" t="s">
        <v>1586</v>
      </c>
      <c r="G139" s="965">
        <v>0.5</v>
      </c>
      <c r="H139" s="965">
        <f t="shared" si="10"/>
        <v>2.4</v>
      </c>
      <c r="I139" s="962"/>
    </row>
    <row r="140" spans="1:9" ht="21" customHeight="1">
      <c r="A140" s="963"/>
      <c r="B140" s="964" t="s">
        <v>6356</v>
      </c>
      <c r="C140" s="963">
        <v>1</v>
      </c>
      <c r="D140" s="963">
        <v>2</v>
      </c>
      <c r="E140" s="965">
        <v>1.2</v>
      </c>
      <c r="F140" s="965" t="s">
        <v>1586</v>
      </c>
      <c r="G140" s="965">
        <v>0.6</v>
      </c>
      <c r="H140" s="965">
        <f t="shared" si="10"/>
        <v>1.44</v>
      </c>
      <c r="I140" s="962"/>
    </row>
    <row r="141" spans="1:9" ht="21" customHeight="1">
      <c r="A141" s="963"/>
      <c r="B141" s="964" t="s">
        <v>6526</v>
      </c>
      <c r="C141" s="963">
        <v>1</v>
      </c>
      <c r="D141" s="963">
        <v>1</v>
      </c>
      <c r="E141" s="965">
        <v>9</v>
      </c>
      <c r="F141" s="965" t="s">
        <v>1586</v>
      </c>
      <c r="G141" s="965">
        <v>0.6</v>
      </c>
      <c r="H141" s="965">
        <f t="shared" si="10"/>
        <v>5.4</v>
      </c>
      <c r="I141" s="962"/>
    </row>
    <row r="142" spans="1:9" ht="21" customHeight="1">
      <c r="A142" s="963"/>
      <c r="B142" s="964"/>
      <c r="C142" s="963"/>
      <c r="D142" s="963"/>
      <c r="E142" s="965"/>
      <c r="F142" s="965"/>
      <c r="G142" s="962" t="s">
        <v>2245</v>
      </c>
      <c r="H142" s="962">
        <f>SUM(H103:H141)</f>
        <v>72.31</v>
      </c>
      <c r="I142" s="962"/>
    </row>
    <row r="143" spans="1:9" ht="21" customHeight="1">
      <c r="A143" s="963"/>
      <c r="B143" s="964"/>
      <c r="C143" s="963"/>
      <c r="D143" s="963"/>
      <c r="E143" s="965"/>
      <c r="F143" s="965"/>
      <c r="G143" s="962" t="s">
        <v>4224</v>
      </c>
      <c r="H143" s="962">
        <f>ROUNDUP(H142,1)</f>
        <v>72.400000000000006</v>
      </c>
      <c r="I143" s="962" t="s">
        <v>609</v>
      </c>
    </row>
    <row r="144" spans="1:9" ht="36">
      <c r="A144" s="963">
        <f>A101+1</f>
        <v>11</v>
      </c>
      <c r="B144" s="964" t="str">
        <f>'[8]Building (2)'!B343</f>
        <v>Spl. Ceiling plastering in C.M. 1:3, 10 mm tk.</v>
      </c>
      <c r="C144" s="963"/>
      <c r="D144" s="963"/>
      <c r="E144" s="965"/>
      <c r="F144" s="965"/>
      <c r="G144" s="965"/>
      <c r="H144" s="965"/>
      <c r="I144" s="962"/>
    </row>
    <row r="145" spans="1:9" ht="21" customHeight="1">
      <c r="A145" s="963"/>
      <c r="B145" s="966" t="s">
        <v>6373</v>
      </c>
      <c r="C145" s="963"/>
      <c r="D145" s="963"/>
      <c r="E145" s="965"/>
      <c r="F145" s="965"/>
      <c r="G145" s="965"/>
      <c r="H145" s="965"/>
      <c r="I145" s="962"/>
    </row>
    <row r="146" spans="1:9" ht="21" customHeight="1">
      <c r="A146" s="963"/>
      <c r="B146" s="966" t="s">
        <v>6451</v>
      </c>
      <c r="C146" s="963"/>
      <c r="D146" s="963"/>
      <c r="E146" s="965"/>
      <c r="F146" s="965"/>
      <c r="G146" s="965"/>
      <c r="H146" s="965"/>
      <c r="I146" s="962"/>
    </row>
    <row r="147" spans="1:9" ht="21" customHeight="1">
      <c r="A147" s="963"/>
      <c r="B147" s="964" t="s">
        <v>6375</v>
      </c>
      <c r="C147" s="963">
        <v>1</v>
      </c>
      <c r="D147" s="963">
        <v>1</v>
      </c>
      <c r="E147" s="965">
        <v>1.8</v>
      </c>
      <c r="F147" s="965">
        <v>0.75</v>
      </c>
      <c r="G147" s="965" t="s">
        <v>1586</v>
      </c>
      <c r="H147" s="965">
        <f>PRODUCT(C147:G147)</f>
        <v>1.35</v>
      </c>
      <c r="I147" s="962"/>
    </row>
    <row r="148" spans="1:9" ht="21" customHeight="1">
      <c r="A148" s="963"/>
      <c r="B148" s="964" t="s">
        <v>6445</v>
      </c>
      <c r="C148" s="963">
        <v>1</v>
      </c>
      <c r="D148" s="963">
        <v>1</v>
      </c>
      <c r="E148" s="965">
        <v>3.47</v>
      </c>
      <c r="F148" s="965">
        <v>0.45</v>
      </c>
      <c r="G148" s="965" t="s">
        <v>1586</v>
      </c>
      <c r="H148" s="965">
        <f>PRODUCT(C148:G148)</f>
        <v>1.56</v>
      </c>
      <c r="I148" s="962"/>
    </row>
    <row r="149" spans="1:9" ht="21" customHeight="1">
      <c r="A149" s="963"/>
      <c r="B149" s="964" t="s">
        <v>6358</v>
      </c>
      <c r="C149" s="963">
        <v>1</v>
      </c>
      <c r="D149" s="963">
        <v>1</v>
      </c>
      <c r="E149" s="965">
        <v>1.1399999999999999</v>
      </c>
      <c r="F149" s="965">
        <v>0.45</v>
      </c>
      <c r="G149" s="965" t="s">
        <v>1586</v>
      </c>
      <c r="H149" s="965">
        <f>PRODUCT(C149:G149)</f>
        <v>0.51</v>
      </c>
      <c r="I149" s="962"/>
    </row>
    <row r="150" spans="1:9" ht="21" customHeight="1">
      <c r="A150" s="963"/>
      <c r="B150" s="964" t="s">
        <v>6510</v>
      </c>
      <c r="C150" s="963">
        <v>1</v>
      </c>
      <c r="D150" s="963">
        <v>1</v>
      </c>
      <c r="E150" s="965">
        <v>4.7</v>
      </c>
      <c r="F150" s="965">
        <v>0.6</v>
      </c>
      <c r="G150" s="965" t="s">
        <v>1586</v>
      </c>
      <c r="H150" s="965">
        <f t="shared" ref="H150:H159" si="11">PRODUCT(C150:G150)</f>
        <v>2.82</v>
      </c>
      <c r="I150" s="962"/>
    </row>
    <row r="151" spans="1:9" ht="21" customHeight="1">
      <c r="A151" s="963"/>
      <c r="B151" s="964" t="s">
        <v>6505</v>
      </c>
      <c r="C151" s="963">
        <v>1</v>
      </c>
      <c r="D151" s="963">
        <v>1</v>
      </c>
      <c r="E151" s="965">
        <v>1.1399999999999999</v>
      </c>
      <c r="F151" s="965">
        <v>0.6</v>
      </c>
      <c r="G151" s="965" t="s">
        <v>1586</v>
      </c>
      <c r="H151" s="965">
        <f t="shared" si="11"/>
        <v>0.68</v>
      </c>
      <c r="I151" s="962"/>
    </row>
    <row r="152" spans="1:9" ht="21" customHeight="1">
      <c r="A152" s="963"/>
      <c r="B152" s="964" t="s">
        <v>6446</v>
      </c>
      <c r="C152" s="963">
        <v>1</v>
      </c>
      <c r="D152" s="963">
        <v>1</v>
      </c>
      <c r="E152" s="965">
        <v>7.73</v>
      </c>
      <c r="F152" s="965">
        <v>0.45</v>
      </c>
      <c r="G152" s="965" t="s">
        <v>1586</v>
      </c>
      <c r="H152" s="965">
        <f t="shared" si="11"/>
        <v>3.48</v>
      </c>
      <c r="I152" s="962"/>
    </row>
    <row r="153" spans="1:9" ht="21" customHeight="1">
      <c r="A153" s="963"/>
      <c r="B153" s="964" t="s">
        <v>6511</v>
      </c>
      <c r="C153" s="963">
        <v>1</v>
      </c>
      <c r="D153" s="963">
        <v>1</v>
      </c>
      <c r="E153" s="965">
        <v>3.93</v>
      </c>
      <c r="F153" s="965">
        <v>0.3</v>
      </c>
      <c r="G153" s="965" t="s">
        <v>1586</v>
      </c>
      <c r="H153" s="965">
        <f t="shared" si="11"/>
        <v>1.18</v>
      </c>
      <c r="I153" s="962"/>
    </row>
    <row r="154" spans="1:9" ht="21" customHeight="1">
      <c r="A154" s="963"/>
      <c r="B154" s="964" t="s">
        <v>6449</v>
      </c>
      <c r="C154" s="963">
        <v>1</v>
      </c>
      <c r="D154" s="963">
        <v>1</v>
      </c>
      <c r="E154" s="965">
        <v>3.83</v>
      </c>
      <c r="F154" s="965">
        <v>0.45</v>
      </c>
      <c r="G154" s="965" t="s">
        <v>1586</v>
      </c>
      <c r="H154" s="965">
        <f t="shared" si="11"/>
        <v>1.72</v>
      </c>
      <c r="I154" s="962"/>
    </row>
    <row r="155" spans="1:9" ht="21" customHeight="1">
      <c r="A155" s="963"/>
      <c r="B155" s="964" t="s">
        <v>6512</v>
      </c>
      <c r="C155" s="963">
        <v>1</v>
      </c>
      <c r="D155" s="963">
        <v>1</v>
      </c>
      <c r="E155" s="965">
        <v>2.4</v>
      </c>
      <c r="F155" s="965">
        <v>0.75</v>
      </c>
      <c r="G155" s="965" t="s">
        <v>1586</v>
      </c>
      <c r="H155" s="965">
        <f t="shared" si="11"/>
        <v>1.8</v>
      </c>
      <c r="I155" s="962"/>
    </row>
    <row r="156" spans="1:9" ht="21" customHeight="1">
      <c r="A156" s="963"/>
      <c r="B156" s="966" t="s">
        <v>6452</v>
      </c>
      <c r="C156" s="963"/>
      <c r="D156" s="963"/>
      <c r="E156" s="965"/>
      <c r="F156" s="965"/>
      <c r="G156" s="965"/>
      <c r="H156" s="965"/>
      <c r="I156" s="962"/>
    </row>
    <row r="157" spans="1:9" ht="21" customHeight="1">
      <c r="A157" s="963"/>
      <c r="B157" s="964" t="s">
        <v>6380</v>
      </c>
      <c r="C157" s="963">
        <v>1</v>
      </c>
      <c r="D157" s="963">
        <v>2</v>
      </c>
      <c r="E157" s="965">
        <v>1.81</v>
      </c>
      <c r="F157" s="965">
        <v>0.6</v>
      </c>
      <c r="G157" s="965" t="s">
        <v>1586</v>
      </c>
      <c r="H157" s="965">
        <f t="shared" si="11"/>
        <v>2.17</v>
      </c>
      <c r="I157" s="962"/>
    </row>
    <row r="158" spans="1:9" ht="21" customHeight="1">
      <c r="A158" s="963"/>
      <c r="B158" s="964" t="s">
        <v>6382</v>
      </c>
      <c r="C158" s="963">
        <v>1</v>
      </c>
      <c r="D158" s="963">
        <v>1</v>
      </c>
      <c r="E158" s="965">
        <v>2.4</v>
      </c>
      <c r="F158" s="965">
        <v>0.45</v>
      </c>
      <c r="G158" s="965" t="s">
        <v>1586</v>
      </c>
      <c r="H158" s="965">
        <f t="shared" si="11"/>
        <v>1.08</v>
      </c>
      <c r="I158" s="962"/>
    </row>
    <row r="159" spans="1:9" ht="21" customHeight="1">
      <c r="A159" s="963"/>
      <c r="B159" s="964" t="s">
        <v>6513</v>
      </c>
      <c r="C159" s="963">
        <v>1</v>
      </c>
      <c r="D159" s="963">
        <v>1</v>
      </c>
      <c r="E159" s="965">
        <v>8.66</v>
      </c>
      <c r="F159" s="965">
        <v>0.3</v>
      </c>
      <c r="G159" s="965" t="s">
        <v>1586</v>
      </c>
      <c r="H159" s="965">
        <f t="shared" si="11"/>
        <v>2.6</v>
      </c>
      <c r="I159" s="962"/>
    </row>
    <row r="160" spans="1:9" ht="21" customHeight="1">
      <c r="A160" s="963"/>
      <c r="B160" s="964"/>
      <c r="C160" s="963"/>
      <c r="D160" s="963"/>
      <c r="E160" s="965"/>
      <c r="F160" s="965"/>
      <c r="G160" s="962" t="s">
        <v>2245</v>
      </c>
      <c r="H160" s="962">
        <f>SUM(H145:H159)</f>
        <v>20.95</v>
      </c>
      <c r="I160" s="962"/>
    </row>
    <row r="161" spans="1:9" ht="21" customHeight="1">
      <c r="A161" s="963"/>
      <c r="B161" s="964"/>
      <c r="C161" s="963"/>
      <c r="D161" s="963"/>
      <c r="E161" s="965"/>
      <c r="F161" s="965"/>
      <c r="G161" s="962" t="s">
        <v>4224</v>
      </c>
      <c r="H161" s="962">
        <f>ROUNDUP(H160,1)</f>
        <v>21</v>
      </c>
      <c r="I161" s="962" t="s">
        <v>609</v>
      </c>
    </row>
    <row r="162" spans="1:9" ht="24" customHeight="1">
      <c r="A162" s="963">
        <f>A144+1</f>
        <v>12</v>
      </c>
      <c r="B162" s="964" t="str">
        <f>'[8]Building (2)'!B348</f>
        <v>White washing 3 coats  (slaked)</v>
      </c>
      <c r="C162" s="963"/>
      <c r="D162" s="963"/>
      <c r="E162" s="965"/>
      <c r="F162" s="965"/>
      <c r="G162" s="965"/>
      <c r="H162" s="965"/>
      <c r="I162" s="962"/>
    </row>
    <row r="163" spans="1:9" ht="21" customHeight="1">
      <c r="A163" s="963"/>
      <c r="B163" s="966" t="s">
        <v>6451</v>
      </c>
      <c r="C163" s="963"/>
      <c r="D163" s="963"/>
      <c r="E163" s="965"/>
      <c r="F163" s="965"/>
      <c r="G163" s="965"/>
      <c r="H163" s="965"/>
      <c r="I163" s="962"/>
    </row>
    <row r="164" spans="1:9" ht="21" customHeight="1">
      <c r="A164" s="963"/>
      <c r="B164" s="964" t="s">
        <v>6375</v>
      </c>
      <c r="C164" s="963">
        <v>1</v>
      </c>
      <c r="D164" s="963">
        <v>1</v>
      </c>
      <c r="E164" s="965">
        <v>1.8</v>
      </c>
      <c r="F164" s="965">
        <v>0.75</v>
      </c>
      <c r="G164" s="965" t="s">
        <v>1586</v>
      </c>
      <c r="H164" s="965">
        <f>PRODUCT(C164:G164)</f>
        <v>1.35</v>
      </c>
      <c r="I164" s="962"/>
    </row>
    <row r="165" spans="1:9" ht="21" customHeight="1">
      <c r="A165" s="963"/>
      <c r="B165" s="964" t="s">
        <v>6445</v>
      </c>
      <c r="C165" s="963">
        <v>1</v>
      </c>
      <c r="D165" s="963">
        <v>1</v>
      </c>
      <c r="E165" s="965">
        <v>3.47</v>
      </c>
      <c r="F165" s="965">
        <v>0.45</v>
      </c>
      <c r="G165" s="965" t="s">
        <v>1586</v>
      </c>
      <c r="H165" s="965">
        <f>PRODUCT(C165:G165)</f>
        <v>1.56</v>
      </c>
      <c r="I165" s="962"/>
    </row>
    <row r="166" spans="1:9" ht="21" customHeight="1">
      <c r="A166" s="963"/>
      <c r="B166" s="964" t="s">
        <v>6358</v>
      </c>
      <c r="C166" s="963">
        <v>1</v>
      </c>
      <c r="D166" s="963">
        <v>1</v>
      </c>
      <c r="E166" s="965">
        <v>1.1399999999999999</v>
      </c>
      <c r="F166" s="965">
        <v>0.45</v>
      </c>
      <c r="G166" s="965" t="s">
        <v>1586</v>
      </c>
      <c r="H166" s="965">
        <f>PRODUCT(C166:G166)</f>
        <v>0.51</v>
      </c>
      <c r="I166" s="962"/>
    </row>
    <row r="167" spans="1:9" ht="21" customHeight="1">
      <c r="A167" s="963"/>
      <c r="B167" s="964" t="s">
        <v>6510</v>
      </c>
      <c r="C167" s="963">
        <v>1</v>
      </c>
      <c r="D167" s="963">
        <v>1</v>
      </c>
      <c r="E167" s="965">
        <v>4.7</v>
      </c>
      <c r="F167" s="965">
        <v>0.6</v>
      </c>
      <c r="G167" s="965" t="s">
        <v>1586</v>
      </c>
      <c r="H167" s="965">
        <f t="shared" ref="H167:H172" si="12">PRODUCT(C167:G167)</f>
        <v>2.82</v>
      </c>
      <c r="I167" s="962"/>
    </row>
    <row r="168" spans="1:9" ht="21" customHeight="1">
      <c r="A168" s="963"/>
      <c r="B168" s="964" t="s">
        <v>6505</v>
      </c>
      <c r="C168" s="963">
        <v>1</v>
      </c>
      <c r="D168" s="963">
        <v>1</v>
      </c>
      <c r="E168" s="965">
        <v>1.1399999999999999</v>
      </c>
      <c r="F168" s="965">
        <v>0.6</v>
      </c>
      <c r="G168" s="965" t="s">
        <v>1586</v>
      </c>
      <c r="H168" s="965">
        <f t="shared" si="12"/>
        <v>0.68</v>
      </c>
      <c r="I168" s="962"/>
    </row>
    <row r="169" spans="1:9" ht="21" customHeight="1">
      <c r="A169" s="963"/>
      <c r="B169" s="964" t="s">
        <v>6446</v>
      </c>
      <c r="C169" s="963">
        <v>1</v>
      </c>
      <c r="D169" s="963">
        <v>1</v>
      </c>
      <c r="E169" s="965">
        <v>7.73</v>
      </c>
      <c r="F169" s="965">
        <v>0.45</v>
      </c>
      <c r="G169" s="965" t="s">
        <v>1586</v>
      </c>
      <c r="H169" s="965">
        <f t="shared" si="12"/>
        <v>3.48</v>
      </c>
      <c r="I169" s="962"/>
    </row>
    <row r="170" spans="1:9" ht="21" customHeight="1">
      <c r="A170" s="963"/>
      <c r="B170" s="964" t="s">
        <v>6511</v>
      </c>
      <c r="C170" s="963">
        <v>1</v>
      </c>
      <c r="D170" s="963">
        <v>1</v>
      </c>
      <c r="E170" s="965">
        <v>3.93</v>
      </c>
      <c r="F170" s="965">
        <v>0.3</v>
      </c>
      <c r="G170" s="965" t="s">
        <v>1586</v>
      </c>
      <c r="H170" s="965">
        <f t="shared" si="12"/>
        <v>1.18</v>
      </c>
      <c r="I170" s="962"/>
    </row>
    <row r="171" spans="1:9" ht="21" customHeight="1">
      <c r="A171" s="963"/>
      <c r="B171" s="964" t="s">
        <v>6449</v>
      </c>
      <c r="C171" s="963">
        <v>1</v>
      </c>
      <c r="D171" s="963">
        <v>1</v>
      </c>
      <c r="E171" s="965">
        <v>3.83</v>
      </c>
      <c r="F171" s="965">
        <v>0.45</v>
      </c>
      <c r="G171" s="965" t="s">
        <v>1586</v>
      </c>
      <c r="H171" s="965">
        <f t="shared" si="12"/>
        <v>1.72</v>
      </c>
      <c r="I171" s="962"/>
    </row>
    <row r="172" spans="1:9" ht="21" customHeight="1">
      <c r="A172" s="963"/>
      <c r="B172" s="964" t="s">
        <v>6512</v>
      </c>
      <c r="C172" s="963">
        <v>1</v>
      </c>
      <c r="D172" s="963">
        <v>1</v>
      </c>
      <c r="E172" s="965">
        <v>2.4</v>
      </c>
      <c r="F172" s="965">
        <v>0.75</v>
      </c>
      <c r="G172" s="965" t="s">
        <v>1586</v>
      </c>
      <c r="H172" s="965">
        <f t="shared" si="12"/>
        <v>1.8</v>
      </c>
      <c r="I172" s="962"/>
    </row>
    <row r="173" spans="1:9" ht="21" customHeight="1">
      <c r="A173" s="963"/>
      <c r="B173" s="964"/>
      <c r="C173" s="963"/>
      <c r="D173" s="963"/>
      <c r="E173" s="965"/>
      <c r="F173" s="965"/>
      <c r="G173" s="962" t="s">
        <v>2245</v>
      </c>
      <c r="H173" s="962">
        <f>SUM(H164:H172)</f>
        <v>15.1</v>
      </c>
      <c r="I173" s="962"/>
    </row>
    <row r="174" spans="1:9" ht="21" customHeight="1">
      <c r="A174" s="963"/>
      <c r="B174" s="964"/>
      <c r="C174" s="963"/>
      <c r="D174" s="963"/>
      <c r="E174" s="965"/>
      <c r="F174" s="965"/>
      <c r="G174" s="962" t="s">
        <v>4224</v>
      </c>
      <c r="H174" s="962">
        <f>ROUNDUP(H173,1)</f>
        <v>15.1</v>
      </c>
      <c r="I174" s="962" t="s">
        <v>609</v>
      </c>
    </row>
    <row r="175" spans="1:9" ht="36">
      <c r="A175" s="963">
        <f>A162+1</f>
        <v>13</v>
      </c>
      <c r="B175" s="964" t="str">
        <f>'[8]Building (2)'!B657</f>
        <v>One coat white cement for new walls and other similar works.</v>
      </c>
      <c r="C175" s="963"/>
      <c r="D175" s="963"/>
      <c r="E175" s="965"/>
      <c r="F175" s="965"/>
      <c r="G175" s="965"/>
      <c r="H175" s="965"/>
      <c r="I175" s="962"/>
    </row>
    <row r="176" spans="1:9" ht="21" customHeight="1">
      <c r="A176" s="963"/>
      <c r="B176" s="966" t="s">
        <v>6451</v>
      </c>
      <c r="C176" s="963"/>
      <c r="D176" s="963"/>
      <c r="E176" s="965"/>
      <c r="F176" s="965"/>
      <c r="G176" s="965"/>
      <c r="H176" s="965"/>
      <c r="I176" s="962"/>
    </row>
    <row r="177" spans="1:9" ht="21" customHeight="1">
      <c r="A177" s="963"/>
      <c r="B177" s="964" t="s">
        <v>6355</v>
      </c>
      <c r="C177" s="963">
        <v>1</v>
      </c>
      <c r="D177" s="963">
        <v>1</v>
      </c>
      <c r="E177" s="965">
        <v>3.8</v>
      </c>
      <c r="F177" s="965" t="s">
        <v>1586</v>
      </c>
      <c r="G177" s="965">
        <v>0.6</v>
      </c>
      <c r="H177" s="965">
        <f t="shared" ref="H177:H190" si="13">PRODUCT(C177:G177)</f>
        <v>2.2799999999999998</v>
      </c>
      <c r="I177" s="962"/>
    </row>
    <row r="178" spans="1:9" ht="21" customHeight="1">
      <c r="A178" s="963"/>
      <c r="B178" s="964" t="s">
        <v>6522</v>
      </c>
      <c r="C178" s="963">
        <v>1</v>
      </c>
      <c r="D178" s="963">
        <v>1</v>
      </c>
      <c r="E178" s="965">
        <v>3.93</v>
      </c>
      <c r="F178" s="965" t="s">
        <v>1586</v>
      </c>
      <c r="G178" s="965">
        <v>0.45</v>
      </c>
      <c r="H178" s="965">
        <f t="shared" si="13"/>
        <v>1.77</v>
      </c>
      <c r="I178" s="962"/>
    </row>
    <row r="179" spans="1:9" ht="21" customHeight="1">
      <c r="A179" s="963"/>
      <c r="B179" s="964" t="s">
        <v>6523</v>
      </c>
      <c r="C179" s="963">
        <v>1</v>
      </c>
      <c r="D179" s="963">
        <v>1</v>
      </c>
      <c r="E179" s="965">
        <v>2.73</v>
      </c>
      <c r="F179" s="965" t="s">
        <v>1586</v>
      </c>
      <c r="G179" s="965">
        <v>0.6</v>
      </c>
      <c r="H179" s="965">
        <f t="shared" si="13"/>
        <v>1.64</v>
      </c>
      <c r="I179" s="962"/>
    </row>
    <row r="180" spans="1:9" ht="21" customHeight="1">
      <c r="A180" s="963"/>
      <c r="B180" s="964" t="s">
        <v>6524</v>
      </c>
      <c r="C180" s="963">
        <v>1</v>
      </c>
      <c r="D180" s="963">
        <v>1</v>
      </c>
      <c r="E180" s="965">
        <v>3.83</v>
      </c>
      <c r="F180" s="965" t="s">
        <v>1586</v>
      </c>
      <c r="G180" s="965">
        <v>0.75</v>
      </c>
      <c r="H180" s="965">
        <f t="shared" si="13"/>
        <v>2.87</v>
      </c>
      <c r="I180" s="962"/>
    </row>
    <row r="181" spans="1:9" ht="21" customHeight="1">
      <c r="A181" s="963"/>
      <c r="B181" s="964" t="s">
        <v>6357</v>
      </c>
      <c r="C181" s="963">
        <v>1</v>
      </c>
      <c r="D181" s="963">
        <v>2</v>
      </c>
      <c r="E181" s="965">
        <v>1.2</v>
      </c>
      <c r="F181" s="965" t="s">
        <v>1586</v>
      </c>
      <c r="G181" s="965">
        <v>0.3</v>
      </c>
      <c r="H181" s="965">
        <f t="shared" si="13"/>
        <v>0.72</v>
      </c>
      <c r="I181" s="962"/>
    </row>
    <row r="182" spans="1:9" ht="21" customHeight="1">
      <c r="A182" s="963"/>
      <c r="B182" s="964" t="s">
        <v>6374</v>
      </c>
      <c r="C182" s="963">
        <v>1</v>
      </c>
      <c r="D182" s="963">
        <v>1</v>
      </c>
      <c r="E182" s="965">
        <v>4</v>
      </c>
      <c r="F182" s="965" t="s">
        <v>1586</v>
      </c>
      <c r="G182" s="965">
        <v>0.75</v>
      </c>
      <c r="H182" s="965">
        <f t="shared" si="13"/>
        <v>3</v>
      </c>
      <c r="I182" s="962"/>
    </row>
    <row r="183" spans="1:9" ht="21" customHeight="1">
      <c r="A183" s="963"/>
      <c r="B183" s="964" t="s">
        <v>6448</v>
      </c>
      <c r="C183" s="963">
        <v>1</v>
      </c>
      <c r="D183" s="963">
        <v>1</v>
      </c>
      <c r="E183" s="965">
        <v>4.8</v>
      </c>
      <c r="F183" s="965" t="s">
        <v>1586</v>
      </c>
      <c r="G183" s="965">
        <v>0.3</v>
      </c>
      <c r="H183" s="965">
        <f t="shared" si="13"/>
        <v>1.44</v>
      </c>
      <c r="I183" s="962"/>
    </row>
    <row r="184" spans="1:9" ht="21" customHeight="1">
      <c r="A184" s="963"/>
      <c r="B184" s="964" t="s">
        <v>6445</v>
      </c>
      <c r="C184" s="963">
        <v>1</v>
      </c>
      <c r="D184" s="963">
        <v>1</v>
      </c>
      <c r="E184" s="965">
        <v>3.47</v>
      </c>
      <c r="F184" s="965" t="s">
        <v>1586</v>
      </c>
      <c r="G184" s="965">
        <v>0.75</v>
      </c>
      <c r="H184" s="965">
        <f t="shared" si="13"/>
        <v>2.6</v>
      </c>
      <c r="I184" s="962"/>
    </row>
    <row r="185" spans="1:9" ht="21" customHeight="1">
      <c r="A185" s="963"/>
      <c r="B185" s="964" t="s">
        <v>6446</v>
      </c>
      <c r="C185" s="963">
        <v>1</v>
      </c>
      <c r="D185" s="963">
        <v>1</v>
      </c>
      <c r="E185" s="965">
        <v>3.93</v>
      </c>
      <c r="F185" s="965" t="s">
        <v>1586</v>
      </c>
      <c r="G185" s="965">
        <v>0.75</v>
      </c>
      <c r="H185" s="965">
        <f t="shared" si="13"/>
        <v>2.95</v>
      </c>
      <c r="I185" s="962"/>
    </row>
    <row r="186" spans="1:9" ht="21" customHeight="1">
      <c r="A186" s="963"/>
      <c r="B186" s="964" t="s">
        <v>6510</v>
      </c>
      <c r="C186" s="963">
        <v>1</v>
      </c>
      <c r="D186" s="963">
        <v>1</v>
      </c>
      <c r="E186" s="965">
        <v>4.7</v>
      </c>
      <c r="F186" s="965" t="s">
        <v>1586</v>
      </c>
      <c r="G186" s="965">
        <v>0.6</v>
      </c>
      <c r="H186" s="965">
        <f t="shared" si="13"/>
        <v>2.82</v>
      </c>
      <c r="I186" s="962"/>
    </row>
    <row r="187" spans="1:9" ht="21" customHeight="1">
      <c r="A187" s="963"/>
      <c r="B187" s="964" t="s">
        <v>6447</v>
      </c>
      <c r="C187" s="963">
        <v>1</v>
      </c>
      <c r="D187" s="963">
        <v>1</v>
      </c>
      <c r="E187" s="965">
        <v>3.93</v>
      </c>
      <c r="F187" s="965" t="s">
        <v>1586</v>
      </c>
      <c r="G187" s="965">
        <v>0.6</v>
      </c>
      <c r="H187" s="965">
        <f t="shared" si="13"/>
        <v>2.36</v>
      </c>
      <c r="I187" s="962"/>
    </row>
    <row r="188" spans="1:9" ht="21" customHeight="1">
      <c r="A188" s="963"/>
      <c r="B188" s="964" t="s">
        <v>6525</v>
      </c>
      <c r="C188" s="963">
        <v>1</v>
      </c>
      <c r="D188" s="963">
        <v>2</v>
      </c>
      <c r="E188" s="965">
        <v>2.4</v>
      </c>
      <c r="F188" s="965" t="s">
        <v>1586</v>
      </c>
      <c r="G188" s="965">
        <v>0.5</v>
      </c>
      <c r="H188" s="965">
        <f t="shared" si="13"/>
        <v>2.4</v>
      </c>
      <c r="I188" s="962"/>
    </row>
    <row r="189" spans="1:9" ht="21" customHeight="1">
      <c r="A189" s="963"/>
      <c r="B189" s="964" t="s">
        <v>6356</v>
      </c>
      <c r="C189" s="963">
        <v>1</v>
      </c>
      <c r="D189" s="963">
        <v>2</v>
      </c>
      <c r="E189" s="965">
        <v>1.2</v>
      </c>
      <c r="F189" s="965" t="s">
        <v>1586</v>
      </c>
      <c r="G189" s="965">
        <v>0.6</v>
      </c>
      <c r="H189" s="965">
        <f t="shared" si="13"/>
        <v>1.44</v>
      </c>
      <c r="I189" s="962"/>
    </row>
    <row r="190" spans="1:9" ht="21" customHeight="1">
      <c r="A190" s="963"/>
      <c r="B190" s="964" t="s">
        <v>6526</v>
      </c>
      <c r="C190" s="963">
        <v>1</v>
      </c>
      <c r="D190" s="963">
        <v>1</v>
      </c>
      <c r="E190" s="965">
        <v>9</v>
      </c>
      <c r="F190" s="965" t="s">
        <v>1586</v>
      </c>
      <c r="G190" s="965">
        <v>0.6</v>
      </c>
      <c r="H190" s="965">
        <f t="shared" si="13"/>
        <v>5.4</v>
      </c>
      <c r="I190" s="962"/>
    </row>
    <row r="191" spans="1:9" ht="21" customHeight="1">
      <c r="A191" s="963"/>
      <c r="B191" s="964"/>
      <c r="C191" s="963"/>
      <c r="D191" s="963"/>
      <c r="E191" s="965"/>
      <c r="F191" s="965"/>
      <c r="G191" s="962" t="s">
        <v>2245</v>
      </c>
      <c r="H191" s="962">
        <f>SUM(H176:H190)</f>
        <v>33.69</v>
      </c>
      <c r="I191" s="962"/>
    </row>
    <row r="192" spans="1:9" ht="21" customHeight="1">
      <c r="A192" s="963"/>
      <c r="B192" s="964"/>
      <c r="C192" s="963"/>
      <c r="D192" s="963"/>
      <c r="E192" s="965"/>
      <c r="F192" s="965"/>
      <c r="G192" s="962" t="s">
        <v>4224</v>
      </c>
      <c r="H192" s="962">
        <f>ROUNDUP(H191,1)</f>
        <v>33.700000000000003</v>
      </c>
      <c r="I192" s="962" t="s">
        <v>609</v>
      </c>
    </row>
    <row r="193" spans="1:9" ht="36">
      <c r="A193" s="963">
        <f>A175+1</f>
        <v>14</v>
      </c>
      <c r="B193" s="964" t="str">
        <f>'[8]Building (2)'!B712</f>
        <v xml:space="preserve">Two coat of OBD over one coat white cement for inner walls </v>
      </c>
      <c r="C193" s="963"/>
      <c r="D193" s="963"/>
      <c r="E193" s="965"/>
      <c r="F193" s="965"/>
      <c r="G193" s="965"/>
      <c r="H193" s="965"/>
      <c r="I193" s="962"/>
    </row>
    <row r="194" spans="1:9" ht="21" customHeight="1">
      <c r="A194" s="963"/>
      <c r="B194" s="964" t="s">
        <v>6453</v>
      </c>
      <c r="C194" s="963">
        <v>1</v>
      </c>
      <c r="D194" s="963">
        <v>1</v>
      </c>
      <c r="E194" s="965">
        <f>H192</f>
        <v>33.700000000000003</v>
      </c>
      <c r="F194" s="965" t="s">
        <v>1586</v>
      </c>
      <c r="G194" s="965" t="s">
        <v>1586</v>
      </c>
      <c r="H194" s="965">
        <f>PRODUCT(C194:G194)</f>
        <v>33.700000000000003</v>
      </c>
      <c r="I194" s="962"/>
    </row>
    <row r="195" spans="1:9" ht="21" customHeight="1">
      <c r="A195" s="963"/>
      <c r="B195" s="964"/>
      <c r="C195" s="963"/>
      <c r="D195" s="963"/>
      <c r="E195" s="965"/>
      <c r="F195" s="965"/>
      <c r="G195" s="962" t="s">
        <v>2245</v>
      </c>
      <c r="H195" s="962">
        <f>SUM(H194:H194)</f>
        <v>33.700000000000003</v>
      </c>
      <c r="I195" s="962"/>
    </row>
    <row r="196" spans="1:9" ht="21" customHeight="1">
      <c r="A196" s="963"/>
      <c r="B196" s="964"/>
      <c r="C196" s="963"/>
      <c r="D196" s="963"/>
      <c r="E196" s="965"/>
      <c r="F196" s="965"/>
      <c r="G196" s="962" t="s">
        <v>4224</v>
      </c>
      <c r="H196" s="962">
        <f>ROUNDUP(H195,1)</f>
        <v>33.700000000000003</v>
      </c>
      <c r="I196" s="962" t="s">
        <v>609</v>
      </c>
    </row>
    <row r="197" spans="1:9" ht="36">
      <c r="A197" s="963">
        <f>A193+1</f>
        <v>15</v>
      </c>
      <c r="B197" s="964" t="str">
        <f>'[8]Building (2)'!B711</f>
        <v>Plastic Emulsion Paint including primer for outer walls</v>
      </c>
      <c r="C197" s="963"/>
      <c r="D197" s="963"/>
      <c r="E197" s="965"/>
      <c r="F197" s="965"/>
      <c r="G197" s="962"/>
      <c r="H197" s="962"/>
      <c r="I197" s="962"/>
    </row>
    <row r="198" spans="1:9" ht="21" customHeight="1">
      <c r="A198" s="963"/>
      <c r="B198" s="966" t="s">
        <v>6452</v>
      </c>
      <c r="C198" s="963"/>
      <c r="D198" s="963"/>
      <c r="E198" s="965"/>
      <c r="F198" s="965"/>
      <c r="G198" s="965"/>
      <c r="H198" s="965"/>
      <c r="I198" s="962"/>
    </row>
    <row r="199" spans="1:9" ht="21" customHeight="1">
      <c r="A199" s="963"/>
      <c r="B199" s="964" t="s">
        <v>6514</v>
      </c>
      <c r="C199" s="963">
        <v>1</v>
      </c>
      <c r="D199" s="963">
        <v>1</v>
      </c>
      <c r="E199" s="965">
        <v>3.83</v>
      </c>
      <c r="F199" s="965" t="s">
        <v>1586</v>
      </c>
      <c r="G199" s="965">
        <v>0.6</v>
      </c>
      <c r="H199" s="965">
        <f t="shared" ref="H199:H205" si="14">PRODUCT(C199:G199)</f>
        <v>2.2999999999999998</v>
      </c>
      <c r="I199" s="962"/>
    </row>
    <row r="200" spans="1:9" ht="21" customHeight="1">
      <c r="A200" s="963"/>
      <c r="B200" s="964" t="s">
        <v>6515</v>
      </c>
      <c r="C200" s="963">
        <v>1</v>
      </c>
      <c r="D200" s="963">
        <v>2</v>
      </c>
      <c r="E200" s="965">
        <v>1.75</v>
      </c>
      <c r="F200" s="965" t="s">
        <v>1586</v>
      </c>
      <c r="G200" s="965">
        <v>0.45</v>
      </c>
      <c r="H200" s="965">
        <f t="shared" si="14"/>
        <v>1.58</v>
      </c>
      <c r="I200" s="962"/>
    </row>
    <row r="201" spans="1:9" ht="21" customHeight="1">
      <c r="A201" s="963"/>
      <c r="B201" s="964" t="s">
        <v>6516</v>
      </c>
      <c r="C201" s="963">
        <v>1</v>
      </c>
      <c r="D201" s="963">
        <v>1</v>
      </c>
      <c r="E201" s="965">
        <v>2.4</v>
      </c>
      <c r="F201" s="965" t="s">
        <v>1586</v>
      </c>
      <c r="G201" s="965">
        <v>1.2</v>
      </c>
      <c r="H201" s="965">
        <f t="shared" si="14"/>
        <v>2.88</v>
      </c>
      <c r="I201" s="962"/>
    </row>
    <row r="202" spans="1:9" ht="21" customHeight="1">
      <c r="A202" s="963"/>
      <c r="B202" s="964" t="s">
        <v>6375</v>
      </c>
      <c r="C202" s="963">
        <v>1</v>
      </c>
      <c r="D202" s="963">
        <v>1</v>
      </c>
      <c r="E202" s="965">
        <v>3</v>
      </c>
      <c r="F202" s="965" t="s">
        <v>1586</v>
      </c>
      <c r="G202" s="965">
        <v>0.6</v>
      </c>
      <c r="H202" s="965">
        <f t="shared" si="14"/>
        <v>1.8</v>
      </c>
      <c r="I202" s="962"/>
    </row>
    <row r="203" spans="1:9" ht="21" customHeight="1">
      <c r="A203" s="963"/>
      <c r="B203" s="964" t="s">
        <v>6517</v>
      </c>
      <c r="C203" s="963">
        <v>1</v>
      </c>
      <c r="D203" s="963">
        <v>1</v>
      </c>
      <c r="E203" s="965">
        <v>11.82</v>
      </c>
      <c r="F203" s="965" t="s">
        <v>1586</v>
      </c>
      <c r="G203" s="965">
        <v>0.45</v>
      </c>
      <c r="H203" s="965">
        <f t="shared" si="14"/>
        <v>5.32</v>
      </c>
      <c r="I203" s="962"/>
    </row>
    <row r="204" spans="1:9" ht="21" customHeight="1">
      <c r="A204" s="963"/>
      <c r="B204" s="964" t="s">
        <v>6518</v>
      </c>
      <c r="C204" s="963">
        <v>1</v>
      </c>
      <c r="D204" s="963">
        <v>1</v>
      </c>
      <c r="E204" s="965">
        <v>11.82</v>
      </c>
      <c r="F204" s="965">
        <v>0.12</v>
      </c>
      <c r="G204" s="965" t="s">
        <v>1586</v>
      </c>
      <c r="H204" s="965">
        <f t="shared" si="14"/>
        <v>1.42</v>
      </c>
      <c r="I204" s="962"/>
    </row>
    <row r="205" spans="1:9" ht="21" customHeight="1">
      <c r="A205" s="963"/>
      <c r="B205" s="964" t="s">
        <v>6519</v>
      </c>
      <c r="C205" s="963">
        <v>1</v>
      </c>
      <c r="D205" s="963">
        <v>6</v>
      </c>
      <c r="E205" s="965">
        <v>2.12</v>
      </c>
      <c r="F205" s="965">
        <v>0.12</v>
      </c>
      <c r="G205" s="965" t="s">
        <v>1586</v>
      </c>
      <c r="H205" s="965">
        <f t="shared" si="14"/>
        <v>1.53</v>
      </c>
      <c r="I205" s="962"/>
    </row>
    <row r="206" spans="1:9" ht="21" customHeight="1">
      <c r="A206" s="963"/>
      <c r="B206" s="966" t="s">
        <v>6520</v>
      </c>
      <c r="C206" s="963"/>
      <c r="D206" s="963"/>
      <c r="E206" s="965"/>
      <c r="F206" s="965"/>
      <c r="G206" s="965"/>
      <c r="H206" s="965"/>
      <c r="I206" s="962"/>
    </row>
    <row r="207" spans="1:9" ht="21" customHeight="1">
      <c r="A207" s="963"/>
      <c r="B207" s="964" t="s">
        <v>6380</v>
      </c>
      <c r="C207" s="963">
        <v>2</v>
      </c>
      <c r="D207" s="963">
        <v>2</v>
      </c>
      <c r="E207" s="965">
        <v>1.81</v>
      </c>
      <c r="F207" s="965">
        <v>0.6</v>
      </c>
      <c r="G207" s="965" t="s">
        <v>1586</v>
      </c>
      <c r="H207" s="965">
        <f t="shared" ref="H207:H208" si="15">PRODUCT(C207:G207)</f>
        <v>4.34</v>
      </c>
      <c r="I207" s="962"/>
    </row>
    <row r="208" spans="1:9" ht="21" customHeight="1">
      <c r="A208" s="963"/>
      <c r="B208" s="964" t="s">
        <v>6382</v>
      </c>
      <c r="C208" s="963">
        <v>2</v>
      </c>
      <c r="D208" s="963">
        <v>1</v>
      </c>
      <c r="E208" s="965">
        <v>2.4</v>
      </c>
      <c r="F208" s="965">
        <v>0.45</v>
      </c>
      <c r="G208" s="965" t="s">
        <v>1586</v>
      </c>
      <c r="H208" s="965">
        <f t="shared" si="15"/>
        <v>2.16</v>
      </c>
      <c r="I208" s="962"/>
    </row>
    <row r="209" spans="1:9" ht="21" customHeight="1">
      <c r="A209" s="963"/>
      <c r="B209" s="966" t="s">
        <v>6521</v>
      </c>
      <c r="C209" s="963"/>
      <c r="D209" s="963"/>
      <c r="E209" s="965"/>
      <c r="F209" s="965"/>
      <c r="G209" s="965"/>
      <c r="H209" s="965"/>
      <c r="I209" s="962"/>
    </row>
    <row r="210" spans="1:9" ht="21" customHeight="1">
      <c r="A210" s="963"/>
      <c r="B210" s="964" t="s">
        <v>6380</v>
      </c>
      <c r="C210" s="963">
        <v>1</v>
      </c>
      <c r="D210" s="963">
        <v>2</v>
      </c>
      <c r="E210" s="965">
        <v>3.01</v>
      </c>
      <c r="F210" s="965" t="s">
        <v>1586</v>
      </c>
      <c r="G210" s="965">
        <v>0.06</v>
      </c>
      <c r="H210" s="965">
        <f>PRODUCT(C210:G210)</f>
        <v>0.36</v>
      </c>
      <c r="I210" s="962"/>
    </row>
    <row r="211" spans="1:9" ht="21" customHeight="1">
      <c r="A211" s="963"/>
      <c r="B211" s="964" t="s">
        <v>6382</v>
      </c>
      <c r="C211" s="963">
        <v>1</v>
      </c>
      <c r="D211" s="963">
        <v>1</v>
      </c>
      <c r="E211" s="965">
        <v>2.85</v>
      </c>
      <c r="F211" s="965" t="s">
        <v>1586</v>
      </c>
      <c r="G211" s="965">
        <v>0.06</v>
      </c>
      <c r="H211" s="965">
        <f>PRODUCT(C211:G211)</f>
        <v>0.17</v>
      </c>
      <c r="I211" s="962"/>
    </row>
    <row r="212" spans="1:9" ht="21" customHeight="1">
      <c r="A212" s="963"/>
      <c r="B212" s="964"/>
      <c r="C212" s="963"/>
      <c r="D212" s="963"/>
      <c r="E212" s="965"/>
      <c r="F212" s="965"/>
      <c r="G212" s="962" t="s">
        <v>2245</v>
      </c>
      <c r="H212" s="962">
        <f>SUM(H198:H211)</f>
        <v>23.86</v>
      </c>
      <c r="I212" s="962"/>
    </row>
    <row r="213" spans="1:9" ht="21" customHeight="1">
      <c r="A213" s="963"/>
      <c r="B213" s="964"/>
      <c r="C213" s="963"/>
      <c r="D213" s="963"/>
      <c r="E213" s="965"/>
      <c r="F213" s="965"/>
      <c r="G213" s="962" t="s">
        <v>4224</v>
      </c>
      <c r="H213" s="962">
        <f>ROUNDUP(H212,1)</f>
        <v>23.9</v>
      </c>
      <c r="I213" s="962" t="s">
        <v>609</v>
      </c>
    </row>
    <row r="214" spans="1:9" ht="39.75" customHeight="1">
      <c r="A214" s="963">
        <f>A197+1</f>
        <v>16</v>
      </c>
      <c r="B214" s="964" t="str">
        <f>'[8]Building (2)'!B373</f>
        <v>HDPE water tank 700 lit capacity with ISI mark</v>
      </c>
      <c r="C214" s="963"/>
      <c r="D214" s="963"/>
      <c r="E214" s="965"/>
      <c r="F214" s="965"/>
      <c r="G214" s="965"/>
      <c r="H214" s="965"/>
      <c r="I214" s="962"/>
    </row>
    <row r="215" spans="1:9" ht="21" customHeight="1">
      <c r="A215" s="963"/>
      <c r="B215" s="964" t="s">
        <v>6376</v>
      </c>
      <c r="C215" s="963">
        <v>1</v>
      </c>
      <c r="D215" s="963">
        <v>1</v>
      </c>
      <c r="E215" s="965" t="s">
        <v>1586</v>
      </c>
      <c r="F215" s="965" t="s">
        <v>1586</v>
      </c>
      <c r="G215" s="965" t="s">
        <v>1586</v>
      </c>
      <c r="H215" s="965">
        <f>PRODUCT(C215:G215)</f>
        <v>1</v>
      </c>
      <c r="I215" s="962"/>
    </row>
    <row r="216" spans="1:9" ht="21" customHeight="1">
      <c r="A216" s="963"/>
      <c r="B216" s="964"/>
      <c r="C216" s="963"/>
      <c r="D216" s="963"/>
      <c r="E216" s="965"/>
      <c r="F216" s="965"/>
      <c r="G216" s="962" t="s">
        <v>2245</v>
      </c>
      <c r="H216" s="962">
        <f>SUM(H215:H215)</f>
        <v>1</v>
      </c>
      <c r="I216" s="962"/>
    </row>
    <row r="217" spans="1:9" ht="21" customHeight="1">
      <c r="A217" s="963"/>
      <c r="B217" s="964"/>
      <c r="C217" s="963"/>
      <c r="D217" s="963"/>
      <c r="E217" s="965"/>
      <c r="F217" s="965"/>
      <c r="G217" s="962" t="s">
        <v>4224</v>
      </c>
      <c r="H217" s="962">
        <f>ROUNDUP(H216,1)</f>
        <v>1</v>
      </c>
      <c r="I217" s="962" t="s">
        <v>1716</v>
      </c>
    </row>
    <row r="218" spans="1:9" ht="24" customHeight="1">
      <c r="A218" s="963">
        <f>A214+1</f>
        <v>17</v>
      </c>
      <c r="B218" s="964" t="s">
        <v>6454</v>
      </c>
      <c r="C218" s="963"/>
      <c r="D218" s="963"/>
      <c r="E218" s="965"/>
      <c r="F218" s="965"/>
      <c r="G218" s="965"/>
      <c r="H218" s="965"/>
      <c r="I218" s="962"/>
    </row>
    <row r="219" spans="1:9" ht="21" customHeight="1">
      <c r="A219" s="963"/>
      <c r="B219" s="966" t="s">
        <v>6371</v>
      </c>
      <c r="C219" s="963"/>
      <c r="D219" s="963"/>
      <c r="E219" s="965"/>
      <c r="F219" s="965"/>
      <c r="G219" s="965"/>
      <c r="H219" s="965"/>
      <c r="I219" s="962"/>
    </row>
    <row r="220" spans="1:9" ht="21" customHeight="1">
      <c r="A220" s="963"/>
      <c r="B220" s="964" t="s">
        <v>6527</v>
      </c>
      <c r="C220" s="963">
        <v>1</v>
      </c>
      <c r="D220" s="963">
        <v>1</v>
      </c>
      <c r="E220" s="965">
        <v>15.45</v>
      </c>
      <c r="F220" s="965" t="s">
        <v>1586</v>
      </c>
      <c r="G220" s="965">
        <v>3.05</v>
      </c>
      <c r="H220" s="965">
        <f t="shared" ref="H220:H242" si="16">PRODUCT(C220:G220)</f>
        <v>47.12</v>
      </c>
      <c r="I220" s="962"/>
    </row>
    <row r="221" spans="1:9" ht="21" customHeight="1">
      <c r="A221" s="963"/>
      <c r="B221" s="964" t="s">
        <v>6511</v>
      </c>
      <c r="C221" s="963">
        <v>1</v>
      </c>
      <c r="D221" s="963">
        <v>1</v>
      </c>
      <c r="E221" s="965">
        <v>12.65</v>
      </c>
      <c r="F221" s="965" t="s">
        <v>1586</v>
      </c>
      <c r="G221" s="965">
        <v>3.05</v>
      </c>
      <c r="H221" s="965">
        <f t="shared" si="16"/>
        <v>38.58</v>
      </c>
      <c r="I221" s="962"/>
    </row>
    <row r="222" spans="1:9" ht="21" customHeight="1">
      <c r="A222" s="963"/>
      <c r="B222" s="964" t="s">
        <v>6528</v>
      </c>
      <c r="C222" s="963">
        <v>1</v>
      </c>
      <c r="D222" s="963">
        <v>1</v>
      </c>
      <c r="E222" s="965">
        <v>4.4000000000000004</v>
      </c>
      <c r="F222" s="965" t="s">
        <v>1586</v>
      </c>
      <c r="G222" s="965">
        <v>1.65</v>
      </c>
      <c r="H222" s="965">
        <f t="shared" si="16"/>
        <v>7.26</v>
      </c>
      <c r="I222" s="962"/>
    </row>
    <row r="223" spans="1:9" ht="21" customHeight="1">
      <c r="A223" s="963"/>
      <c r="B223" s="964" t="s">
        <v>6512</v>
      </c>
      <c r="C223" s="963">
        <v>1</v>
      </c>
      <c r="D223" s="963">
        <v>1</v>
      </c>
      <c r="E223" s="965">
        <v>10.34</v>
      </c>
      <c r="F223" s="965" t="s">
        <v>1586</v>
      </c>
      <c r="G223" s="965">
        <v>3.15</v>
      </c>
      <c r="H223" s="965">
        <f t="shared" si="16"/>
        <v>32.57</v>
      </c>
      <c r="I223" s="962"/>
    </row>
    <row r="224" spans="1:9" ht="21" customHeight="1">
      <c r="A224" s="963"/>
      <c r="B224" s="964" t="s">
        <v>6529</v>
      </c>
      <c r="C224" s="963">
        <v>1</v>
      </c>
      <c r="D224" s="963">
        <v>1</v>
      </c>
      <c r="E224" s="965">
        <v>4.4000000000000004</v>
      </c>
      <c r="F224" s="965" t="s">
        <v>1586</v>
      </c>
      <c r="G224" s="965">
        <v>0.87</v>
      </c>
      <c r="H224" s="965">
        <f t="shared" si="16"/>
        <v>3.83</v>
      </c>
      <c r="I224" s="962"/>
    </row>
    <row r="225" spans="1:9" ht="21" customHeight="1">
      <c r="A225" s="963"/>
      <c r="B225" s="964" t="s">
        <v>6524</v>
      </c>
      <c r="C225" s="963">
        <v>1</v>
      </c>
      <c r="D225" s="963">
        <v>1</v>
      </c>
      <c r="E225" s="965">
        <v>10.97</v>
      </c>
      <c r="F225" s="965" t="s">
        <v>1586</v>
      </c>
      <c r="G225" s="965">
        <v>3.05</v>
      </c>
      <c r="H225" s="965">
        <f t="shared" si="16"/>
        <v>33.46</v>
      </c>
      <c r="I225" s="962"/>
    </row>
    <row r="226" spans="1:9" ht="21" customHeight="1">
      <c r="A226" s="963"/>
      <c r="B226" s="964" t="s">
        <v>6523</v>
      </c>
      <c r="C226" s="963">
        <v>1</v>
      </c>
      <c r="D226" s="963">
        <v>1</v>
      </c>
      <c r="E226" s="965">
        <v>10.26</v>
      </c>
      <c r="F226" s="965" t="s">
        <v>1586</v>
      </c>
      <c r="G226" s="965">
        <v>3.05</v>
      </c>
      <c r="H226" s="965">
        <f t="shared" si="16"/>
        <v>31.29</v>
      </c>
      <c r="I226" s="962"/>
    </row>
    <row r="227" spans="1:9" ht="21" customHeight="1">
      <c r="A227" s="963"/>
      <c r="B227" s="964" t="s">
        <v>6530</v>
      </c>
      <c r="C227" s="963">
        <v>1</v>
      </c>
      <c r="D227" s="963">
        <v>1</v>
      </c>
      <c r="E227" s="965">
        <v>7.08</v>
      </c>
      <c r="F227" s="965" t="s">
        <v>1586</v>
      </c>
      <c r="G227" s="965">
        <v>3.05</v>
      </c>
      <c r="H227" s="965">
        <f t="shared" si="16"/>
        <v>21.59</v>
      </c>
      <c r="I227" s="962"/>
    </row>
    <row r="228" spans="1:9" ht="21" customHeight="1">
      <c r="A228" s="963"/>
      <c r="B228" s="964" t="s">
        <v>6357</v>
      </c>
      <c r="C228" s="963">
        <v>1</v>
      </c>
      <c r="D228" s="963">
        <v>1</v>
      </c>
      <c r="E228" s="965">
        <v>11.04</v>
      </c>
      <c r="F228" s="965" t="s">
        <v>1586</v>
      </c>
      <c r="G228" s="965">
        <v>3.05</v>
      </c>
      <c r="H228" s="965">
        <f t="shared" si="16"/>
        <v>33.67</v>
      </c>
      <c r="I228" s="962"/>
    </row>
    <row r="229" spans="1:9" ht="21" customHeight="1">
      <c r="A229" s="963"/>
      <c r="B229" s="964" t="s">
        <v>6374</v>
      </c>
      <c r="C229" s="963">
        <v>1</v>
      </c>
      <c r="D229" s="963">
        <v>1</v>
      </c>
      <c r="E229" s="965">
        <v>28.6</v>
      </c>
      <c r="F229" s="965" t="s">
        <v>1586</v>
      </c>
      <c r="G229" s="965">
        <v>3.05</v>
      </c>
      <c r="H229" s="965">
        <f t="shared" si="16"/>
        <v>87.23</v>
      </c>
      <c r="I229" s="962"/>
    </row>
    <row r="230" spans="1:9" ht="21" customHeight="1">
      <c r="A230" s="963"/>
      <c r="B230" s="964" t="s">
        <v>6456</v>
      </c>
      <c r="C230" s="963">
        <v>1</v>
      </c>
      <c r="D230" s="963">
        <v>1</v>
      </c>
      <c r="E230" s="965">
        <v>13.2</v>
      </c>
      <c r="F230" s="965" t="s">
        <v>1586</v>
      </c>
      <c r="G230" s="965">
        <v>3.2</v>
      </c>
      <c r="H230" s="965">
        <f t="shared" si="16"/>
        <v>42.24</v>
      </c>
      <c r="I230" s="962"/>
    </row>
    <row r="231" spans="1:9" ht="21" customHeight="1">
      <c r="A231" s="963"/>
      <c r="B231" s="964" t="s">
        <v>6443</v>
      </c>
      <c r="C231" s="963">
        <v>1</v>
      </c>
      <c r="D231" s="963">
        <v>1</v>
      </c>
      <c r="E231" s="965">
        <v>6.17</v>
      </c>
      <c r="F231" s="965" t="s">
        <v>1586</v>
      </c>
      <c r="G231" s="965">
        <v>1.65</v>
      </c>
      <c r="H231" s="965">
        <f t="shared" si="16"/>
        <v>10.18</v>
      </c>
      <c r="I231" s="962"/>
    </row>
    <row r="232" spans="1:9" ht="21" customHeight="1">
      <c r="A232" s="963"/>
      <c r="B232" s="964" t="s">
        <v>6457</v>
      </c>
      <c r="C232" s="963">
        <v>1</v>
      </c>
      <c r="D232" s="963">
        <v>1</v>
      </c>
      <c r="E232" s="965">
        <v>6.2</v>
      </c>
      <c r="F232" s="965" t="s">
        <v>1586</v>
      </c>
      <c r="G232" s="965">
        <v>1.65</v>
      </c>
      <c r="H232" s="965">
        <f t="shared" si="16"/>
        <v>10.23</v>
      </c>
      <c r="I232" s="962"/>
    </row>
    <row r="233" spans="1:9" ht="21" customHeight="1">
      <c r="A233" s="963"/>
      <c r="B233" s="966" t="s">
        <v>6383</v>
      </c>
      <c r="C233" s="963"/>
      <c r="D233" s="963"/>
      <c r="E233" s="965"/>
      <c r="F233" s="965"/>
      <c r="G233" s="965"/>
      <c r="H233" s="965"/>
      <c r="I233" s="962"/>
    </row>
    <row r="234" spans="1:9" ht="21" customHeight="1">
      <c r="A234" s="963"/>
      <c r="B234" s="964" t="s">
        <v>6531</v>
      </c>
      <c r="C234" s="963">
        <v>1</v>
      </c>
      <c r="D234" s="963">
        <v>1</v>
      </c>
      <c r="E234" s="965">
        <v>3.8</v>
      </c>
      <c r="F234" s="965">
        <v>0.6</v>
      </c>
      <c r="G234" s="965" t="s">
        <v>1586</v>
      </c>
      <c r="H234" s="965">
        <f t="shared" si="16"/>
        <v>2.2799999999999998</v>
      </c>
      <c r="I234" s="962"/>
    </row>
    <row r="235" spans="1:9" ht="21" customHeight="1">
      <c r="A235" s="963"/>
      <c r="B235" s="964" t="s">
        <v>6511</v>
      </c>
      <c r="C235" s="963">
        <v>1</v>
      </c>
      <c r="D235" s="963">
        <v>1</v>
      </c>
      <c r="E235" s="965">
        <v>2.4</v>
      </c>
      <c r="F235" s="965">
        <v>0.6</v>
      </c>
      <c r="G235" s="965" t="s">
        <v>1586</v>
      </c>
      <c r="H235" s="965">
        <f t="shared" si="16"/>
        <v>1.44</v>
      </c>
      <c r="I235" s="962"/>
    </row>
    <row r="236" spans="1:9" ht="21" customHeight="1">
      <c r="A236" s="963"/>
      <c r="B236" s="964" t="s">
        <v>6523</v>
      </c>
      <c r="C236" s="963">
        <v>1</v>
      </c>
      <c r="D236" s="963">
        <v>1</v>
      </c>
      <c r="E236" s="965">
        <v>2.4</v>
      </c>
      <c r="F236" s="965">
        <v>0.6</v>
      </c>
      <c r="G236" s="965" t="s">
        <v>1586</v>
      </c>
      <c r="H236" s="965">
        <f t="shared" si="16"/>
        <v>1.44</v>
      </c>
      <c r="I236" s="962"/>
    </row>
    <row r="237" spans="1:9" ht="21" customHeight="1">
      <c r="A237" s="963"/>
      <c r="B237" s="964" t="s">
        <v>6524</v>
      </c>
      <c r="C237" s="963">
        <v>1</v>
      </c>
      <c r="D237" s="963">
        <v>1</v>
      </c>
      <c r="E237" s="965">
        <v>1.66</v>
      </c>
      <c r="F237" s="965">
        <v>0.45</v>
      </c>
      <c r="G237" s="965" t="s">
        <v>1586</v>
      </c>
      <c r="H237" s="965">
        <f t="shared" si="16"/>
        <v>0.75</v>
      </c>
      <c r="I237" s="962"/>
    </row>
    <row r="238" spans="1:9" ht="21" customHeight="1">
      <c r="A238" s="963"/>
      <c r="B238" s="966" t="s">
        <v>6532</v>
      </c>
      <c r="C238" s="963"/>
      <c r="D238" s="963"/>
      <c r="E238" s="965"/>
      <c r="F238" s="965"/>
      <c r="G238" s="965"/>
      <c r="H238" s="965"/>
      <c r="I238" s="962"/>
    </row>
    <row r="239" spans="1:9" ht="21" customHeight="1">
      <c r="A239" s="963"/>
      <c r="B239" s="964" t="s">
        <v>6531</v>
      </c>
      <c r="C239" s="963">
        <v>2</v>
      </c>
      <c r="D239" s="963">
        <v>2</v>
      </c>
      <c r="E239" s="965">
        <v>0.45</v>
      </c>
      <c r="F239" s="965" t="s">
        <v>1586</v>
      </c>
      <c r="G239" s="965">
        <v>2</v>
      </c>
      <c r="H239" s="965">
        <f t="shared" si="16"/>
        <v>3.6</v>
      </c>
      <c r="I239" s="962"/>
    </row>
    <row r="240" spans="1:9" ht="21" customHeight="1">
      <c r="A240" s="963"/>
      <c r="B240" s="964" t="s">
        <v>6511</v>
      </c>
      <c r="C240" s="963">
        <v>2</v>
      </c>
      <c r="D240" s="963">
        <v>2</v>
      </c>
      <c r="E240" s="965">
        <v>0.45</v>
      </c>
      <c r="F240" s="965" t="s">
        <v>1586</v>
      </c>
      <c r="G240" s="965">
        <v>2</v>
      </c>
      <c r="H240" s="965">
        <f t="shared" si="16"/>
        <v>3.6</v>
      </c>
      <c r="I240" s="962"/>
    </row>
    <row r="241" spans="1:9" ht="21" customHeight="1">
      <c r="A241" s="963"/>
      <c r="B241" s="964" t="s">
        <v>6523</v>
      </c>
      <c r="C241" s="963">
        <v>2</v>
      </c>
      <c r="D241" s="963">
        <v>2</v>
      </c>
      <c r="E241" s="965">
        <v>0.45</v>
      </c>
      <c r="F241" s="965" t="s">
        <v>1586</v>
      </c>
      <c r="G241" s="965">
        <v>2</v>
      </c>
      <c r="H241" s="965">
        <f t="shared" si="16"/>
        <v>3.6</v>
      </c>
      <c r="I241" s="962"/>
    </row>
    <row r="242" spans="1:9" ht="21" customHeight="1">
      <c r="A242" s="963"/>
      <c r="B242" s="964" t="s">
        <v>6524</v>
      </c>
      <c r="C242" s="963">
        <v>2</v>
      </c>
      <c r="D242" s="963">
        <v>4</v>
      </c>
      <c r="E242" s="965">
        <v>0.45</v>
      </c>
      <c r="F242" s="965" t="s">
        <v>1586</v>
      </c>
      <c r="G242" s="965">
        <v>2</v>
      </c>
      <c r="H242" s="965">
        <f t="shared" si="16"/>
        <v>7.2</v>
      </c>
      <c r="I242" s="962"/>
    </row>
    <row r="243" spans="1:9" ht="21" customHeight="1">
      <c r="A243" s="963"/>
      <c r="B243" s="966" t="s">
        <v>6359</v>
      </c>
      <c r="C243" s="963"/>
      <c r="D243" s="963"/>
      <c r="E243" s="965"/>
      <c r="F243" s="965"/>
      <c r="G243" s="965"/>
      <c r="H243" s="965"/>
      <c r="I243" s="962"/>
    </row>
    <row r="244" spans="1:9" ht="21" customHeight="1">
      <c r="A244" s="963"/>
      <c r="B244" s="964" t="s">
        <v>6384</v>
      </c>
      <c r="C244" s="963">
        <v>1</v>
      </c>
      <c r="D244" s="963">
        <v>1</v>
      </c>
      <c r="E244" s="965">
        <v>5.5</v>
      </c>
      <c r="F244" s="965">
        <v>0.13</v>
      </c>
      <c r="G244" s="965" t="s">
        <v>1586</v>
      </c>
      <c r="H244" s="965">
        <f>PRODUCT(C244:G244)</f>
        <v>0.72</v>
      </c>
      <c r="I244" s="962"/>
    </row>
    <row r="245" spans="1:9" ht="21" customHeight="1">
      <c r="A245" s="963"/>
      <c r="B245" s="964" t="s">
        <v>6533</v>
      </c>
      <c r="C245" s="963">
        <v>1</v>
      </c>
      <c r="D245" s="963">
        <v>2</v>
      </c>
      <c r="E245" s="965">
        <v>5.4</v>
      </c>
      <c r="F245" s="965">
        <v>0.13</v>
      </c>
      <c r="G245" s="965" t="s">
        <v>1586</v>
      </c>
      <c r="H245" s="965">
        <f>PRODUCT(C245:G245)</f>
        <v>1.4</v>
      </c>
      <c r="I245" s="962"/>
    </row>
    <row r="246" spans="1:9" ht="21" customHeight="1">
      <c r="A246" s="963"/>
      <c r="B246" s="964" t="s">
        <v>6360</v>
      </c>
      <c r="C246" s="963">
        <v>1</v>
      </c>
      <c r="D246" s="963">
        <v>2</v>
      </c>
      <c r="E246" s="965">
        <v>5</v>
      </c>
      <c r="F246" s="965">
        <v>0.13</v>
      </c>
      <c r="G246" s="965" t="s">
        <v>1586</v>
      </c>
      <c r="H246" s="965">
        <f t="shared" ref="H246:H272" si="17">PRODUCT(C246:G246)</f>
        <v>1.3</v>
      </c>
      <c r="I246" s="962"/>
    </row>
    <row r="247" spans="1:9" ht="21" customHeight="1">
      <c r="A247" s="963"/>
      <c r="B247" s="964" t="s">
        <v>6360</v>
      </c>
      <c r="C247" s="963">
        <v>1</v>
      </c>
      <c r="D247" s="963">
        <v>2</v>
      </c>
      <c r="E247" s="965">
        <v>5</v>
      </c>
      <c r="F247" s="965">
        <v>7.0000000000000007E-2</v>
      </c>
      <c r="G247" s="965" t="s">
        <v>1586</v>
      </c>
      <c r="H247" s="965">
        <f t="shared" si="17"/>
        <v>0.7</v>
      </c>
      <c r="I247" s="962"/>
    </row>
    <row r="248" spans="1:9" ht="21" customHeight="1">
      <c r="A248" s="963"/>
      <c r="B248" s="964" t="s">
        <v>6361</v>
      </c>
      <c r="C248" s="963">
        <v>1</v>
      </c>
      <c r="D248" s="963">
        <v>1</v>
      </c>
      <c r="E248" s="965">
        <v>5.2</v>
      </c>
      <c r="F248" s="965">
        <v>0.13</v>
      </c>
      <c r="G248" s="965" t="s">
        <v>1586</v>
      </c>
      <c r="H248" s="965">
        <f t="shared" si="17"/>
        <v>0.68</v>
      </c>
      <c r="I248" s="962"/>
    </row>
    <row r="249" spans="1:9" ht="21" customHeight="1">
      <c r="A249" s="963"/>
      <c r="B249" s="964" t="s">
        <v>6534</v>
      </c>
      <c r="C249" s="963">
        <v>1</v>
      </c>
      <c r="D249" s="963">
        <v>1</v>
      </c>
      <c r="E249" s="965">
        <v>4.9000000000000004</v>
      </c>
      <c r="F249" s="965">
        <v>0.13</v>
      </c>
      <c r="G249" s="965" t="s">
        <v>1586</v>
      </c>
      <c r="H249" s="965">
        <f t="shared" si="17"/>
        <v>0.64</v>
      </c>
      <c r="I249" s="962"/>
    </row>
    <row r="250" spans="1:9" ht="21" customHeight="1">
      <c r="A250" s="963"/>
      <c r="B250" s="964" t="s">
        <v>6458</v>
      </c>
      <c r="C250" s="963">
        <v>1</v>
      </c>
      <c r="D250" s="963">
        <v>1</v>
      </c>
      <c r="E250" s="965">
        <v>2.1</v>
      </c>
      <c r="F250" s="965">
        <v>7.0000000000000007E-2</v>
      </c>
      <c r="G250" s="965" t="s">
        <v>1586</v>
      </c>
      <c r="H250" s="965">
        <f t="shared" si="17"/>
        <v>0.15</v>
      </c>
      <c r="I250" s="962"/>
    </row>
    <row r="251" spans="1:9" ht="21" customHeight="1">
      <c r="A251" s="963"/>
      <c r="B251" s="964" t="s">
        <v>6362</v>
      </c>
      <c r="C251" s="963">
        <v>2</v>
      </c>
      <c r="D251" s="963">
        <v>1</v>
      </c>
      <c r="E251" s="965">
        <v>0.75</v>
      </c>
      <c r="F251" s="965">
        <v>7.0000000000000007E-2</v>
      </c>
      <c r="G251" s="965" t="s">
        <v>1586</v>
      </c>
      <c r="H251" s="965">
        <f t="shared" si="17"/>
        <v>0.11</v>
      </c>
      <c r="I251" s="962"/>
    </row>
    <row r="252" spans="1:9" ht="21" customHeight="1">
      <c r="A252" s="963"/>
      <c r="B252" s="964" t="s">
        <v>6363</v>
      </c>
      <c r="C252" s="963">
        <v>1</v>
      </c>
      <c r="D252" s="963">
        <v>1</v>
      </c>
      <c r="E252" s="965">
        <v>1.95</v>
      </c>
      <c r="F252" s="965">
        <v>7.0000000000000007E-2</v>
      </c>
      <c r="G252" s="965" t="s">
        <v>1586</v>
      </c>
      <c r="H252" s="965">
        <f t="shared" si="17"/>
        <v>0.14000000000000001</v>
      </c>
      <c r="I252" s="962"/>
    </row>
    <row r="253" spans="1:9" ht="21" customHeight="1">
      <c r="A253" s="963"/>
      <c r="B253" s="964" t="s">
        <v>6380</v>
      </c>
      <c r="C253" s="963">
        <v>1</v>
      </c>
      <c r="D253" s="963">
        <v>6</v>
      </c>
      <c r="E253" s="965">
        <v>5.4</v>
      </c>
      <c r="F253" s="965">
        <v>0.09</v>
      </c>
      <c r="G253" s="965" t="s">
        <v>1586</v>
      </c>
      <c r="H253" s="965">
        <f t="shared" si="17"/>
        <v>2.92</v>
      </c>
      <c r="I253" s="962"/>
    </row>
    <row r="254" spans="1:9" ht="21" customHeight="1">
      <c r="A254" s="963"/>
      <c r="B254" s="964" t="s">
        <v>6381</v>
      </c>
      <c r="C254" s="963">
        <v>1</v>
      </c>
      <c r="D254" s="963">
        <v>1</v>
      </c>
      <c r="E254" s="965">
        <v>3.77</v>
      </c>
      <c r="F254" s="965">
        <v>0.09</v>
      </c>
      <c r="G254" s="965" t="s">
        <v>1586</v>
      </c>
      <c r="H254" s="965">
        <f t="shared" si="17"/>
        <v>0.34</v>
      </c>
      <c r="I254" s="962"/>
    </row>
    <row r="255" spans="1:9" ht="21" customHeight="1">
      <c r="A255" s="963"/>
      <c r="B255" s="964" t="s">
        <v>6460</v>
      </c>
      <c r="C255" s="963">
        <v>1</v>
      </c>
      <c r="D255" s="963">
        <v>1</v>
      </c>
      <c r="E255" s="965">
        <v>3.9</v>
      </c>
      <c r="F255" s="965">
        <v>0.09</v>
      </c>
      <c r="G255" s="965" t="s">
        <v>1586</v>
      </c>
      <c r="H255" s="965">
        <f t="shared" si="17"/>
        <v>0.35</v>
      </c>
      <c r="I255" s="962"/>
    </row>
    <row r="256" spans="1:9" ht="21" customHeight="1">
      <c r="A256" s="963"/>
      <c r="B256" s="964" t="s">
        <v>6382</v>
      </c>
      <c r="C256" s="963">
        <v>1</v>
      </c>
      <c r="D256" s="963">
        <v>2</v>
      </c>
      <c r="E256" s="965">
        <v>3</v>
      </c>
      <c r="F256" s="965">
        <v>0.09</v>
      </c>
      <c r="G256" s="965" t="s">
        <v>1586</v>
      </c>
      <c r="H256" s="965">
        <f t="shared" si="17"/>
        <v>0.54</v>
      </c>
      <c r="I256" s="962"/>
    </row>
    <row r="257" spans="1:9" ht="21" customHeight="1">
      <c r="A257" s="963"/>
      <c r="B257" s="964" t="s">
        <v>6461</v>
      </c>
      <c r="C257" s="963">
        <v>1</v>
      </c>
      <c r="D257" s="963">
        <v>1</v>
      </c>
      <c r="E257" s="965">
        <v>8</v>
      </c>
      <c r="F257" s="965">
        <v>0.09</v>
      </c>
      <c r="G257" s="965" t="s">
        <v>1586</v>
      </c>
      <c r="H257" s="965">
        <f t="shared" si="17"/>
        <v>0.72</v>
      </c>
      <c r="I257" s="962"/>
    </row>
    <row r="258" spans="1:9" ht="21" customHeight="1">
      <c r="A258" s="963"/>
      <c r="B258" s="964" t="s">
        <v>6535</v>
      </c>
      <c r="C258" s="963">
        <v>1</v>
      </c>
      <c r="D258" s="963">
        <v>1</v>
      </c>
      <c r="E258" s="965">
        <v>4.5999999999999996</v>
      </c>
      <c r="F258" s="965">
        <v>0.13</v>
      </c>
      <c r="G258" s="965" t="s">
        <v>1586</v>
      </c>
      <c r="H258" s="965">
        <f t="shared" si="17"/>
        <v>0.6</v>
      </c>
      <c r="I258" s="962"/>
    </row>
    <row r="259" spans="1:9" ht="21" customHeight="1">
      <c r="A259" s="963"/>
      <c r="B259" s="966" t="s">
        <v>6536</v>
      </c>
      <c r="C259" s="963"/>
      <c r="D259" s="963"/>
      <c r="E259" s="965"/>
      <c r="F259" s="965"/>
      <c r="G259" s="965"/>
      <c r="H259" s="965"/>
      <c r="I259" s="962"/>
    </row>
    <row r="260" spans="1:9" ht="21" customHeight="1">
      <c r="A260" s="963"/>
      <c r="B260" s="964" t="s">
        <v>6537</v>
      </c>
      <c r="C260" s="963">
        <v>1</v>
      </c>
      <c r="D260" s="963">
        <v>1</v>
      </c>
      <c r="E260" s="965">
        <v>15.45</v>
      </c>
      <c r="F260" s="965" t="s">
        <v>1586</v>
      </c>
      <c r="G260" s="965">
        <v>3.05</v>
      </c>
      <c r="H260" s="965">
        <f t="shared" si="17"/>
        <v>47.12</v>
      </c>
      <c r="I260" s="962"/>
    </row>
    <row r="261" spans="1:9" ht="21" customHeight="1">
      <c r="A261" s="963"/>
      <c r="B261" s="964" t="s">
        <v>6511</v>
      </c>
      <c r="C261" s="963">
        <v>1</v>
      </c>
      <c r="D261" s="963">
        <v>1</v>
      </c>
      <c r="E261" s="965">
        <v>12.65</v>
      </c>
      <c r="F261" s="965" t="s">
        <v>1586</v>
      </c>
      <c r="G261" s="965">
        <v>3.05</v>
      </c>
      <c r="H261" s="965">
        <f t="shared" si="17"/>
        <v>38.58</v>
      </c>
      <c r="I261" s="962"/>
    </row>
    <row r="262" spans="1:9" ht="21" customHeight="1">
      <c r="A262" s="963"/>
      <c r="B262" s="964" t="s">
        <v>6510</v>
      </c>
      <c r="C262" s="963">
        <v>1</v>
      </c>
      <c r="D262" s="963">
        <v>1</v>
      </c>
      <c r="E262" s="965">
        <v>17.649999999999999</v>
      </c>
      <c r="F262" s="965" t="s">
        <v>1586</v>
      </c>
      <c r="G262" s="965">
        <v>3.05</v>
      </c>
      <c r="H262" s="965">
        <f t="shared" si="17"/>
        <v>53.83</v>
      </c>
      <c r="I262" s="962"/>
    </row>
    <row r="263" spans="1:9" ht="21" customHeight="1">
      <c r="A263" s="963"/>
      <c r="B263" s="964" t="s">
        <v>6505</v>
      </c>
      <c r="C263" s="963">
        <v>1</v>
      </c>
      <c r="D263" s="963">
        <v>1</v>
      </c>
      <c r="E263" s="965">
        <v>4.6900000000000004</v>
      </c>
      <c r="F263" s="965" t="s">
        <v>1586</v>
      </c>
      <c r="G263" s="965">
        <v>2.5499999999999998</v>
      </c>
      <c r="H263" s="965">
        <f t="shared" si="17"/>
        <v>11.96</v>
      </c>
      <c r="I263" s="962"/>
    </row>
    <row r="264" spans="1:9" ht="21" customHeight="1">
      <c r="A264" s="963"/>
      <c r="B264" s="964" t="s">
        <v>6445</v>
      </c>
      <c r="C264" s="963">
        <v>1</v>
      </c>
      <c r="D264" s="963">
        <v>1</v>
      </c>
      <c r="E264" s="965">
        <v>12.71</v>
      </c>
      <c r="F264" s="965" t="s">
        <v>1586</v>
      </c>
      <c r="G264" s="965">
        <v>3.05</v>
      </c>
      <c r="H264" s="965">
        <f t="shared" si="17"/>
        <v>38.770000000000003</v>
      </c>
      <c r="I264" s="962"/>
    </row>
    <row r="265" spans="1:9" ht="21" customHeight="1">
      <c r="A265" s="963"/>
      <c r="B265" s="964" t="s">
        <v>6358</v>
      </c>
      <c r="C265" s="963">
        <v>1</v>
      </c>
      <c r="D265" s="963">
        <v>1</v>
      </c>
      <c r="E265" s="965">
        <v>4.6900000000000004</v>
      </c>
      <c r="F265" s="965" t="s">
        <v>1586</v>
      </c>
      <c r="G265" s="965">
        <v>2.5499999999999998</v>
      </c>
      <c r="H265" s="965">
        <f t="shared" si="17"/>
        <v>11.96</v>
      </c>
      <c r="I265" s="962"/>
    </row>
    <row r="266" spans="1:9" ht="21" customHeight="1">
      <c r="A266" s="963"/>
      <c r="B266" s="964" t="s">
        <v>6455</v>
      </c>
      <c r="C266" s="963">
        <v>1</v>
      </c>
      <c r="D266" s="963">
        <v>2</v>
      </c>
      <c r="E266" s="965">
        <v>5.43</v>
      </c>
      <c r="F266" s="965" t="s">
        <v>1586</v>
      </c>
      <c r="G266" s="965">
        <v>1.65</v>
      </c>
      <c r="H266" s="965">
        <f t="shared" si="17"/>
        <v>17.920000000000002</v>
      </c>
      <c r="I266" s="962"/>
    </row>
    <row r="267" spans="1:9" ht="21" customHeight="1">
      <c r="A267" s="963"/>
      <c r="B267" s="964" t="s">
        <v>6538</v>
      </c>
      <c r="C267" s="963">
        <v>1</v>
      </c>
      <c r="D267" s="963">
        <v>1</v>
      </c>
      <c r="E267" s="965">
        <v>10.34</v>
      </c>
      <c r="F267" s="965" t="s">
        <v>1586</v>
      </c>
      <c r="G267" s="965">
        <v>3.15</v>
      </c>
      <c r="H267" s="965">
        <f>PRODUCT(C267:G267)</f>
        <v>32.57</v>
      </c>
      <c r="I267" s="962"/>
    </row>
    <row r="268" spans="1:9" ht="21" customHeight="1">
      <c r="A268" s="963"/>
      <c r="B268" s="964" t="s">
        <v>6539</v>
      </c>
      <c r="C268" s="963">
        <v>1</v>
      </c>
      <c r="D268" s="963">
        <v>1</v>
      </c>
      <c r="E268" s="965">
        <v>4.2</v>
      </c>
      <c r="F268" s="965" t="s">
        <v>1586</v>
      </c>
      <c r="G268" s="965">
        <v>0.87</v>
      </c>
      <c r="H268" s="965">
        <f>PRODUCT(C268:G268)</f>
        <v>3.65</v>
      </c>
      <c r="I268" s="962"/>
    </row>
    <row r="269" spans="1:9" ht="21" customHeight="1">
      <c r="A269" s="963"/>
      <c r="B269" s="964" t="s">
        <v>6448</v>
      </c>
      <c r="C269" s="963">
        <v>1</v>
      </c>
      <c r="D269" s="963">
        <v>1</v>
      </c>
      <c r="E269" s="965">
        <v>25.49</v>
      </c>
      <c r="F269" s="965" t="s">
        <v>1586</v>
      </c>
      <c r="G269" s="965">
        <v>3.05</v>
      </c>
      <c r="H269" s="965">
        <f t="shared" si="17"/>
        <v>77.739999999999995</v>
      </c>
      <c r="I269" s="962"/>
    </row>
    <row r="270" spans="1:9" ht="21" customHeight="1">
      <c r="A270" s="963"/>
      <c r="B270" s="964" t="s">
        <v>6456</v>
      </c>
      <c r="C270" s="963">
        <v>1</v>
      </c>
      <c r="D270" s="963">
        <v>1</v>
      </c>
      <c r="E270" s="965">
        <v>13.2</v>
      </c>
      <c r="F270" s="965" t="s">
        <v>1586</v>
      </c>
      <c r="G270" s="965">
        <v>3.3</v>
      </c>
      <c r="H270" s="965">
        <f t="shared" si="17"/>
        <v>43.56</v>
      </c>
      <c r="I270" s="962"/>
    </row>
    <row r="271" spans="1:9" ht="21" customHeight="1">
      <c r="A271" s="963"/>
      <c r="B271" s="964" t="s">
        <v>6375</v>
      </c>
      <c r="C271" s="963">
        <v>1</v>
      </c>
      <c r="D271" s="963">
        <v>1</v>
      </c>
      <c r="E271" s="965">
        <v>15.97</v>
      </c>
      <c r="F271" s="965" t="s">
        <v>1586</v>
      </c>
      <c r="G271" s="965">
        <v>2.1</v>
      </c>
      <c r="H271" s="965">
        <f t="shared" si="17"/>
        <v>33.54</v>
      </c>
      <c r="I271" s="962"/>
    </row>
    <row r="272" spans="1:9" ht="21" customHeight="1">
      <c r="A272" s="963"/>
      <c r="B272" s="964" t="s">
        <v>6457</v>
      </c>
      <c r="C272" s="963">
        <v>1</v>
      </c>
      <c r="D272" s="963">
        <v>1</v>
      </c>
      <c r="E272" s="965">
        <v>7.4</v>
      </c>
      <c r="F272" s="965" t="s">
        <v>1586</v>
      </c>
      <c r="G272" s="965">
        <v>1.65</v>
      </c>
      <c r="H272" s="965">
        <f t="shared" si="17"/>
        <v>12.21</v>
      </c>
      <c r="I272" s="962"/>
    </row>
    <row r="273" spans="1:9" ht="21" customHeight="1">
      <c r="A273" s="963"/>
      <c r="B273" s="966" t="s">
        <v>6383</v>
      </c>
      <c r="C273" s="963"/>
      <c r="D273" s="963"/>
      <c r="E273" s="965"/>
      <c r="F273" s="965"/>
      <c r="G273" s="965"/>
      <c r="H273" s="965"/>
      <c r="I273" s="962"/>
    </row>
    <row r="274" spans="1:9" ht="21" customHeight="1">
      <c r="A274" s="963"/>
      <c r="B274" s="964" t="s">
        <v>6537</v>
      </c>
      <c r="C274" s="963">
        <v>1</v>
      </c>
      <c r="D274" s="963">
        <v>1</v>
      </c>
      <c r="E274" s="965">
        <v>3.8</v>
      </c>
      <c r="F274" s="965">
        <v>0.6</v>
      </c>
      <c r="G274" s="965" t="s">
        <v>1586</v>
      </c>
      <c r="H274" s="965">
        <f t="shared" ref="H274:H319" si="18">PRODUCT(C274:G274)</f>
        <v>2.2799999999999998</v>
      </c>
      <c r="I274" s="962"/>
    </row>
    <row r="275" spans="1:9" ht="21" customHeight="1">
      <c r="A275" s="963"/>
      <c r="B275" s="964" t="s">
        <v>6511</v>
      </c>
      <c r="C275" s="963">
        <v>1</v>
      </c>
      <c r="D275" s="963">
        <v>1</v>
      </c>
      <c r="E275" s="965">
        <v>2.4</v>
      </c>
      <c r="F275" s="965">
        <v>0.6</v>
      </c>
      <c r="G275" s="965" t="s">
        <v>1586</v>
      </c>
      <c r="H275" s="965">
        <f t="shared" si="18"/>
        <v>1.44</v>
      </c>
      <c r="I275" s="962"/>
    </row>
    <row r="276" spans="1:9" ht="21" customHeight="1">
      <c r="A276" s="963"/>
      <c r="B276" s="964" t="s">
        <v>6510</v>
      </c>
      <c r="C276" s="963">
        <v>1</v>
      </c>
      <c r="D276" s="963">
        <v>1</v>
      </c>
      <c r="E276" s="965">
        <v>4.7</v>
      </c>
      <c r="F276" s="965">
        <v>0.6</v>
      </c>
      <c r="G276" s="965" t="s">
        <v>1586</v>
      </c>
      <c r="H276" s="965">
        <f t="shared" si="18"/>
        <v>2.82</v>
      </c>
      <c r="I276" s="962"/>
    </row>
    <row r="277" spans="1:9" ht="21" customHeight="1">
      <c r="A277" s="963"/>
      <c r="B277" s="964" t="s">
        <v>6445</v>
      </c>
      <c r="C277" s="963">
        <v>1</v>
      </c>
      <c r="D277" s="963">
        <v>1</v>
      </c>
      <c r="E277" s="965">
        <v>2.89</v>
      </c>
      <c r="F277" s="965">
        <v>0.6</v>
      </c>
      <c r="G277" s="965" t="s">
        <v>1586</v>
      </c>
      <c r="H277" s="965">
        <f t="shared" si="18"/>
        <v>1.73</v>
      </c>
      <c r="I277" s="962"/>
    </row>
    <row r="278" spans="1:9" ht="21" customHeight="1">
      <c r="A278" s="963"/>
      <c r="B278" s="966" t="s">
        <v>6532</v>
      </c>
      <c r="C278" s="963"/>
      <c r="D278" s="963"/>
      <c r="E278" s="965"/>
      <c r="F278" s="965"/>
      <c r="G278" s="965"/>
      <c r="H278" s="965"/>
      <c r="I278" s="962"/>
    </row>
    <row r="279" spans="1:9" ht="21" customHeight="1">
      <c r="A279" s="963"/>
      <c r="B279" s="964" t="s">
        <v>6537</v>
      </c>
      <c r="C279" s="963">
        <v>2</v>
      </c>
      <c r="D279" s="963">
        <v>2</v>
      </c>
      <c r="E279" s="965">
        <v>0.45</v>
      </c>
      <c r="F279" s="965" t="s">
        <v>1586</v>
      </c>
      <c r="G279" s="965">
        <v>2</v>
      </c>
      <c r="H279" s="965">
        <f>PRODUCT(C279:G279)</f>
        <v>3.6</v>
      </c>
      <c r="I279" s="962"/>
    </row>
    <row r="280" spans="1:9" ht="21" customHeight="1">
      <c r="A280" s="963"/>
      <c r="B280" s="964" t="s">
        <v>6511</v>
      </c>
      <c r="C280" s="963">
        <v>2</v>
      </c>
      <c r="D280" s="963">
        <v>2</v>
      </c>
      <c r="E280" s="965">
        <v>0.45</v>
      </c>
      <c r="F280" s="965" t="s">
        <v>1586</v>
      </c>
      <c r="G280" s="965">
        <v>2</v>
      </c>
      <c r="H280" s="965">
        <f>PRODUCT(C280:G280)</f>
        <v>3.6</v>
      </c>
      <c r="I280" s="962"/>
    </row>
    <row r="281" spans="1:9" ht="21" customHeight="1">
      <c r="A281" s="963"/>
      <c r="B281" s="964" t="s">
        <v>6510</v>
      </c>
      <c r="C281" s="963">
        <v>2</v>
      </c>
      <c r="D281" s="963">
        <v>5</v>
      </c>
      <c r="E281" s="965">
        <v>0.45</v>
      </c>
      <c r="F281" s="965" t="s">
        <v>1586</v>
      </c>
      <c r="G281" s="965">
        <v>2</v>
      </c>
      <c r="H281" s="965">
        <f>PRODUCT(C281:G281)</f>
        <v>9</v>
      </c>
      <c r="I281" s="962"/>
    </row>
    <row r="282" spans="1:9" ht="21" customHeight="1">
      <c r="A282" s="963"/>
      <c r="B282" s="964" t="s">
        <v>6445</v>
      </c>
      <c r="C282" s="963">
        <v>2</v>
      </c>
      <c r="D282" s="963">
        <v>4</v>
      </c>
      <c r="E282" s="965">
        <v>0.45</v>
      </c>
      <c r="F282" s="965" t="s">
        <v>1586</v>
      </c>
      <c r="G282" s="965">
        <v>2</v>
      </c>
      <c r="H282" s="965">
        <f>PRODUCT(C282:G282)</f>
        <v>7.2</v>
      </c>
      <c r="I282" s="962"/>
    </row>
    <row r="283" spans="1:9" ht="21" customHeight="1">
      <c r="A283" s="963"/>
      <c r="B283" s="966" t="s">
        <v>6359</v>
      </c>
      <c r="C283" s="963"/>
      <c r="D283" s="963"/>
      <c r="E283" s="965"/>
      <c r="F283" s="965"/>
      <c r="G283" s="965"/>
      <c r="H283" s="965"/>
      <c r="I283" s="962"/>
    </row>
    <row r="284" spans="1:9" ht="21" customHeight="1">
      <c r="A284" s="963"/>
      <c r="B284" s="964" t="s">
        <v>6360</v>
      </c>
      <c r="C284" s="963">
        <v>1</v>
      </c>
      <c r="D284" s="963">
        <v>3</v>
      </c>
      <c r="E284" s="965">
        <v>5</v>
      </c>
      <c r="F284" s="965">
        <v>0.13</v>
      </c>
      <c r="G284" s="965" t="s">
        <v>1586</v>
      </c>
      <c r="H284" s="965">
        <f t="shared" si="18"/>
        <v>1.95</v>
      </c>
      <c r="I284" s="962"/>
    </row>
    <row r="285" spans="1:9" ht="21" customHeight="1">
      <c r="A285" s="963"/>
      <c r="B285" s="964" t="s">
        <v>6360</v>
      </c>
      <c r="C285" s="963">
        <v>1</v>
      </c>
      <c r="D285" s="963">
        <v>1</v>
      </c>
      <c r="E285" s="965">
        <v>5</v>
      </c>
      <c r="F285" s="965">
        <v>7.0000000000000007E-2</v>
      </c>
      <c r="G285" s="965" t="s">
        <v>1586</v>
      </c>
      <c r="H285" s="965">
        <f t="shared" si="18"/>
        <v>0.35</v>
      </c>
      <c r="I285" s="962"/>
    </row>
    <row r="286" spans="1:9" ht="21" customHeight="1">
      <c r="A286" s="963"/>
      <c r="B286" s="964" t="s">
        <v>6361</v>
      </c>
      <c r="C286" s="963">
        <v>1</v>
      </c>
      <c r="D286" s="963">
        <v>1</v>
      </c>
      <c r="E286" s="965">
        <v>5.2</v>
      </c>
      <c r="F286" s="965">
        <v>0.13</v>
      </c>
      <c r="G286" s="965" t="s">
        <v>1586</v>
      </c>
      <c r="H286" s="965">
        <f t="shared" si="18"/>
        <v>0.68</v>
      </c>
      <c r="I286" s="962"/>
    </row>
    <row r="287" spans="1:9" ht="21" customHeight="1">
      <c r="A287" s="963"/>
      <c r="B287" s="964" t="s">
        <v>6458</v>
      </c>
      <c r="C287" s="963">
        <v>1</v>
      </c>
      <c r="D287" s="963">
        <v>1</v>
      </c>
      <c r="E287" s="965">
        <v>2.1</v>
      </c>
      <c r="F287" s="965">
        <v>0.13</v>
      </c>
      <c r="G287" s="965" t="s">
        <v>1586</v>
      </c>
      <c r="H287" s="965">
        <f t="shared" si="18"/>
        <v>0.27</v>
      </c>
      <c r="I287" s="962"/>
    </row>
    <row r="288" spans="1:9" ht="21" customHeight="1">
      <c r="A288" s="963"/>
      <c r="B288" s="964" t="s">
        <v>6458</v>
      </c>
      <c r="C288" s="963">
        <v>1</v>
      </c>
      <c r="D288" s="963">
        <v>1</v>
      </c>
      <c r="E288" s="965">
        <v>2.1</v>
      </c>
      <c r="F288" s="965">
        <v>7.0000000000000007E-2</v>
      </c>
      <c r="G288" s="965" t="s">
        <v>1586</v>
      </c>
      <c r="H288" s="965">
        <f t="shared" si="18"/>
        <v>0.15</v>
      </c>
      <c r="I288" s="962"/>
    </row>
    <row r="289" spans="1:9" ht="21" customHeight="1">
      <c r="A289" s="963"/>
      <c r="B289" s="964" t="s">
        <v>6362</v>
      </c>
      <c r="C289" s="963">
        <v>1</v>
      </c>
      <c r="D289" s="963">
        <v>2</v>
      </c>
      <c r="E289" s="965">
        <v>0.75</v>
      </c>
      <c r="F289" s="965">
        <v>7.0000000000000007E-2</v>
      </c>
      <c r="G289" s="965" t="s">
        <v>1586</v>
      </c>
      <c r="H289" s="965">
        <f t="shared" si="18"/>
        <v>0.11</v>
      </c>
      <c r="I289" s="962"/>
    </row>
    <row r="290" spans="1:9" ht="21" customHeight="1">
      <c r="A290" s="963"/>
      <c r="B290" s="964" t="s">
        <v>6363</v>
      </c>
      <c r="C290" s="963">
        <v>1</v>
      </c>
      <c r="D290" s="963">
        <v>2</v>
      </c>
      <c r="E290" s="965">
        <v>3.75</v>
      </c>
      <c r="F290" s="965">
        <v>7.0000000000000007E-2</v>
      </c>
      <c r="G290" s="965" t="s">
        <v>1586</v>
      </c>
      <c r="H290" s="965">
        <f t="shared" si="18"/>
        <v>0.53</v>
      </c>
      <c r="I290" s="962"/>
    </row>
    <row r="291" spans="1:9" ht="21" customHeight="1">
      <c r="A291" s="963"/>
      <c r="B291" s="964" t="s">
        <v>6433</v>
      </c>
      <c r="C291" s="963">
        <v>1</v>
      </c>
      <c r="D291" s="963">
        <v>1</v>
      </c>
      <c r="E291" s="965">
        <v>5.2</v>
      </c>
      <c r="F291" s="965">
        <v>0.13</v>
      </c>
      <c r="G291" s="965" t="s">
        <v>1586</v>
      </c>
      <c r="H291" s="965">
        <f t="shared" si="18"/>
        <v>0.68</v>
      </c>
      <c r="I291" s="962"/>
    </row>
    <row r="292" spans="1:9" ht="21" customHeight="1">
      <c r="A292" s="963"/>
      <c r="B292" s="964" t="s">
        <v>6380</v>
      </c>
      <c r="C292" s="963">
        <v>1</v>
      </c>
      <c r="D292" s="963">
        <v>7</v>
      </c>
      <c r="E292" s="965">
        <v>5.4</v>
      </c>
      <c r="F292" s="965">
        <v>0.09</v>
      </c>
      <c r="G292" s="965" t="s">
        <v>1586</v>
      </c>
      <c r="H292" s="965">
        <f t="shared" si="18"/>
        <v>3.4</v>
      </c>
      <c r="I292" s="962"/>
    </row>
    <row r="293" spans="1:9" ht="21" customHeight="1">
      <c r="A293" s="963"/>
      <c r="B293" s="964" t="s">
        <v>6459</v>
      </c>
      <c r="C293" s="963">
        <v>1</v>
      </c>
      <c r="D293" s="963">
        <v>1</v>
      </c>
      <c r="E293" s="965">
        <v>5.7</v>
      </c>
      <c r="F293" s="965">
        <v>0.09</v>
      </c>
      <c r="G293" s="965" t="s">
        <v>1586</v>
      </c>
      <c r="H293" s="965">
        <f t="shared" si="18"/>
        <v>0.51</v>
      </c>
      <c r="I293" s="962"/>
    </row>
    <row r="294" spans="1:9" ht="21" customHeight="1">
      <c r="A294" s="963"/>
      <c r="B294" s="964" t="s">
        <v>6540</v>
      </c>
      <c r="C294" s="963">
        <v>1</v>
      </c>
      <c r="D294" s="963">
        <v>2</v>
      </c>
      <c r="E294" s="965">
        <v>4.5</v>
      </c>
      <c r="F294" s="965">
        <v>0.09</v>
      </c>
      <c r="G294" s="965" t="s">
        <v>1586</v>
      </c>
      <c r="H294" s="965">
        <f t="shared" si="18"/>
        <v>0.81</v>
      </c>
      <c r="I294" s="962"/>
    </row>
    <row r="295" spans="1:9" ht="21" customHeight="1">
      <c r="A295" s="963"/>
      <c r="B295" s="964" t="s">
        <v>6381</v>
      </c>
      <c r="C295" s="963">
        <v>1</v>
      </c>
      <c r="D295" s="963">
        <v>1</v>
      </c>
      <c r="E295" s="965">
        <v>3.77</v>
      </c>
      <c r="F295" s="965">
        <v>0.09</v>
      </c>
      <c r="G295" s="965" t="s">
        <v>1586</v>
      </c>
      <c r="H295" s="965">
        <f t="shared" si="18"/>
        <v>0.34</v>
      </c>
      <c r="I295" s="962"/>
    </row>
    <row r="296" spans="1:9" ht="21" customHeight="1">
      <c r="A296" s="963"/>
      <c r="B296" s="964" t="s">
        <v>6382</v>
      </c>
      <c r="C296" s="963">
        <v>1</v>
      </c>
      <c r="D296" s="963">
        <v>2</v>
      </c>
      <c r="E296" s="965">
        <v>3</v>
      </c>
      <c r="F296" s="965">
        <v>7.0000000000000007E-2</v>
      </c>
      <c r="G296" s="965" t="s">
        <v>1586</v>
      </c>
      <c r="H296" s="965">
        <f>PRODUCT(C296:G296)</f>
        <v>0.42</v>
      </c>
      <c r="I296" s="962"/>
    </row>
    <row r="297" spans="1:9" ht="21" customHeight="1">
      <c r="A297" s="963"/>
      <c r="B297" s="964" t="s">
        <v>6462</v>
      </c>
      <c r="C297" s="963">
        <v>1</v>
      </c>
      <c r="D297" s="963">
        <v>1</v>
      </c>
      <c r="E297" s="965">
        <v>6.9</v>
      </c>
      <c r="F297" s="965">
        <v>0.09</v>
      </c>
      <c r="G297" s="965" t="s">
        <v>1586</v>
      </c>
      <c r="H297" s="965">
        <f t="shared" si="18"/>
        <v>0.62</v>
      </c>
      <c r="I297" s="962"/>
    </row>
    <row r="298" spans="1:9" ht="21" customHeight="1">
      <c r="A298" s="963"/>
      <c r="B298" s="966" t="s">
        <v>6364</v>
      </c>
      <c r="C298" s="963"/>
      <c r="D298" s="963"/>
      <c r="E298" s="965"/>
      <c r="F298" s="965"/>
      <c r="G298" s="965"/>
      <c r="H298" s="965"/>
      <c r="I298" s="962"/>
    </row>
    <row r="299" spans="1:9" ht="21" customHeight="1">
      <c r="A299" s="963"/>
      <c r="B299" s="964" t="s">
        <v>6384</v>
      </c>
      <c r="C299" s="963">
        <v>-1</v>
      </c>
      <c r="D299" s="963">
        <v>2</v>
      </c>
      <c r="E299" s="965">
        <v>1.5</v>
      </c>
      <c r="F299" s="965" t="s">
        <v>1586</v>
      </c>
      <c r="G299" s="965">
        <v>2.1</v>
      </c>
      <c r="H299" s="965">
        <f t="shared" si="18"/>
        <v>-6.3</v>
      </c>
      <c r="I299" s="962"/>
    </row>
    <row r="300" spans="1:9" ht="21" customHeight="1">
      <c r="A300" s="963"/>
      <c r="B300" s="964" t="s">
        <v>6541</v>
      </c>
      <c r="C300" s="963">
        <v>-2</v>
      </c>
      <c r="D300" s="963">
        <v>2</v>
      </c>
      <c r="E300" s="965">
        <v>0.75</v>
      </c>
      <c r="F300" s="965" t="s">
        <v>1586</v>
      </c>
      <c r="G300" s="965">
        <v>1.8</v>
      </c>
      <c r="H300" s="965">
        <f t="shared" si="18"/>
        <v>-5.4</v>
      </c>
      <c r="I300" s="962"/>
    </row>
    <row r="301" spans="1:9" ht="21" customHeight="1">
      <c r="A301" s="963"/>
      <c r="B301" s="964" t="s">
        <v>6380</v>
      </c>
      <c r="C301" s="963">
        <v>-1</v>
      </c>
      <c r="D301" s="963">
        <v>13</v>
      </c>
      <c r="E301" s="965">
        <v>1.35</v>
      </c>
      <c r="F301" s="965" t="s">
        <v>1586</v>
      </c>
      <c r="G301" s="965">
        <v>1.35</v>
      </c>
      <c r="H301" s="965">
        <f t="shared" si="18"/>
        <v>-23.69</v>
      </c>
      <c r="I301" s="962"/>
    </row>
    <row r="302" spans="1:9" ht="21" customHeight="1">
      <c r="A302" s="963"/>
      <c r="B302" s="964" t="s">
        <v>6459</v>
      </c>
      <c r="C302" s="963">
        <v>-1</v>
      </c>
      <c r="D302" s="963">
        <v>1</v>
      </c>
      <c r="E302" s="965">
        <v>1.5</v>
      </c>
      <c r="F302" s="965" t="s">
        <v>1586</v>
      </c>
      <c r="G302" s="965">
        <v>1.35</v>
      </c>
      <c r="H302" s="965">
        <f t="shared" si="18"/>
        <v>-2.0299999999999998</v>
      </c>
      <c r="I302" s="962"/>
    </row>
    <row r="303" spans="1:9" ht="21" customHeight="1">
      <c r="A303" s="963"/>
      <c r="B303" s="964" t="s">
        <v>6540</v>
      </c>
      <c r="C303" s="963">
        <v>-1</v>
      </c>
      <c r="D303" s="963">
        <v>2</v>
      </c>
      <c r="E303" s="965">
        <v>0.9</v>
      </c>
      <c r="F303" s="965" t="s">
        <v>1586</v>
      </c>
      <c r="G303" s="965">
        <v>1.35</v>
      </c>
      <c r="H303" s="965">
        <f t="shared" si="18"/>
        <v>-2.4300000000000002</v>
      </c>
      <c r="I303" s="962"/>
    </row>
    <row r="304" spans="1:9" ht="21" customHeight="1">
      <c r="A304" s="963"/>
      <c r="B304" s="964" t="s">
        <v>6381</v>
      </c>
      <c r="C304" s="963">
        <v>-1</v>
      </c>
      <c r="D304" s="963">
        <v>2</v>
      </c>
      <c r="E304" s="965">
        <v>1.29</v>
      </c>
      <c r="F304" s="965" t="s">
        <v>1586</v>
      </c>
      <c r="G304" s="965">
        <v>0.6</v>
      </c>
      <c r="H304" s="965">
        <f t="shared" si="18"/>
        <v>-1.55</v>
      </c>
      <c r="I304" s="962"/>
    </row>
    <row r="305" spans="1:9" ht="21" customHeight="1">
      <c r="A305" s="963"/>
      <c r="B305" s="964" t="s">
        <v>6460</v>
      </c>
      <c r="C305" s="963">
        <v>-1</v>
      </c>
      <c r="D305" s="963">
        <v>1</v>
      </c>
      <c r="E305" s="965">
        <v>1.35</v>
      </c>
      <c r="F305" s="965" t="s">
        <v>1586</v>
      </c>
      <c r="G305" s="965">
        <v>0.6</v>
      </c>
      <c r="H305" s="965">
        <f t="shared" si="18"/>
        <v>-0.81</v>
      </c>
      <c r="I305" s="962"/>
    </row>
    <row r="306" spans="1:9" ht="21" customHeight="1">
      <c r="A306" s="963"/>
      <c r="B306" s="964" t="s">
        <v>6382</v>
      </c>
      <c r="C306" s="963">
        <v>-1</v>
      </c>
      <c r="D306" s="963">
        <v>4</v>
      </c>
      <c r="E306" s="965">
        <v>0.9</v>
      </c>
      <c r="F306" s="965" t="s">
        <v>1586</v>
      </c>
      <c r="G306" s="965">
        <v>0.6</v>
      </c>
      <c r="H306" s="965">
        <f t="shared" si="18"/>
        <v>-2.16</v>
      </c>
      <c r="I306" s="962"/>
    </row>
    <row r="307" spans="1:9" ht="21" customHeight="1">
      <c r="A307" s="963"/>
      <c r="B307" s="964" t="s">
        <v>6433</v>
      </c>
      <c r="C307" s="963">
        <v>-1</v>
      </c>
      <c r="D307" s="963">
        <v>1</v>
      </c>
      <c r="E307" s="965">
        <v>1</v>
      </c>
      <c r="F307" s="965" t="s">
        <v>1586</v>
      </c>
      <c r="G307" s="965">
        <v>2</v>
      </c>
      <c r="H307" s="965">
        <f t="shared" si="18"/>
        <v>-2</v>
      </c>
      <c r="I307" s="962"/>
    </row>
    <row r="308" spans="1:9" ht="21" customHeight="1">
      <c r="A308" s="963"/>
      <c r="B308" s="964" t="s">
        <v>6535</v>
      </c>
      <c r="C308" s="963">
        <v>-2</v>
      </c>
      <c r="D308" s="963">
        <v>1</v>
      </c>
      <c r="E308" s="965">
        <v>1.2</v>
      </c>
      <c r="F308" s="965" t="s">
        <v>1586</v>
      </c>
      <c r="G308" s="965">
        <v>1.1000000000000001</v>
      </c>
      <c r="H308" s="965">
        <f t="shared" si="18"/>
        <v>-2.64</v>
      </c>
      <c r="I308" s="962"/>
    </row>
    <row r="309" spans="1:9" ht="21" customHeight="1">
      <c r="A309" s="963"/>
      <c r="B309" s="964" t="s">
        <v>6361</v>
      </c>
      <c r="C309" s="963">
        <v>-2</v>
      </c>
      <c r="D309" s="963">
        <v>2</v>
      </c>
      <c r="E309" s="965">
        <v>1</v>
      </c>
      <c r="F309" s="965" t="s">
        <v>1586</v>
      </c>
      <c r="G309" s="965">
        <v>2</v>
      </c>
      <c r="H309" s="965">
        <f t="shared" si="18"/>
        <v>-8</v>
      </c>
      <c r="I309" s="962"/>
    </row>
    <row r="310" spans="1:9" ht="21" customHeight="1">
      <c r="A310" s="963"/>
      <c r="B310" s="964" t="s">
        <v>6360</v>
      </c>
      <c r="C310" s="963">
        <v>-2</v>
      </c>
      <c r="D310" s="963">
        <v>8</v>
      </c>
      <c r="E310" s="965">
        <v>1</v>
      </c>
      <c r="F310" s="965" t="s">
        <v>1586</v>
      </c>
      <c r="G310" s="965">
        <v>2</v>
      </c>
      <c r="H310" s="965">
        <f t="shared" si="18"/>
        <v>-32</v>
      </c>
      <c r="I310" s="962"/>
    </row>
    <row r="311" spans="1:9" ht="21" customHeight="1">
      <c r="A311" s="963"/>
      <c r="B311" s="964" t="s">
        <v>6534</v>
      </c>
      <c r="C311" s="963">
        <v>-2</v>
      </c>
      <c r="D311" s="963">
        <v>1</v>
      </c>
      <c r="E311" s="965">
        <v>0.9</v>
      </c>
      <c r="F311" s="965" t="s">
        <v>1586</v>
      </c>
      <c r="G311" s="965">
        <v>2</v>
      </c>
      <c r="H311" s="965">
        <f t="shared" si="18"/>
        <v>-3.6</v>
      </c>
      <c r="I311" s="962"/>
    </row>
    <row r="312" spans="1:9" ht="21" customHeight="1">
      <c r="A312" s="963"/>
      <c r="B312" s="964" t="s">
        <v>6458</v>
      </c>
      <c r="C312" s="963">
        <v>-1</v>
      </c>
      <c r="D312" s="963">
        <v>3</v>
      </c>
      <c r="E312" s="965">
        <v>0.75</v>
      </c>
      <c r="F312" s="965" t="s">
        <v>1586</v>
      </c>
      <c r="G312" s="965">
        <v>2</v>
      </c>
      <c r="H312" s="965">
        <f t="shared" si="18"/>
        <v>-4.5</v>
      </c>
      <c r="I312" s="962"/>
    </row>
    <row r="313" spans="1:9" ht="21" customHeight="1">
      <c r="A313" s="963"/>
      <c r="B313" s="964" t="s">
        <v>6458</v>
      </c>
      <c r="C313" s="963">
        <v>-1</v>
      </c>
      <c r="D313" s="963">
        <v>3</v>
      </c>
      <c r="E313" s="965">
        <v>0.75</v>
      </c>
      <c r="F313" s="965" t="s">
        <v>1586</v>
      </c>
      <c r="G313" s="965">
        <v>0.6</v>
      </c>
      <c r="H313" s="965">
        <f t="shared" si="18"/>
        <v>-1.35</v>
      </c>
      <c r="I313" s="962"/>
    </row>
    <row r="314" spans="1:9" ht="21" customHeight="1">
      <c r="A314" s="963"/>
      <c r="B314" s="964" t="s">
        <v>6362</v>
      </c>
      <c r="C314" s="963">
        <v>-2</v>
      </c>
      <c r="D314" s="963">
        <v>2</v>
      </c>
      <c r="E314" s="965">
        <v>0.75</v>
      </c>
      <c r="F314" s="965" t="s">
        <v>1586</v>
      </c>
      <c r="G314" s="965">
        <v>0.75</v>
      </c>
      <c r="H314" s="965">
        <f t="shared" si="18"/>
        <v>-2.25</v>
      </c>
      <c r="I314" s="962"/>
    </row>
    <row r="315" spans="1:9" ht="21" customHeight="1">
      <c r="A315" s="963"/>
      <c r="B315" s="964" t="s">
        <v>6363</v>
      </c>
      <c r="C315" s="963">
        <v>-1</v>
      </c>
      <c r="D315" s="963">
        <v>1</v>
      </c>
      <c r="E315" s="965">
        <v>0.75</v>
      </c>
      <c r="F315" s="965" t="s">
        <v>1586</v>
      </c>
      <c r="G315" s="965">
        <v>2</v>
      </c>
      <c r="H315" s="965">
        <f t="shared" si="18"/>
        <v>-1.5</v>
      </c>
      <c r="I315" s="962"/>
    </row>
    <row r="316" spans="1:9" ht="21" customHeight="1">
      <c r="A316" s="963"/>
      <c r="B316" s="964" t="s">
        <v>6363</v>
      </c>
      <c r="C316" s="963">
        <v>-1</v>
      </c>
      <c r="D316" s="963">
        <v>2</v>
      </c>
      <c r="E316" s="965">
        <v>0.75</v>
      </c>
      <c r="F316" s="965" t="s">
        <v>1586</v>
      </c>
      <c r="G316" s="965">
        <v>1.5</v>
      </c>
      <c r="H316" s="965">
        <f t="shared" si="18"/>
        <v>-2.25</v>
      </c>
      <c r="I316" s="962"/>
    </row>
    <row r="317" spans="1:9" ht="21" customHeight="1">
      <c r="A317" s="963"/>
      <c r="B317" s="964" t="s">
        <v>6363</v>
      </c>
      <c r="C317" s="963">
        <v>-1</v>
      </c>
      <c r="D317" s="963">
        <v>2</v>
      </c>
      <c r="E317" s="965">
        <v>0.75</v>
      </c>
      <c r="F317" s="965" t="s">
        <v>1586</v>
      </c>
      <c r="G317" s="965">
        <v>0.6</v>
      </c>
      <c r="H317" s="965">
        <f t="shared" si="18"/>
        <v>-0.9</v>
      </c>
      <c r="I317" s="962"/>
    </row>
    <row r="318" spans="1:9" ht="21" customHeight="1">
      <c r="A318" s="963"/>
      <c r="B318" s="964" t="s">
        <v>6542</v>
      </c>
      <c r="C318" s="963">
        <v>-1</v>
      </c>
      <c r="D318" s="963">
        <v>1</v>
      </c>
      <c r="E318" s="965">
        <v>1</v>
      </c>
      <c r="F318" s="965" t="s">
        <v>1586</v>
      </c>
      <c r="G318" s="965">
        <v>2.1</v>
      </c>
      <c r="H318" s="965">
        <f t="shared" si="18"/>
        <v>-2.1</v>
      </c>
      <c r="I318" s="962"/>
    </row>
    <row r="319" spans="1:9" ht="21" customHeight="1">
      <c r="A319" s="963"/>
      <c r="B319" s="964" t="s">
        <v>6543</v>
      </c>
      <c r="C319" s="963">
        <v>-2</v>
      </c>
      <c r="D319" s="963">
        <v>2</v>
      </c>
      <c r="E319" s="965">
        <v>2.4</v>
      </c>
      <c r="F319" s="965" t="s">
        <v>1586</v>
      </c>
      <c r="G319" s="965">
        <v>3.2</v>
      </c>
      <c r="H319" s="965">
        <f t="shared" si="18"/>
        <v>-30.72</v>
      </c>
      <c r="I319" s="962"/>
    </row>
    <row r="320" spans="1:9" ht="21" customHeight="1">
      <c r="A320" s="963"/>
      <c r="B320" s="964" t="s">
        <v>6427</v>
      </c>
      <c r="C320" s="963">
        <v>-1</v>
      </c>
      <c r="D320" s="963">
        <v>1</v>
      </c>
      <c r="E320" s="965">
        <f>H196</f>
        <v>33.700000000000003</v>
      </c>
      <c r="F320" s="965" t="s">
        <v>1586</v>
      </c>
      <c r="G320" s="965" t="s">
        <v>1586</v>
      </c>
      <c r="H320" s="965">
        <f>PRODUCT(C320:G320)</f>
        <v>-33.700000000000003</v>
      </c>
      <c r="I320" s="962"/>
    </row>
    <row r="321" spans="1:9" ht="21" customHeight="1">
      <c r="A321" s="963"/>
      <c r="B321" s="964"/>
      <c r="C321" s="963"/>
      <c r="D321" s="963"/>
      <c r="E321" s="965"/>
      <c r="F321" s="965"/>
      <c r="G321" s="962" t="s">
        <v>2245</v>
      </c>
      <c r="H321" s="962">
        <f>SUM(H219:H320)</f>
        <v>728.49</v>
      </c>
      <c r="I321" s="962"/>
    </row>
    <row r="322" spans="1:9" ht="21" customHeight="1">
      <c r="A322" s="963"/>
      <c r="B322" s="964"/>
      <c r="C322" s="963"/>
      <c r="D322" s="963"/>
      <c r="E322" s="965"/>
      <c r="F322" s="965"/>
      <c r="G322" s="962" t="s">
        <v>4224</v>
      </c>
      <c r="H322" s="962">
        <f>ROUNDUP(H321,1)</f>
        <v>728.5</v>
      </c>
      <c r="I322" s="962" t="s">
        <v>609</v>
      </c>
    </row>
    <row r="323" spans="1:9" ht="36">
      <c r="A323" s="963">
        <f>A218+1</f>
        <v>18</v>
      </c>
      <c r="B323" s="964" t="str">
        <f>[7]Abstract!C23</f>
        <v>White washing two coat for old wall</v>
      </c>
      <c r="C323" s="963"/>
      <c r="D323" s="963"/>
      <c r="E323" s="965"/>
      <c r="F323" s="965"/>
      <c r="G323" s="965"/>
      <c r="H323" s="965"/>
      <c r="I323" s="962"/>
    </row>
    <row r="324" spans="1:9" ht="21" customHeight="1">
      <c r="A324" s="963"/>
      <c r="B324" s="966" t="s">
        <v>6371</v>
      </c>
      <c r="C324" s="963"/>
      <c r="D324" s="963"/>
      <c r="E324" s="965"/>
      <c r="F324" s="965"/>
      <c r="G324" s="965"/>
      <c r="H324" s="965"/>
      <c r="I324" s="962"/>
    </row>
    <row r="325" spans="1:9" ht="21" customHeight="1">
      <c r="A325" s="963"/>
      <c r="B325" s="964" t="s">
        <v>6527</v>
      </c>
      <c r="C325" s="963">
        <v>1</v>
      </c>
      <c r="D325" s="963">
        <v>1</v>
      </c>
      <c r="E325" s="965">
        <v>3.8</v>
      </c>
      <c r="F325" s="965">
        <v>3.93</v>
      </c>
      <c r="G325" s="965" t="s">
        <v>1586</v>
      </c>
      <c r="H325" s="965">
        <f t="shared" ref="H325:H351" si="19">PRODUCT(C325:G325)</f>
        <v>14.93</v>
      </c>
      <c r="I325" s="962"/>
    </row>
    <row r="326" spans="1:9" ht="21" customHeight="1">
      <c r="A326" s="963"/>
      <c r="B326" s="964" t="s">
        <v>6511</v>
      </c>
      <c r="C326" s="963">
        <v>1</v>
      </c>
      <c r="D326" s="963">
        <v>1</v>
      </c>
      <c r="E326" s="965">
        <v>2.4</v>
      </c>
      <c r="F326" s="965">
        <v>3.93</v>
      </c>
      <c r="G326" s="965" t="s">
        <v>1586</v>
      </c>
      <c r="H326" s="965">
        <f t="shared" si="19"/>
        <v>9.43</v>
      </c>
      <c r="I326" s="962"/>
    </row>
    <row r="327" spans="1:9" ht="21" customHeight="1">
      <c r="A327" s="963"/>
      <c r="B327" s="964" t="s">
        <v>6357</v>
      </c>
      <c r="C327" s="963">
        <v>1</v>
      </c>
      <c r="D327" s="963">
        <v>1</v>
      </c>
      <c r="E327" s="965">
        <v>4.7</v>
      </c>
      <c r="F327" s="965">
        <v>1.2</v>
      </c>
      <c r="G327" s="965" t="s">
        <v>1586</v>
      </c>
      <c r="H327" s="965">
        <f t="shared" si="19"/>
        <v>5.64</v>
      </c>
      <c r="I327" s="962"/>
    </row>
    <row r="328" spans="1:9" ht="21" customHeight="1">
      <c r="A328" s="963"/>
      <c r="B328" s="964" t="s">
        <v>6512</v>
      </c>
      <c r="C328" s="963">
        <v>1</v>
      </c>
      <c r="D328" s="963">
        <v>1</v>
      </c>
      <c r="E328" s="965">
        <v>2.4</v>
      </c>
      <c r="F328" s="965">
        <v>2.77</v>
      </c>
      <c r="G328" s="965" t="s">
        <v>1586</v>
      </c>
      <c r="H328" s="965">
        <f t="shared" si="19"/>
        <v>6.65</v>
      </c>
      <c r="I328" s="962"/>
    </row>
    <row r="329" spans="1:9" ht="21" customHeight="1">
      <c r="A329" s="963"/>
      <c r="B329" s="964" t="s">
        <v>6523</v>
      </c>
      <c r="C329" s="963">
        <v>1</v>
      </c>
      <c r="D329" s="963">
        <v>1</v>
      </c>
      <c r="E329" s="965">
        <v>2.4</v>
      </c>
      <c r="F329" s="965">
        <v>2.73</v>
      </c>
      <c r="G329" s="965" t="s">
        <v>1586</v>
      </c>
      <c r="H329" s="965">
        <f t="shared" si="19"/>
        <v>6.55</v>
      </c>
      <c r="I329" s="962"/>
    </row>
    <row r="330" spans="1:9" ht="21" customHeight="1">
      <c r="A330" s="963"/>
      <c r="B330" s="964" t="s">
        <v>6530</v>
      </c>
      <c r="C330" s="963">
        <v>1</v>
      </c>
      <c r="D330" s="963">
        <v>1</v>
      </c>
      <c r="E330" s="965">
        <v>2.16</v>
      </c>
      <c r="F330" s="965">
        <v>1.39</v>
      </c>
      <c r="G330" s="965" t="s">
        <v>1586</v>
      </c>
      <c r="H330" s="965">
        <f t="shared" si="19"/>
        <v>3</v>
      </c>
      <c r="I330" s="962"/>
    </row>
    <row r="331" spans="1:9" ht="21" customHeight="1">
      <c r="A331" s="963"/>
      <c r="B331" s="964" t="s">
        <v>6524</v>
      </c>
      <c r="C331" s="963">
        <v>1</v>
      </c>
      <c r="D331" s="963">
        <v>1</v>
      </c>
      <c r="E331" s="965">
        <v>3.83</v>
      </c>
      <c r="F331" s="965">
        <v>1.66</v>
      </c>
      <c r="G331" s="965" t="s">
        <v>1586</v>
      </c>
      <c r="H331" s="965">
        <f t="shared" si="19"/>
        <v>6.36</v>
      </c>
      <c r="I331" s="962"/>
    </row>
    <row r="332" spans="1:9" ht="21" customHeight="1">
      <c r="A332" s="963"/>
      <c r="B332" s="964" t="s">
        <v>6374</v>
      </c>
      <c r="C332" s="963">
        <v>1</v>
      </c>
      <c r="D332" s="963">
        <v>1</v>
      </c>
      <c r="E332" s="965">
        <v>4.7</v>
      </c>
      <c r="F332" s="965">
        <v>5.57</v>
      </c>
      <c r="G332" s="965" t="s">
        <v>1586</v>
      </c>
      <c r="H332" s="965">
        <f t="shared" si="19"/>
        <v>26.18</v>
      </c>
      <c r="I332" s="962"/>
    </row>
    <row r="333" spans="1:9" ht="21" customHeight="1">
      <c r="A333" s="963"/>
      <c r="B333" s="964" t="s">
        <v>6448</v>
      </c>
      <c r="C333" s="963">
        <v>1</v>
      </c>
      <c r="D333" s="963">
        <v>1</v>
      </c>
      <c r="E333" s="965">
        <v>4.03</v>
      </c>
      <c r="F333" s="965">
        <v>1.39</v>
      </c>
      <c r="G333" s="965" t="s">
        <v>1586</v>
      </c>
      <c r="H333" s="965">
        <f t="shared" si="19"/>
        <v>5.6</v>
      </c>
      <c r="I333" s="962"/>
    </row>
    <row r="334" spans="1:9" ht="21" customHeight="1">
      <c r="A334" s="963"/>
      <c r="B334" s="964" t="s">
        <v>6456</v>
      </c>
      <c r="C334" s="963">
        <v>1</v>
      </c>
      <c r="D334" s="963">
        <v>1</v>
      </c>
      <c r="E334" s="965">
        <v>2.4</v>
      </c>
      <c r="F334" s="965">
        <v>4.2</v>
      </c>
      <c r="G334" s="965" t="s">
        <v>1586</v>
      </c>
      <c r="H334" s="965">
        <f t="shared" si="19"/>
        <v>10.08</v>
      </c>
      <c r="I334" s="962"/>
    </row>
    <row r="335" spans="1:9" ht="21" customHeight="1">
      <c r="A335" s="963"/>
      <c r="B335" s="966" t="s">
        <v>6383</v>
      </c>
      <c r="C335" s="963"/>
      <c r="D335" s="963"/>
      <c r="E335" s="965"/>
      <c r="F335" s="965"/>
      <c r="G335" s="965"/>
      <c r="H335" s="965"/>
      <c r="I335" s="962"/>
    </row>
    <row r="336" spans="1:9" ht="21" customHeight="1">
      <c r="A336" s="963"/>
      <c r="B336" s="964" t="s">
        <v>6355</v>
      </c>
      <c r="C336" s="963">
        <v>1</v>
      </c>
      <c r="D336" s="963">
        <v>1</v>
      </c>
      <c r="E336" s="965">
        <v>3.93</v>
      </c>
      <c r="F336" s="965">
        <v>0.6</v>
      </c>
      <c r="G336" s="965" t="s">
        <v>1586</v>
      </c>
      <c r="H336" s="965">
        <f t="shared" si="19"/>
        <v>2.36</v>
      </c>
      <c r="I336" s="962"/>
    </row>
    <row r="337" spans="1:9" ht="21" customHeight="1">
      <c r="A337" s="963"/>
      <c r="B337" s="964" t="s">
        <v>6511</v>
      </c>
      <c r="C337" s="963">
        <v>1</v>
      </c>
      <c r="D337" s="963">
        <v>1</v>
      </c>
      <c r="E337" s="965">
        <v>2.4</v>
      </c>
      <c r="F337" s="965">
        <v>0.6</v>
      </c>
      <c r="G337" s="965" t="s">
        <v>1586</v>
      </c>
      <c r="H337" s="965">
        <f t="shared" si="19"/>
        <v>1.44</v>
      </c>
      <c r="I337" s="962"/>
    </row>
    <row r="338" spans="1:9" ht="21" customHeight="1">
      <c r="A338" s="963"/>
      <c r="B338" s="964" t="s">
        <v>6429</v>
      </c>
      <c r="C338" s="963">
        <v>1</v>
      </c>
      <c r="D338" s="963">
        <v>1</v>
      </c>
      <c r="E338" s="965">
        <v>2.73</v>
      </c>
      <c r="F338" s="965">
        <v>0.6</v>
      </c>
      <c r="G338" s="965" t="s">
        <v>1586</v>
      </c>
      <c r="H338" s="965">
        <f t="shared" si="19"/>
        <v>1.64</v>
      </c>
      <c r="I338" s="962"/>
    </row>
    <row r="339" spans="1:9" ht="21" customHeight="1">
      <c r="A339" s="963"/>
      <c r="B339" s="964" t="s">
        <v>6524</v>
      </c>
      <c r="C339" s="963">
        <v>1</v>
      </c>
      <c r="D339" s="963">
        <v>1</v>
      </c>
      <c r="E339" s="965">
        <v>1.66</v>
      </c>
      <c r="F339" s="965">
        <v>0.45</v>
      </c>
      <c r="G339" s="965" t="s">
        <v>1586</v>
      </c>
      <c r="H339" s="965">
        <f t="shared" si="19"/>
        <v>0.75</v>
      </c>
      <c r="I339" s="962"/>
    </row>
    <row r="340" spans="1:9" ht="21" customHeight="1">
      <c r="A340" s="963"/>
      <c r="B340" s="966" t="s">
        <v>6536</v>
      </c>
      <c r="C340" s="963"/>
      <c r="D340" s="963"/>
      <c r="E340" s="965"/>
      <c r="F340" s="965"/>
      <c r="G340" s="965"/>
      <c r="H340" s="965"/>
      <c r="I340" s="962"/>
    </row>
    <row r="341" spans="1:9" ht="21" customHeight="1">
      <c r="A341" s="963"/>
      <c r="B341" s="964" t="s">
        <v>6537</v>
      </c>
      <c r="C341" s="963">
        <v>1</v>
      </c>
      <c r="D341" s="963">
        <v>1</v>
      </c>
      <c r="E341" s="965">
        <v>3.8</v>
      </c>
      <c r="F341" s="965">
        <v>3.93</v>
      </c>
      <c r="G341" s="965" t="s">
        <v>1586</v>
      </c>
      <c r="H341" s="965">
        <f t="shared" si="19"/>
        <v>14.93</v>
      </c>
      <c r="I341" s="962"/>
    </row>
    <row r="342" spans="1:9" ht="21" customHeight="1">
      <c r="A342" s="963"/>
      <c r="B342" s="964" t="s">
        <v>6475</v>
      </c>
      <c r="C342" s="963">
        <v>1</v>
      </c>
      <c r="D342" s="963">
        <v>1</v>
      </c>
      <c r="E342" s="965">
        <v>2.4</v>
      </c>
      <c r="F342" s="965">
        <v>3.93</v>
      </c>
      <c r="G342" s="965" t="s">
        <v>1586</v>
      </c>
      <c r="H342" s="965">
        <f t="shared" si="19"/>
        <v>9.43</v>
      </c>
      <c r="I342" s="962"/>
    </row>
    <row r="343" spans="1:9" ht="21" customHeight="1">
      <c r="A343" s="963"/>
      <c r="B343" s="964" t="s">
        <v>6510</v>
      </c>
      <c r="C343" s="963">
        <v>1</v>
      </c>
      <c r="D343" s="963">
        <v>1</v>
      </c>
      <c r="E343" s="965">
        <v>4.7</v>
      </c>
      <c r="F343" s="965">
        <v>3.93</v>
      </c>
      <c r="G343" s="965" t="s">
        <v>1586</v>
      </c>
      <c r="H343" s="965">
        <f t="shared" si="19"/>
        <v>18.47</v>
      </c>
      <c r="I343" s="962"/>
    </row>
    <row r="344" spans="1:9" ht="21" customHeight="1">
      <c r="A344" s="963"/>
      <c r="B344" s="964" t="s">
        <v>6505</v>
      </c>
      <c r="C344" s="963">
        <v>1</v>
      </c>
      <c r="D344" s="963">
        <v>1</v>
      </c>
      <c r="E344" s="965">
        <v>1.1399999999999999</v>
      </c>
      <c r="F344" s="965">
        <v>1.2</v>
      </c>
      <c r="G344" s="965" t="s">
        <v>1586</v>
      </c>
      <c r="H344" s="965">
        <f t="shared" si="19"/>
        <v>1.37</v>
      </c>
      <c r="I344" s="962"/>
    </row>
    <row r="345" spans="1:9" ht="21" customHeight="1">
      <c r="A345" s="963"/>
      <c r="B345" s="964" t="s">
        <v>6448</v>
      </c>
      <c r="C345" s="963">
        <v>1</v>
      </c>
      <c r="D345" s="963">
        <v>1</v>
      </c>
      <c r="E345" s="965">
        <v>11.36</v>
      </c>
      <c r="F345" s="965">
        <v>1.39</v>
      </c>
      <c r="G345" s="965" t="s">
        <v>1586</v>
      </c>
      <c r="H345" s="965">
        <f t="shared" si="19"/>
        <v>15.79</v>
      </c>
      <c r="I345" s="962"/>
    </row>
    <row r="346" spans="1:9" ht="21" customHeight="1">
      <c r="A346" s="963"/>
      <c r="B346" s="964" t="s">
        <v>6544</v>
      </c>
      <c r="C346" s="963">
        <v>1</v>
      </c>
      <c r="D346" s="963">
        <v>1</v>
      </c>
      <c r="E346" s="965">
        <v>3.47</v>
      </c>
      <c r="F346" s="965">
        <v>2.89</v>
      </c>
      <c r="G346" s="965" t="s">
        <v>1586</v>
      </c>
      <c r="H346" s="965">
        <f t="shared" si="19"/>
        <v>10.029999999999999</v>
      </c>
      <c r="I346" s="962"/>
    </row>
    <row r="347" spans="1:9" ht="21" customHeight="1">
      <c r="A347" s="963"/>
      <c r="B347" s="964" t="s">
        <v>6358</v>
      </c>
      <c r="C347" s="963">
        <v>1</v>
      </c>
      <c r="D347" s="963">
        <v>1</v>
      </c>
      <c r="E347" s="965">
        <v>1.1399999999999999</v>
      </c>
      <c r="F347" s="965">
        <v>1.2</v>
      </c>
      <c r="G347" s="965" t="s">
        <v>1586</v>
      </c>
      <c r="H347" s="965">
        <f t="shared" si="19"/>
        <v>1.37</v>
      </c>
      <c r="I347" s="962"/>
    </row>
    <row r="348" spans="1:9" ht="21" customHeight="1">
      <c r="A348" s="963"/>
      <c r="B348" s="964" t="s">
        <v>6455</v>
      </c>
      <c r="C348" s="963">
        <v>1</v>
      </c>
      <c r="D348" s="963">
        <v>1</v>
      </c>
      <c r="E348" s="965">
        <v>1.1399999999999999</v>
      </c>
      <c r="F348" s="965">
        <v>1.57</v>
      </c>
      <c r="G348" s="965" t="s">
        <v>1586</v>
      </c>
      <c r="H348" s="965">
        <f t="shared" si="19"/>
        <v>1.79</v>
      </c>
      <c r="I348" s="962"/>
    </row>
    <row r="349" spans="1:9" ht="21" customHeight="1">
      <c r="A349" s="963"/>
      <c r="B349" s="964" t="s">
        <v>6545</v>
      </c>
      <c r="C349" s="963">
        <v>1</v>
      </c>
      <c r="D349" s="963">
        <v>1</v>
      </c>
      <c r="E349" s="965">
        <v>2.4</v>
      </c>
      <c r="F349" s="965">
        <v>2.77</v>
      </c>
      <c r="G349" s="965" t="s">
        <v>1586</v>
      </c>
      <c r="H349" s="965">
        <f t="shared" si="19"/>
        <v>6.65</v>
      </c>
      <c r="I349" s="962"/>
    </row>
    <row r="350" spans="1:9" ht="21" customHeight="1">
      <c r="A350" s="963"/>
      <c r="B350" s="964" t="s">
        <v>6356</v>
      </c>
      <c r="C350" s="963">
        <v>1</v>
      </c>
      <c r="D350" s="963">
        <v>1</v>
      </c>
      <c r="E350" s="965">
        <v>2.4</v>
      </c>
      <c r="F350" s="965">
        <v>4.2</v>
      </c>
      <c r="G350" s="965" t="s">
        <v>1586</v>
      </c>
      <c r="H350" s="965">
        <f t="shared" si="19"/>
        <v>10.08</v>
      </c>
      <c r="I350" s="962"/>
    </row>
    <row r="351" spans="1:9" ht="21" customHeight="1">
      <c r="A351" s="963"/>
      <c r="B351" s="964" t="s">
        <v>6375</v>
      </c>
      <c r="C351" s="963">
        <v>1</v>
      </c>
      <c r="D351" s="963">
        <v>1</v>
      </c>
      <c r="E351" s="965">
        <v>2.4</v>
      </c>
      <c r="F351" s="965">
        <v>5.59</v>
      </c>
      <c r="G351" s="965" t="s">
        <v>1586</v>
      </c>
      <c r="H351" s="965">
        <f t="shared" si="19"/>
        <v>13.42</v>
      </c>
      <c r="I351" s="962"/>
    </row>
    <row r="352" spans="1:9" ht="21" customHeight="1">
      <c r="A352" s="963"/>
      <c r="B352" s="966" t="s">
        <v>6383</v>
      </c>
      <c r="C352" s="963"/>
      <c r="D352" s="963"/>
      <c r="E352" s="965"/>
      <c r="F352" s="965"/>
      <c r="G352" s="965"/>
      <c r="H352" s="965"/>
      <c r="I352" s="962"/>
    </row>
    <row r="353" spans="1:9" ht="21" customHeight="1">
      <c r="A353" s="963"/>
      <c r="B353" s="964" t="s">
        <v>6537</v>
      </c>
      <c r="C353" s="963">
        <v>1</v>
      </c>
      <c r="D353" s="963">
        <v>1</v>
      </c>
      <c r="E353" s="965">
        <v>3.8</v>
      </c>
      <c r="F353" s="965">
        <v>0.6</v>
      </c>
      <c r="G353" s="965" t="s">
        <v>1586</v>
      </c>
      <c r="H353" s="965">
        <f t="shared" ref="H353:H356" si="20">PRODUCT(C353:G353)</f>
        <v>2.2799999999999998</v>
      </c>
      <c r="I353" s="962"/>
    </row>
    <row r="354" spans="1:9" ht="21" customHeight="1">
      <c r="A354" s="963"/>
      <c r="B354" s="964" t="s">
        <v>6511</v>
      </c>
      <c r="C354" s="963">
        <v>1</v>
      </c>
      <c r="D354" s="963">
        <v>1</v>
      </c>
      <c r="E354" s="965">
        <v>2.4</v>
      </c>
      <c r="F354" s="965">
        <v>0.6</v>
      </c>
      <c r="G354" s="965" t="s">
        <v>1586</v>
      </c>
      <c r="H354" s="965">
        <f t="shared" si="20"/>
        <v>1.44</v>
      </c>
      <c r="I354" s="962"/>
    </row>
    <row r="355" spans="1:9" ht="21" customHeight="1">
      <c r="A355" s="963"/>
      <c r="B355" s="964" t="s">
        <v>6510</v>
      </c>
      <c r="C355" s="963">
        <v>1</v>
      </c>
      <c r="D355" s="963">
        <v>1</v>
      </c>
      <c r="E355" s="965">
        <v>4.7</v>
      </c>
      <c r="F355" s="965">
        <v>0.6</v>
      </c>
      <c r="G355" s="965" t="s">
        <v>1586</v>
      </c>
      <c r="H355" s="965">
        <f t="shared" si="20"/>
        <v>2.82</v>
      </c>
      <c r="I355" s="962"/>
    </row>
    <row r="356" spans="1:9" ht="21" customHeight="1">
      <c r="A356" s="963"/>
      <c r="B356" s="964" t="s">
        <v>6445</v>
      </c>
      <c r="C356" s="963">
        <v>1</v>
      </c>
      <c r="D356" s="963">
        <v>1</v>
      </c>
      <c r="E356" s="965">
        <v>2.89</v>
      </c>
      <c r="F356" s="965">
        <v>0.6</v>
      </c>
      <c r="G356" s="965" t="s">
        <v>1586</v>
      </c>
      <c r="H356" s="965">
        <f t="shared" si="20"/>
        <v>1.73</v>
      </c>
      <c r="I356" s="962"/>
    </row>
    <row r="357" spans="1:9" ht="21" customHeight="1">
      <c r="A357" s="963"/>
      <c r="B357" s="964" t="s">
        <v>6546</v>
      </c>
      <c r="C357" s="963">
        <v>-1</v>
      </c>
      <c r="D357" s="963">
        <v>1</v>
      </c>
      <c r="E357" s="965">
        <f>H174</f>
        <v>15.1</v>
      </c>
      <c r="F357" s="965" t="s">
        <v>1586</v>
      </c>
      <c r="G357" s="965" t="s">
        <v>1586</v>
      </c>
      <c r="H357" s="965">
        <f>PRODUCT(C357:G357)</f>
        <v>-15.1</v>
      </c>
      <c r="I357" s="962"/>
    </row>
    <row r="358" spans="1:9" ht="21" customHeight="1">
      <c r="A358" s="963"/>
      <c r="B358" s="964"/>
      <c r="C358" s="963"/>
      <c r="D358" s="963"/>
      <c r="E358" s="965"/>
      <c r="F358" s="965"/>
      <c r="G358" s="962" t="s">
        <v>2245</v>
      </c>
      <c r="H358" s="962">
        <f>SUM(H325:H357)</f>
        <v>197.11</v>
      </c>
      <c r="I358" s="962"/>
    </row>
    <row r="359" spans="1:9" ht="21" customHeight="1">
      <c r="A359" s="963"/>
      <c r="B359" s="964"/>
      <c r="C359" s="963"/>
      <c r="D359" s="963"/>
      <c r="E359" s="965"/>
      <c r="F359" s="965"/>
      <c r="G359" s="962" t="s">
        <v>4224</v>
      </c>
      <c r="H359" s="962">
        <f>ROUNDUP(H358,1)</f>
        <v>197.2</v>
      </c>
      <c r="I359" s="962" t="s">
        <v>609</v>
      </c>
    </row>
    <row r="360" spans="1:9" ht="36">
      <c r="A360" s="963">
        <f>A323+1</f>
        <v>19</v>
      </c>
      <c r="B360" s="964" t="str">
        <f>[7]building!B1510</f>
        <v>Painting two coat for old iron work</v>
      </c>
      <c r="C360" s="963"/>
      <c r="D360" s="963"/>
      <c r="E360" s="965"/>
      <c r="F360" s="965"/>
      <c r="G360" s="965"/>
      <c r="H360" s="965"/>
      <c r="I360" s="962"/>
    </row>
    <row r="361" spans="1:9" ht="21" customHeight="1">
      <c r="A361" s="963"/>
      <c r="B361" s="964" t="s">
        <v>6541</v>
      </c>
      <c r="C361" s="963">
        <v>1</v>
      </c>
      <c r="D361" s="963">
        <v>2</v>
      </c>
      <c r="E361" s="965">
        <v>0.75</v>
      </c>
      <c r="F361" s="965">
        <v>1</v>
      </c>
      <c r="G361" s="965">
        <v>1.8</v>
      </c>
      <c r="H361" s="965">
        <f t="shared" ref="H361:H374" si="21">PRODUCT(C361:G361)</f>
        <v>2.7</v>
      </c>
      <c r="I361" s="962"/>
    </row>
    <row r="362" spans="1:9" ht="21" customHeight="1">
      <c r="A362" s="963"/>
      <c r="B362" s="964" t="s">
        <v>6380</v>
      </c>
      <c r="C362" s="963">
        <v>1</v>
      </c>
      <c r="D362" s="963">
        <v>13</v>
      </c>
      <c r="E362" s="965">
        <v>1.35</v>
      </c>
      <c r="F362" s="965">
        <v>1</v>
      </c>
      <c r="G362" s="965">
        <v>1.35</v>
      </c>
      <c r="H362" s="965">
        <f t="shared" si="21"/>
        <v>23.69</v>
      </c>
      <c r="I362" s="962"/>
    </row>
    <row r="363" spans="1:9" ht="21" customHeight="1">
      <c r="A363" s="963"/>
      <c r="B363" s="964" t="s">
        <v>6459</v>
      </c>
      <c r="C363" s="963">
        <v>1</v>
      </c>
      <c r="D363" s="963">
        <v>1</v>
      </c>
      <c r="E363" s="965">
        <v>1.5</v>
      </c>
      <c r="F363" s="965">
        <v>1</v>
      </c>
      <c r="G363" s="965">
        <v>1.35</v>
      </c>
      <c r="H363" s="965">
        <f t="shared" si="21"/>
        <v>2.0299999999999998</v>
      </c>
      <c r="I363" s="962"/>
    </row>
    <row r="364" spans="1:9" ht="21" customHeight="1">
      <c r="A364" s="963"/>
      <c r="B364" s="964" t="s">
        <v>6540</v>
      </c>
      <c r="C364" s="963">
        <v>1</v>
      </c>
      <c r="D364" s="963">
        <v>2</v>
      </c>
      <c r="E364" s="965">
        <v>0.9</v>
      </c>
      <c r="F364" s="965">
        <v>1</v>
      </c>
      <c r="G364" s="965">
        <v>1.35</v>
      </c>
      <c r="H364" s="965">
        <f t="shared" si="21"/>
        <v>2.4300000000000002</v>
      </c>
      <c r="I364" s="962"/>
    </row>
    <row r="365" spans="1:9" ht="21" customHeight="1">
      <c r="A365" s="963"/>
      <c r="B365" s="964" t="s">
        <v>6381</v>
      </c>
      <c r="C365" s="963">
        <v>1</v>
      </c>
      <c r="D365" s="963">
        <v>2</v>
      </c>
      <c r="E365" s="965">
        <v>1.29</v>
      </c>
      <c r="F365" s="965">
        <v>1</v>
      </c>
      <c r="G365" s="965">
        <v>0.6</v>
      </c>
      <c r="H365" s="965">
        <f t="shared" si="21"/>
        <v>1.55</v>
      </c>
      <c r="I365" s="962"/>
    </row>
    <row r="366" spans="1:9" ht="21" customHeight="1">
      <c r="A366" s="963"/>
      <c r="B366" s="964" t="s">
        <v>6460</v>
      </c>
      <c r="C366" s="963">
        <v>1</v>
      </c>
      <c r="D366" s="963">
        <v>1</v>
      </c>
      <c r="E366" s="965">
        <v>1.35</v>
      </c>
      <c r="F366" s="965">
        <v>1</v>
      </c>
      <c r="G366" s="965">
        <v>0.6</v>
      </c>
      <c r="H366" s="965">
        <f t="shared" si="21"/>
        <v>0.81</v>
      </c>
      <c r="I366" s="962"/>
    </row>
    <row r="367" spans="1:9" ht="21" customHeight="1">
      <c r="A367" s="963"/>
      <c r="B367" s="964" t="s">
        <v>6382</v>
      </c>
      <c r="C367" s="963">
        <v>1</v>
      </c>
      <c r="D367" s="963">
        <v>4</v>
      </c>
      <c r="E367" s="965">
        <v>0.9</v>
      </c>
      <c r="F367" s="965">
        <v>1</v>
      </c>
      <c r="G367" s="965">
        <v>0.6</v>
      </c>
      <c r="H367" s="965">
        <f t="shared" si="21"/>
        <v>2.16</v>
      </c>
      <c r="I367" s="962"/>
    </row>
    <row r="368" spans="1:9" ht="21" customHeight="1">
      <c r="A368" s="963"/>
      <c r="B368" s="964" t="s">
        <v>6461</v>
      </c>
      <c r="C368" s="963">
        <v>1</v>
      </c>
      <c r="D368" s="963">
        <v>1</v>
      </c>
      <c r="E368" s="965">
        <v>1.8</v>
      </c>
      <c r="F368" s="965">
        <v>1</v>
      </c>
      <c r="G368" s="965">
        <v>2.2000000000000002</v>
      </c>
      <c r="H368" s="965">
        <f t="shared" si="21"/>
        <v>3.96</v>
      </c>
      <c r="I368" s="962"/>
    </row>
    <row r="369" spans="1:9" ht="21" customHeight="1">
      <c r="A369" s="963"/>
      <c r="B369" s="964" t="s">
        <v>6462</v>
      </c>
      <c r="C369" s="963">
        <v>1</v>
      </c>
      <c r="D369" s="963">
        <v>1</v>
      </c>
      <c r="E369" s="965">
        <v>1.8</v>
      </c>
      <c r="F369" s="965">
        <v>1</v>
      </c>
      <c r="G369" s="965">
        <v>1.65</v>
      </c>
      <c r="H369" s="965">
        <f t="shared" si="21"/>
        <v>2.97</v>
      </c>
      <c r="I369" s="962"/>
    </row>
    <row r="370" spans="1:9" ht="21" customHeight="1">
      <c r="A370" s="963"/>
      <c r="B370" s="964" t="s">
        <v>6535</v>
      </c>
      <c r="C370" s="963">
        <v>1</v>
      </c>
      <c r="D370" s="963">
        <v>1</v>
      </c>
      <c r="E370" s="965">
        <v>1.2</v>
      </c>
      <c r="F370" s="965">
        <v>1</v>
      </c>
      <c r="G370" s="965">
        <v>1.1000000000000001</v>
      </c>
      <c r="H370" s="965">
        <f t="shared" si="21"/>
        <v>1.32</v>
      </c>
      <c r="I370" s="962"/>
    </row>
    <row r="371" spans="1:9" ht="21" customHeight="1">
      <c r="A371" s="963"/>
      <c r="B371" s="964" t="s">
        <v>6547</v>
      </c>
      <c r="C371" s="963">
        <v>1</v>
      </c>
      <c r="D371" s="963">
        <v>1</v>
      </c>
      <c r="E371" s="965">
        <v>4</v>
      </c>
      <c r="F371" s="965">
        <v>1</v>
      </c>
      <c r="G371" s="965">
        <v>0.8</v>
      </c>
      <c r="H371" s="965">
        <f t="shared" si="21"/>
        <v>3.2</v>
      </c>
      <c r="I371" s="962"/>
    </row>
    <row r="372" spans="1:9" ht="21" customHeight="1">
      <c r="A372" s="963"/>
      <c r="B372" s="964" t="s">
        <v>6433</v>
      </c>
      <c r="C372" s="963">
        <v>1</v>
      </c>
      <c r="D372" s="963">
        <v>1</v>
      </c>
      <c r="E372" s="965">
        <v>1</v>
      </c>
      <c r="F372" s="965">
        <v>1</v>
      </c>
      <c r="G372" s="965">
        <v>2.1</v>
      </c>
      <c r="H372" s="965">
        <f t="shared" si="21"/>
        <v>2.1</v>
      </c>
      <c r="I372" s="962"/>
    </row>
    <row r="373" spans="1:9" ht="21" customHeight="1">
      <c r="A373" s="963"/>
      <c r="B373" s="964" t="s">
        <v>6534</v>
      </c>
      <c r="C373" s="963">
        <v>1</v>
      </c>
      <c r="D373" s="963">
        <v>1</v>
      </c>
      <c r="E373" s="965">
        <v>1</v>
      </c>
      <c r="F373" s="965">
        <v>1</v>
      </c>
      <c r="G373" s="965">
        <v>2.1</v>
      </c>
      <c r="H373" s="965">
        <f t="shared" si="21"/>
        <v>2.1</v>
      </c>
      <c r="I373" s="962"/>
    </row>
    <row r="374" spans="1:9" ht="21" customHeight="1">
      <c r="A374" s="963"/>
      <c r="B374" s="964" t="s">
        <v>6361</v>
      </c>
      <c r="C374" s="963">
        <v>1</v>
      </c>
      <c r="D374" s="963">
        <v>2</v>
      </c>
      <c r="E374" s="965">
        <v>1</v>
      </c>
      <c r="F374" s="965">
        <v>1</v>
      </c>
      <c r="G374" s="965">
        <v>2.1</v>
      </c>
      <c r="H374" s="965">
        <f t="shared" si="21"/>
        <v>4.2</v>
      </c>
      <c r="I374" s="962"/>
    </row>
    <row r="375" spans="1:9" ht="21" customHeight="1">
      <c r="A375" s="963"/>
      <c r="B375" s="964"/>
      <c r="C375" s="963"/>
      <c r="D375" s="963"/>
      <c r="E375" s="965"/>
      <c r="F375" s="965"/>
      <c r="G375" s="962" t="s">
        <v>2245</v>
      </c>
      <c r="H375" s="962">
        <f>SUM(H361:H374)</f>
        <v>55.22</v>
      </c>
      <c r="I375" s="962"/>
    </row>
    <row r="376" spans="1:9" ht="21" customHeight="1">
      <c r="A376" s="963"/>
      <c r="B376" s="964"/>
      <c r="C376" s="963"/>
      <c r="D376" s="963"/>
      <c r="E376" s="965"/>
      <c r="F376" s="965"/>
      <c r="G376" s="962" t="s">
        <v>4224</v>
      </c>
      <c r="H376" s="962">
        <f>ROUNDUP(H375,1)</f>
        <v>55.3</v>
      </c>
      <c r="I376" s="962" t="s">
        <v>609</v>
      </c>
    </row>
    <row r="377" spans="1:9" ht="36">
      <c r="A377" s="963">
        <f>A360+1</f>
        <v>20</v>
      </c>
      <c r="B377" s="964" t="str">
        <f>[7]building!B1512</f>
        <v>Painting two coat for old wood work</v>
      </c>
      <c r="C377" s="963"/>
      <c r="D377" s="963"/>
      <c r="E377" s="965"/>
      <c r="F377" s="965"/>
      <c r="G377" s="965"/>
      <c r="H377" s="965"/>
      <c r="I377" s="962"/>
    </row>
    <row r="378" spans="1:9" ht="21" customHeight="1">
      <c r="A378" s="963"/>
      <c r="B378" s="964" t="s">
        <v>6360</v>
      </c>
      <c r="C378" s="963">
        <v>1</v>
      </c>
      <c r="D378" s="963">
        <v>8</v>
      </c>
      <c r="E378" s="965">
        <v>1</v>
      </c>
      <c r="F378" s="965">
        <v>2.6</v>
      </c>
      <c r="G378" s="965">
        <v>2.1</v>
      </c>
      <c r="H378" s="965">
        <f>PRODUCT(C378:G378)</f>
        <v>43.68</v>
      </c>
      <c r="I378" s="962"/>
    </row>
    <row r="379" spans="1:9" ht="21" customHeight="1">
      <c r="A379" s="963"/>
      <c r="B379" s="966" t="s">
        <v>6532</v>
      </c>
      <c r="C379" s="963"/>
      <c r="D379" s="963"/>
      <c r="E379" s="965"/>
      <c r="F379" s="965"/>
      <c r="G379" s="965"/>
      <c r="H379" s="965"/>
      <c r="I379" s="962"/>
    </row>
    <row r="380" spans="1:9" ht="21" customHeight="1">
      <c r="A380" s="963"/>
      <c r="B380" s="964" t="s">
        <v>6355</v>
      </c>
      <c r="C380" s="963">
        <v>1</v>
      </c>
      <c r="D380" s="963">
        <v>1</v>
      </c>
      <c r="E380" s="965">
        <v>1.8</v>
      </c>
      <c r="F380" s="965">
        <v>2.6</v>
      </c>
      <c r="G380" s="965">
        <v>2.1</v>
      </c>
      <c r="H380" s="965">
        <f t="shared" ref="H380:H384" si="22">PRODUCT(C380:G380)</f>
        <v>9.83</v>
      </c>
      <c r="I380" s="962"/>
    </row>
    <row r="381" spans="1:9" ht="21" customHeight="1">
      <c r="A381" s="963"/>
      <c r="B381" s="964" t="s">
        <v>6548</v>
      </c>
      <c r="C381" s="963">
        <v>1</v>
      </c>
      <c r="D381" s="963">
        <v>2</v>
      </c>
      <c r="E381" s="965">
        <v>1.28</v>
      </c>
      <c r="F381" s="965">
        <v>2.6</v>
      </c>
      <c r="G381" s="965">
        <v>2.1</v>
      </c>
      <c r="H381" s="965">
        <f t="shared" si="22"/>
        <v>13.98</v>
      </c>
      <c r="I381" s="962"/>
    </row>
    <row r="382" spans="1:9" ht="21" customHeight="1">
      <c r="A382" s="963"/>
      <c r="B382" s="964" t="s">
        <v>6523</v>
      </c>
      <c r="C382" s="963">
        <v>1</v>
      </c>
      <c r="D382" s="963">
        <v>1</v>
      </c>
      <c r="E382" s="965">
        <v>1.28</v>
      </c>
      <c r="F382" s="965">
        <v>2.6</v>
      </c>
      <c r="G382" s="965">
        <v>2.1</v>
      </c>
      <c r="H382" s="965">
        <f t="shared" si="22"/>
        <v>6.99</v>
      </c>
      <c r="I382" s="962"/>
    </row>
    <row r="383" spans="1:9" ht="21" customHeight="1">
      <c r="A383" s="963"/>
      <c r="B383" s="964" t="s">
        <v>6446</v>
      </c>
      <c r="C383" s="963">
        <v>1</v>
      </c>
      <c r="D383" s="963">
        <v>1</v>
      </c>
      <c r="E383" s="965">
        <v>1.8</v>
      </c>
      <c r="F383" s="965">
        <v>2.6</v>
      </c>
      <c r="G383" s="965">
        <v>2.1</v>
      </c>
      <c r="H383" s="965">
        <f t="shared" si="22"/>
        <v>9.83</v>
      </c>
      <c r="I383" s="962"/>
    </row>
    <row r="384" spans="1:9" ht="21" customHeight="1">
      <c r="A384" s="963"/>
      <c r="B384" s="964" t="s">
        <v>6549</v>
      </c>
      <c r="C384" s="963">
        <v>1</v>
      </c>
      <c r="D384" s="963">
        <v>2</v>
      </c>
      <c r="E384" s="965">
        <v>2.89</v>
      </c>
      <c r="F384" s="965">
        <v>2.6</v>
      </c>
      <c r="G384" s="965">
        <v>2.1</v>
      </c>
      <c r="H384" s="965">
        <f t="shared" si="22"/>
        <v>31.56</v>
      </c>
      <c r="I384" s="962"/>
    </row>
    <row r="385" spans="1:9" ht="21" customHeight="1">
      <c r="A385" s="963"/>
      <c r="B385" s="964"/>
      <c r="C385" s="963"/>
      <c r="D385" s="963"/>
      <c r="E385" s="965"/>
      <c r="F385" s="965"/>
      <c r="G385" s="962" t="s">
        <v>2245</v>
      </c>
      <c r="H385" s="962">
        <f>SUM(H378:H384)</f>
        <v>115.87</v>
      </c>
      <c r="I385" s="962"/>
    </row>
    <row r="386" spans="1:9" ht="21" customHeight="1">
      <c r="A386" s="963"/>
      <c r="B386" s="964"/>
      <c r="C386" s="963"/>
      <c r="D386" s="963"/>
      <c r="E386" s="965"/>
      <c r="F386" s="965"/>
      <c r="G386" s="962" t="s">
        <v>4224</v>
      </c>
      <c r="H386" s="962">
        <f>ROUNDUP(H385,1)</f>
        <v>115.9</v>
      </c>
      <c r="I386" s="962" t="s">
        <v>609</v>
      </c>
    </row>
    <row r="387" spans="1:9" ht="36">
      <c r="A387" s="963">
        <f>A377+1</f>
        <v>21</v>
      </c>
      <c r="B387" s="964" t="str">
        <f>'[8]Building (2)'!B1019</f>
        <v>Plastic Emulsion PAINT two coat for old wall</v>
      </c>
      <c r="C387" s="963"/>
      <c r="D387" s="963"/>
      <c r="E387" s="965"/>
      <c r="F387" s="965"/>
      <c r="G387" s="965"/>
      <c r="H387" s="965"/>
      <c r="I387" s="962"/>
    </row>
    <row r="388" spans="1:9" ht="21" customHeight="1">
      <c r="A388" s="963"/>
      <c r="B388" s="964" t="s">
        <v>6463</v>
      </c>
      <c r="C388" s="963">
        <v>1</v>
      </c>
      <c r="D388" s="963">
        <v>1</v>
      </c>
      <c r="E388" s="965">
        <v>43.81</v>
      </c>
      <c r="F388" s="965" t="s">
        <v>1586</v>
      </c>
      <c r="G388" s="965">
        <v>8.1999999999999993</v>
      </c>
      <c r="H388" s="965">
        <f t="shared" ref="H388:H398" si="23">PRODUCT(C388:G388)</f>
        <v>359.24</v>
      </c>
      <c r="I388" s="962"/>
    </row>
    <row r="389" spans="1:9" ht="21" customHeight="1">
      <c r="A389" s="963"/>
      <c r="B389" s="964" t="s">
        <v>6440</v>
      </c>
      <c r="C389" s="963">
        <v>1</v>
      </c>
      <c r="D389" s="963">
        <v>1</v>
      </c>
      <c r="E389" s="965">
        <v>17.579999999999998</v>
      </c>
      <c r="F389" s="965" t="s">
        <v>1586</v>
      </c>
      <c r="G389" s="965">
        <v>2</v>
      </c>
      <c r="H389" s="965">
        <f t="shared" si="23"/>
        <v>35.159999999999997</v>
      </c>
      <c r="I389" s="962"/>
    </row>
    <row r="390" spans="1:9" ht="21" customHeight="1">
      <c r="A390" s="963"/>
      <c r="B390" s="964" t="s">
        <v>6550</v>
      </c>
      <c r="C390" s="963">
        <v>1</v>
      </c>
      <c r="D390" s="963">
        <v>1</v>
      </c>
      <c r="E390" s="965">
        <v>13.82</v>
      </c>
      <c r="F390" s="965" t="s">
        <v>1586</v>
      </c>
      <c r="G390" s="965">
        <v>4.75</v>
      </c>
      <c r="H390" s="965">
        <f t="shared" si="23"/>
        <v>65.650000000000006</v>
      </c>
      <c r="I390" s="962"/>
    </row>
    <row r="391" spans="1:9" ht="21" customHeight="1">
      <c r="A391" s="963"/>
      <c r="B391" s="964" t="s">
        <v>6517</v>
      </c>
      <c r="C391" s="963">
        <v>1</v>
      </c>
      <c r="D391" s="963">
        <v>1</v>
      </c>
      <c r="E391" s="965">
        <v>40.72</v>
      </c>
      <c r="F391" s="965" t="s">
        <v>1586</v>
      </c>
      <c r="G391" s="965">
        <v>1.23</v>
      </c>
      <c r="H391" s="965">
        <f t="shared" si="23"/>
        <v>50.09</v>
      </c>
      <c r="I391" s="962"/>
    </row>
    <row r="392" spans="1:9" ht="21" customHeight="1">
      <c r="A392" s="963"/>
      <c r="B392" s="964" t="s">
        <v>6518</v>
      </c>
      <c r="C392" s="963">
        <v>1</v>
      </c>
      <c r="D392" s="963">
        <v>1</v>
      </c>
      <c r="E392" s="965">
        <v>40.72</v>
      </c>
      <c r="F392" s="965">
        <v>0.12</v>
      </c>
      <c r="G392" s="965" t="s">
        <v>1586</v>
      </c>
      <c r="H392" s="965">
        <f t="shared" si="23"/>
        <v>4.8899999999999997</v>
      </c>
      <c r="I392" s="962"/>
    </row>
    <row r="393" spans="1:9" ht="21" customHeight="1">
      <c r="A393" s="963"/>
      <c r="B393" s="964" t="s">
        <v>6519</v>
      </c>
      <c r="C393" s="963">
        <v>1</v>
      </c>
      <c r="D393" s="963">
        <v>11</v>
      </c>
      <c r="E393" s="965">
        <v>2.12</v>
      </c>
      <c r="F393" s="965">
        <v>0.12</v>
      </c>
      <c r="G393" s="965" t="s">
        <v>1586</v>
      </c>
      <c r="H393" s="965">
        <f t="shared" si="23"/>
        <v>2.8</v>
      </c>
      <c r="I393" s="962"/>
    </row>
    <row r="394" spans="1:9" ht="21" customHeight="1">
      <c r="A394" s="963"/>
      <c r="B394" s="964" t="s">
        <v>6551</v>
      </c>
      <c r="C394" s="963">
        <v>1</v>
      </c>
      <c r="D394" s="963">
        <v>1</v>
      </c>
      <c r="E394" s="965">
        <v>16.43</v>
      </c>
      <c r="F394" s="965" t="s">
        <v>1586</v>
      </c>
      <c r="G394" s="965">
        <v>0.56999999999999995</v>
      </c>
      <c r="H394" s="965">
        <f t="shared" si="23"/>
        <v>9.3699999999999992</v>
      </c>
      <c r="I394" s="962"/>
    </row>
    <row r="395" spans="1:9" ht="21" customHeight="1">
      <c r="A395" s="963"/>
      <c r="B395" s="964" t="s">
        <v>6552</v>
      </c>
      <c r="C395" s="963">
        <v>1</v>
      </c>
      <c r="D395" s="963">
        <v>1</v>
      </c>
      <c r="E395" s="965">
        <v>2.63</v>
      </c>
      <c r="F395" s="965" t="s">
        <v>1586</v>
      </c>
      <c r="G395" s="965">
        <v>0.75</v>
      </c>
      <c r="H395" s="965">
        <f t="shared" si="23"/>
        <v>1.97</v>
      </c>
      <c r="I395" s="962"/>
    </row>
    <row r="396" spans="1:9" ht="21" customHeight="1">
      <c r="A396" s="963"/>
      <c r="B396" s="964" t="s">
        <v>6553</v>
      </c>
      <c r="C396" s="963">
        <v>1</v>
      </c>
      <c r="D396" s="963">
        <v>1</v>
      </c>
      <c r="E396" s="965">
        <v>7.74</v>
      </c>
      <c r="F396" s="965" t="s">
        <v>1586</v>
      </c>
      <c r="G396" s="965">
        <v>1.23</v>
      </c>
      <c r="H396" s="965">
        <f t="shared" si="23"/>
        <v>9.52</v>
      </c>
      <c r="I396" s="962"/>
    </row>
    <row r="397" spans="1:9" ht="21" customHeight="1">
      <c r="A397" s="963"/>
      <c r="B397" s="964" t="s">
        <v>6554</v>
      </c>
      <c r="C397" s="963">
        <v>1</v>
      </c>
      <c r="D397" s="963">
        <v>1</v>
      </c>
      <c r="E397" s="965">
        <v>9.3000000000000007</v>
      </c>
      <c r="F397" s="965">
        <v>0.45</v>
      </c>
      <c r="G397" s="965" t="s">
        <v>1586</v>
      </c>
      <c r="H397" s="965">
        <f t="shared" si="23"/>
        <v>4.1900000000000004</v>
      </c>
      <c r="I397" s="962"/>
    </row>
    <row r="398" spans="1:9" ht="21" customHeight="1">
      <c r="A398" s="963"/>
      <c r="B398" s="964" t="s">
        <v>6555</v>
      </c>
      <c r="C398" s="963">
        <v>1</v>
      </c>
      <c r="D398" s="963">
        <v>1</v>
      </c>
      <c r="E398" s="965">
        <v>2.86</v>
      </c>
      <c r="F398" s="965">
        <v>1.0900000000000001</v>
      </c>
      <c r="G398" s="965" t="s">
        <v>1586</v>
      </c>
      <c r="H398" s="965">
        <f t="shared" si="23"/>
        <v>3.12</v>
      </c>
      <c r="I398" s="962"/>
    </row>
    <row r="399" spans="1:9" ht="21" customHeight="1">
      <c r="A399" s="963"/>
      <c r="B399" s="966" t="s">
        <v>6464</v>
      </c>
      <c r="C399" s="963"/>
      <c r="D399" s="963"/>
      <c r="E399" s="965"/>
      <c r="F399" s="965"/>
      <c r="G399" s="965"/>
      <c r="H399" s="965"/>
      <c r="I399" s="962"/>
    </row>
    <row r="400" spans="1:9" ht="21" customHeight="1">
      <c r="A400" s="963"/>
      <c r="B400" s="964" t="s">
        <v>6380</v>
      </c>
      <c r="C400" s="963">
        <v>2</v>
      </c>
      <c r="D400" s="963">
        <v>13</v>
      </c>
      <c r="E400" s="965">
        <v>1.81</v>
      </c>
      <c r="F400" s="965">
        <v>0.6</v>
      </c>
      <c r="G400" s="965" t="s">
        <v>1586</v>
      </c>
      <c r="H400" s="965">
        <f t="shared" ref="H400:H406" si="24">PRODUCT(C400:G400)</f>
        <v>28.24</v>
      </c>
      <c r="I400" s="962"/>
    </row>
    <row r="401" spans="1:9" ht="21" customHeight="1">
      <c r="A401" s="963"/>
      <c r="B401" s="964" t="s">
        <v>6556</v>
      </c>
      <c r="C401" s="963">
        <v>2</v>
      </c>
      <c r="D401" s="963">
        <v>1</v>
      </c>
      <c r="E401" s="965">
        <v>4.25</v>
      </c>
      <c r="F401" s="965">
        <v>0.6</v>
      </c>
      <c r="G401" s="965" t="s">
        <v>1586</v>
      </c>
      <c r="H401" s="965">
        <f t="shared" si="24"/>
        <v>5.0999999999999996</v>
      </c>
      <c r="I401" s="962"/>
    </row>
    <row r="402" spans="1:9" ht="21" customHeight="1">
      <c r="A402" s="963"/>
      <c r="B402" s="964" t="s">
        <v>6381</v>
      </c>
      <c r="C402" s="963">
        <v>2</v>
      </c>
      <c r="D402" s="963">
        <v>2</v>
      </c>
      <c r="E402" s="965">
        <v>1.75</v>
      </c>
      <c r="F402" s="965">
        <v>0.6</v>
      </c>
      <c r="G402" s="965" t="s">
        <v>1586</v>
      </c>
      <c r="H402" s="965">
        <f t="shared" si="24"/>
        <v>4.2</v>
      </c>
      <c r="I402" s="962"/>
    </row>
    <row r="403" spans="1:9" ht="21" customHeight="1">
      <c r="A403" s="963"/>
      <c r="B403" s="964" t="s">
        <v>6460</v>
      </c>
      <c r="C403" s="963">
        <v>2</v>
      </c>
      <c r="D403" s="963">
        <v>1</v>
      </c>
      <c r="E403" s="965">
        <v>1.81</v>
      </c>
      <c r="F403" s="965">
        <v>0.6</v>
      </c>
      <c r="G403" s="965" t="s">
        <v>1586</v>
      </c>
      <c r="H403" s="965">
        <f t="shared" si="24"/>
        <v>2.17</v>
      </c>
      <c r="I403" s="962"/>
    </row>
    <row r="404" spans="1:9" ht="21" customHeight="1">
      <c r="A404" s="963"/>
      <c r="B404" s="964" t="s">
        <v>6382</v>
      </c>
      <c r="C404" s="963">
        <v>2</v>
      </c>
      <c r="D404" s="963">
        <v>1</v>
      </c>
      <c r="E404" s="965">
        <v>2.4</v>
      </c>
      <c r="F404" s="965">
        <v>0.6</v>
      </c>
      <c r="G404" s="965" t="s">
        <v>1586</v>
      </c>
      <c r="H404" s="965">
        <f t="shared" si="24"/>
        <v>2.88</v>
      </c>
      <c r="I404" s="962"/>
    </row>
    <row r="405" spans="1:9" ht="21" customHeight="1">
      <c r="A405" s="963"/>
      <c r="B405" s="964" t="s">
        <v>6382</v>
      </c>
      <c r="C405" s="963">
        <v>2</v>
      </c>
      <c r="D405" s="963">
        <v>1</v>
      </c>
      <c r="E405" s="965">
        <v>1.36</v>
      </c>
      <c r="F405" s="965">
        <v>0.6</v>
      </c>
      <c r="G405" s="965" t="s">
        <v>1586</v>
      </c>
      <c r="H405" s="965">
        <f t="shared" si="24"/>
        <v>1.63</v>
      </c>
      <c r="I405" s="962"/>
    </row>
    <row r="406" spans="1:9" ht="21" customHeight="1">
      <c r="A406" s="963"/>
      <c r="B406" s="964" t="s">
        <v>6375</v>
      </c>
      <c r="C406" s="963">
        <v>2</v>
      </c>
      <c r="D406" s="963">
        <v>1</v>
      </c>
      <c r="E406" s="965">
        <v>1.46</v>
      </c>
      <c r="F406" s="965">
        <v>0.6</v>
      </c>
      <c r="G406" s="965" t="s">
        <v>1586</v>
      </c>
      <c r="H406" s="965">
        <f t="shared" si="24"/>
        <v>1.75</v>
      </c>
      <c r="I406" s="962"/>
    </row>
    <row r="407" spans="1:9" ht="21" customHeight="1">
      <c r="A407" s="963"/>
      <c r="B407" s="966" t="s">
        <v>6521</v>
      </c>
      <c r="C407" s="963"/>
      <c r="D407" s="963"/>
      <c r="E407" s="965"/>
      <c r="F407" s="965"/>
      <c r="G407" s="965"/>
      <c r="H407" s="965"/>
      <c r="I407" s="962"/>
    </row>
    <row r="408" spans="1:9" ht="21" customHeight="1">
      <c r="A408" s="963"/>
      <c r="B408" s="964" t="s">
        <v>6380</v>
      </c>
      <c r="C408" s="963">
        <v>1</v>
      </c>
      <c r="D408" s="963">
        <v>13</v>
      </c>
      <c r="E408" s="965">
        <v>3.01</v>
      </c>
      <c r="F408" s="965" t="s">
        <v>1586</v>
      </c>
      <c r="G408" s="965">
        <v>0.06</v>
      </c>
      <c r="H408" s="965">
        <f t="shared" ref="H408:H414" si="25">PRODUCT(C408:G408)</f>
        <v>2.35</v>
      </c>
      <c r="I408" s="962"/>
    </row>
    <row r="409" spans="1:9" ht="21" customHeight="1">
      <c r="A409" s="963"/>
      <c r="B409" s="964" t="s">
        <v>6556</v>
      </c>
      <c r="C409" s="963">
        <v>1</v>
      </c>
      <c r="D409" s="963">
        <v>1</v>
      </c>
      <c r="E409" s="965">
        <v>5.45</v>
      </c>
      <c r="F409" s="965" t="s">
        <v>1586</v>
      </c>
      <c r="G409" s="965">
        <v>0.06</v>
      </c>
      <c r="H409" s="965">
        <f t="shared" si="25"/>
        <v>0.33</v>
      </c>
      <c r="I409" s="962"/>
    </row>
    <row r="410" spans="1:9" ht="21" customHeight="1">
      <c r="A410" s="963"/>
      <c r="B410" s="964" t="s">
        <v>6381</v>
      </c>
      <c r="C410" s="963">
        <v>1</v>
      </c>
      <c r="D410" s="963">
        <v>2</v>
      </c>
      <c r="E410" s="965">
        <v>2.95</v>
      </c>
      <c r="F410" s="965" t="s">
        <v>1586</v>
      </c>
      <c r="G410" s="965">
        <v>0.06</v>
      </c>
      <c r="H410" s="965">
        <f t="shared" si="25"/>
        <v>0.35</v>
      </c>
      <c r="I410" s="962"/>
    </row>
    <row r="411" spans="1:9" ht="21" customHeight="1">
      <c r="A411" s="963"/>
      <c r="B411" s="964" t="s">
        <v>6460</v>
      </c>
      <c r="C411" s="963">
        <v>1</v>
      </c>
      <c r="D411" s="963">
        <v>1</v>
      </c>
      <c r="E411" s="965">
        <v>3.01</v>
      </c>
      <c r="F411" s="965" t="s">
        <v>1586</v>
      </c>
      <c r="G411" s="965">
        <v>0.06</v>
      </c>
      <c r="H411" s="965">
        <f t="shared" si="25"/>
        <v>0.18</v>
      </c>
      <c r="I411" s="962"/>
    </row>
    <row r="412" spans="1:9" ht="21" customHeight="1">
      <c r="A412" s="963"/>
      <c r="B412" s="964" t="s">
        <v>6382</v>
      </c>
      <c r="C412" s="963">
        <v>1</v>
      </c>
      <c r="D412" s="963">
        <v>1</v>
      </c>
      <c r="E412" s="965">
        <v>3.6</v>
      </c>
      <c r="F412" s="965" t="s">
        <v>1586</v>
      </c>
      <c r="G412" s="965">
        <v>0.06</v>
      </c>
      <c r="H412" s="965">
        <f t="shared" si="25"/>
        <v>0.22</v>
      </c>
      <c r="I412" s="962"/>
    </row>
    <row r="413" spans="1:9" ht="21" customHeight="1">
      <c r="A413" s="963"/>
      <c r="B413" s="964" t="s">
        <v>6382</v>
      </c>
      <c r="C413" s="963">
        <v>1</v>
      </c>
      <c r="D413" s="963">
        <v>1</v>
      </c>
      <c r="E413" s="965">
        <v>2.56</v>
      </c>
      <c r="F413" s="965" t="s">
        <v>1586</v>
      </c>
      <c r="G413" s="965">
        <v>0.06</v>
      </c>
      <c r="H413" s="965">
        <f t="shared" si="25"/>
        <v>0.15</v>
      </c>
      <c r="I413" s="962"/>
    </row>
    <row r="414" spans="1:9" ht="21" customHeight="1">
      <c r="A414" s="963"/>
      <c r="B414" s="964" t="s">
        <v>6375</v>
      </c>
      <c r="C414" s="963">
        <v>1</v>
      </c>
      <c r="D414" s="963">
        <v>1</v>
      </c>
      <c r="E414" s="965">
        <v>2.66</v>
      </c>
      <c r="F414" s="965" t="s">
        <v>1586</v>
      </c>
      <c r="G414" s="965">
        <v>0.06</v>
      </c>
      <c r="H414" s="965">
        <f t="shared" si="25"/>
        <v>0.16</v>
      </c>
      <c r="I414" s="962"/>
    </row>
    <row r="415" spans="1:9" ht="21" customHeight="1">
      <c r="A415" s="963"/>
      <c r="B415" s="966" t="s">
        <v>6359</v>
      </c>
      <c r="C415" s="963"/>
      <c r="D415" s="963"/>
      <c r="E415" s="965"/>
      <c r="F415" s="965"/>
      <c r="G415" s="965"/>
      <c r="H415" s="965"/>
      <c r="I415" s="962"/>
    </row>
    <row r="416" spans="1:9" ht="21" customHeight="1">
      <c r="A416" s="963"/>
      <c r="B416" s="964" t="s">
        <v>6542</v>
      </c>
      <c r="C416" s="963">
        <v>1</v>
      </c>
      <c r="D416" s="963">
        <v>1</v>
      </c>
      <c r="E416" s="965">
        <v>5.2</v>
      </c>
      <c r="F416" s="965">
        <v>0.23</v>
      </c>
      <c r="G416" s="965" t="s">
        <v>1586</v>
      </c>
      <c r="H416" s="965">
        <f>PRODUCT(C416:G416)</f>
        <v>1.2</v>
      </c>
      <c r="I416" s="962"/>
    </row>
    <row r="417" spans="1:9" ht="21" customHeight="1">
      <c r="A417" s="963"/>
      <c r="B417" s="964" t="s">
        <v>6433</v>
      </c>
      <c r="C417" s="963">
        <v>1</v>
      </c>
      <c r="D417" s="963">
        <v>1</v>
      </c>
      <c r="E417" s="965">
        <v>5</v>
      </c>
      <c r="F417" s="965">
        <v>0.09</v>
      </c>
      <c r="G417" s="965" t="s">
        <v>1586</v>
      </c>
      <c r="H417" s="965">
        <f>PRODUCT(C417:G417)</f>
        <v>0.45</v>
      </c>
      <c r="I417" s="962"/>
    </row>
    <row r="418" spans="1:9" ht="21" customHeight="1">
      <c r="A418" s="963"/>
      <c r="B418" s="964" t="s">
        <v>6380</v>
      </c>
      <c r="C418" s="963">
        <v>1</v>
      </c>
      <c r="D418" s="963">
        <v>13</v>
      </c>
      <c r="E418" s="965">
        <v>5.4</v>
      </c>
      <c r="F418" s="965">
        <v>0.09</v>
      </c>
      <c r="G418" s="965" t="s">
        <v>1586</v>
      </c>
      <c r="H418" s="965">
        <f t="shared" ref="H418:H426" si="26">PRODUCT(C418:G418)</f>
        <v>6.32</v>
      </c>
      <c r="I418" s="962"/>
    </row>
    <row r="419" spans="1:9" ht="21" customHeight="1">
      <c r="A419" s="963"/>
      <c r="B419" s="964" t="s">
        <v>6459</v>
      </c>
      <c r="C419" s="963">
        <v>1</v>
      </c>
      <c r="D419" s="963">
        <v>1</v>
      </c>
      <c r="E419" s="965">
        <v>5.7</v>
      </c>
      <c r="F419" s="965">
        <v>0.09</v>
      </c>
      <c r="G419" s="965" t="s">
        <v>1586</v>
      </c>
      <c r="H419" s="965">
        <f t="shared" si="26"/>
        <v>0.51</v>
      </c>
      <c r="I419" s="962"/>
    </row>
    <row r="420" spans="1:9" ht="21" customHeight="1">
      <c r="A420" s="963"/>
      <c r="B420" s="964" t="s">
        <v>6540</v>
      </c>
      <c r="C420" s="963">
        <v>1</v>
      </c>
      <c r="D420" s="963">
        <v>2</v>
      </c>
      <c r="E420" s="965">
        <v>4.5</v>
      </c>
      <c r="F420" s="965">
        <v>0.09</v>
      </c>
      <c r="G420" s="965" t="s">
        <v>1586</v>
      </c>
      <c r="H420" s="965">
        <f t="shared" si="26"/>
        <v>0.81</v>
      </c>
      <c r="I420" s="962"/>
    </row>
    <row r="421" spans="1:9" ht="21" customHeight="1">
      <c r="A421" s="963"/>
      <c r="B421" s="964" t="s">
        <v>6381</v>
      </c>
      <c r="C421" s="963">
        <v>1</v>
      </c>
      <c r="D421" s="963">
        <v>2</v>
      </c>
      <c r="E421" s="965">
        <v>3.77</v>
      </c>
      <c r="F421" s="965">
        <v>0.09</v>
      </c>
      <c r="G421" s="965" t="s">
        <v>1586</v>
      </c>
      <c r="H421" s="965">
        <f t="shared" si="26"/>
        <v>0.68</v>
      </c>
      <c r="I421" s="962"/>
    </row>
    <row r="422" spans="1:9" ht="21" customHeight="1">
      <c r="A422" s="963"/>
      <c r="B422" s="964" t="s">
        <v>6460</v>
      </c>
      <c r="C422" s="963">
        <v>1</v>
      </c>
      <c r="D422" s="963">
        <v>1</v>
      </c>
      <c r="E422" s="965">
        <v>3.9</v>
      </c>
      <c r="F422" s="965">
        <v>0.09</v>
      </c>
      <c r="G422" s="965" t="s">
        <v>1586</v>
      </c>
      <c r="H422" s="965">
        <f t="shared" si="26"/>
        <v>0.35</v>
      </c>
      <c r="I422" s="962"/>
    </row>
    <row r="423" spans="1:9" ht="21" customHeight="1">
      <c r="A423" s="963"/>
      <c r="B423" s="964" t="s">
        <v>6382</v>
      </c>
      <c r="C423" s="963">
        <v>1</v>
      </c>
      <c r="D423" s="963">
        <v>4</v>
      </c>
      <c r="E423" s="965">
        <v>3</v>
      </c>
      <c r="F423" s="965">
        <v>0.09</v>
      </c>
      <c r="G423" s="965" t="s">
        <v>1586</v>
      </c>
      <c r="H423" s="965">
        <f t="shared" si="26"/>
        <v>1.08</v>
      </c>
      <c r="I423" s="962"/>
    </row>
    <row r="424" spans="1:9" ht="21" customHeight="1">
      <c r="A424" s="963"/>
      <c r="B424" s="964" t="s">
        <v>6461</v>
      </c>
      <c r="C424" s="963">
        <v>1</v>
      </c>
      <c r="D424" s="963">
        <v>1</v>
      </c>
      <c r="E424" s="965">
        <v>8</v>
      </c>
      <c r="F424" s="965">
        <v>0.09</v>
      </c>
      <c r="G424" s="965" t="s">
        <v>1586</v>
      </c>
      <c r="H424" s="965">
        <f t="shared" si="26"/>
        <v>0.72</v>
      </c>
      <c r="I424" s="962"/>
    </row>
    <row r="425" spans="1:9" ht="21" customHeight="1">
      <c r="A425" s="963"/>
      <c r="B425" s="964" t="s">
        <v>6462</v>
      </c>
      <c r="C425" s="963">
        <v>1</v>
      </c>
      <c r="D425" s="963">
        <v>1</v>
      </c>
      <c r="E425" s="965">
        <v>6.9</v>
      </c>
      <c r="F425" s="965">
        <v>0.09</v>
      </c>
      <c r="G425" s="965" t="s">
        <v>1586</v>
      </c>
      <c r="H425" s="965">
        <f t="shared" si="26"/>
        <v>0.62</v>
      </c>
      <c r="I425" s="962"/>
    </row>
    <row r="426" spans="1:9" ht="21" customHeight="1">
      <c r="A426" s="963"/>
      <c r="B426" s="964" t="s">
        <v>6357</v>
      </c>
      <c r="C426" s="963">
        <v>1</v>
      </c>
      <c r="D426" s="963">
        <v>1</v>
      </c>
      <c r="E426" s="965">
        <v>8</v>
      </c>
      <c r="F426" s="965">
        <v>0.23</v>
      </c>
      <c r="G426" s="965" t="s">
        <v>1586</v>
      </c>
      <c r="H426" s="965">
        <f t="shared" si="26"/>
        <v>1.84</v>
      </c>
      <c r="I426" s="962"/>
    </row>
    <row r="427" spans="1:9" ht="21" customHeight="1">
      <c r="A427" s="963"/>
      <c r="B427" s="966" t="s">
        <v>6364</v>
      </c>
      <c r="C427" s="963"/>
      <c r="D427" s="963"/>
      <c r="E427" s="965"/>
      <c r="F427" s="965"/>
      <c r="G427" s="965"/>
      <c r="H427" s="965"/>
      <c r="I427" s="962"/>
    </row>
    <row r="428" spans="1:9" ht="21" customHeight="1">
      <c r="A428" s="963"/>
      <c r="B428" s="964" t="s">
        <v>6357</v>
      </c>
      <c r="C428" s="963">
        <v>-1</v>
      </c>
      <c r="D428" s="963">
        <v>1</v>
      </c>
      <c r="E428" s="965">
        <v>3.8</v>
      </c>
      <c r="F428" s="965" t="s">
        <v>1586</v>
      </c>
      <c r="G428" s="965">
        <v>3</v>
      </c>
      <c r="H428" s="965">
        <f>PRODUCT(C428:G428)</f>
        <v>-11.4</v>
      </c>
      <c r="I428" s="962"/>
    </row>
    <row r="429" spans="1:9" ht="21" customHeight="1">
      <c r="A429" s="963"/>
      <c r="B429" s="964" t="s">
        <v>6542</v>
      </c>
      <c r="C429" s="963">
        <v>-1</v>
      </c>
      <c r="D429" s="963">
        <v>1</v>
      </c>
      <c r="E429" s="965">
        <v>1</v>
      </c>
      <c r="F429" s="965" t="s">
        <v>1586</v>
      </c>
      <c r="G429" s="965">
        <v>2.1</v>
      </c>
      <c r="H429" s="965">
        <f>PRODUCT(C429:G429)</f>
        <v>-2.1</v>
      </c>
      <c r="I429" s="962"/>
    </row>
    <row r="430" spans="1:9" ht="21" customHeight="1">
      <c r="A430" s="963"/>
      <c r="B430" s="964" t="s">
        <v>6433</v>
      </c>
      <c r="C430" s="963">
        <v>-1</v>
      </c>
      <c r="D430" s="963">
        <v>1</v>
      </c>
      <c r="E430" s="965">
        <v>1</v>
      </c>
      <c r="F430" s="965" t="s">
        <v>1586</v>
      </c>
      <c r="G430" s="965">
        <v>2.1</v>
      </c>
      <c r="H430" s="965">
        <f>PRODUCT(C430:G430)</f>
        <v>-2.1</v>
      </c>
      <c r="I430" s="962"/>
    </row>
    <row r="431" spans="1:9" ht="21" customHeight="1">
      <c r="A431" s="963"/>
      <c r="B431" s="964" t="s">
        <v>6380</v>
      </c>
      <c r="C431" s="963">
        <v>-1</v>
      </c>
      <c r="D431" s="963">
        <v>13</v>
      </c>
      <c r="E431" s="965">
        <v>1.35</v>
      </c>
      <c r="F431" s="965" t="s">
        <v>1586</v>
      </c>
      <c r="G431" s="965">
        <v>1.35</v>
      </c>
      <c r="H431" s="965">
        <f t="shared" ref="H431:H436" si="27">PRODUCT(C431:G431)</f>
        <v>-23.69</v>
      </c>
      <c r="I431" s="962"/>
    </row>
    <row r="432" spans="1:9" ht="21" customHeight="1">
      <c r="A432" s="963"/>
      <c r="B432" s="964" t="s">
        <v>6459</v>
      </c>
      <c r="C432" s="963">
        <v>-1</v>
      </c>
      <c r="D432" s="963">
        <v>1</v>
      </c>
      <c r="E432" s="965">
        <v>1.5</v>
      </c>
      <c r="F432" s="965" t="s">
        <v>1586</v>
      </c>
      <c r="G432" s="965">
        <v>1.35</v>
      </c>
      <c r="H432" s="965">
        <f t="shared" si="27"/>
        <v>-2.0299999999999998</v>
      </c>
      <c r="I432" s="962"/>
    </row>
    <row r="433" spans="1:9" ht="21" customHeight="1">
      <c r="A433" s="963"/>
      <c r="B433" s="964" t="s">
        <v>6540</v>
      </c>
      <c r="C433" s="963">
        <v>-1</v>
      </c>
      <c r="D433" s="963">
        <v>2</v>
      </c>
      <c r="E433" s="965">
        <v>0.9</v>
      </c>
      <c r="F433" s="965" t="s">
        <v>1586</v>
      </c>
      <c r="G433" s="965">
        <v>1.35</v>
      </c>
      <c r="H433" s="965">
        <f t="shared" si="27"/>
        <v>-2.4300000000000002</v>
      </c>
      <c r="I433" s="962"/>
    </row>
    <row r="434" spans="1:9" ht="21" customHeight="1">
      <c r="A434" s="963"/>
      <c r="B434" s="964" t="s">
        <v>6381</v>
      </c>
      <c r="C434" s="963">
        <v>-1</v>
      </c>
      <c r="D434" s="963">
        <v>2</v>
      </c>
      <c r="E434" s="965">
        <v>1.29</v>
      </c>
      <c r="F434" s="965" t="s">
        <v>1586</v>
      </c>
      <c r="G434" s="965">
        <v>0.6</v>
      </c>
      <c r="H434" s="965">
        <f t="shared" si="27"/>
        <v>-1.55</v>
      </c>
      <c r="I434" s="962"/>
    </row>
    <row r="435" spans="1:9" ht="21" customHeight="1">
      <c r="A435" s="963"/>
      <c r="B435" s="964" t="s">
        <v>6460</v>
      </c>
      <c r="C435" s="963">
        <v>-1</v>
      </c>
      <c r="D435" s="963">
        <v>1</v>
      </c>
      <c r="E435" s="965">
        <v>1.35</v>
      </c>
      <c r="F435" s="965" t="s">
        <v>1586</v>
      </c>
      <c r="G435" s="965">
        <v>0.6</v>
      </c>
      <c r="H435" s="965">
        <f t="shared" si="27"/>
        <v>-0.81</v>
      </c>
      <c r="I435" s="962"/>
    </row>
    <row r="436" spans="1:9" ht="21" customHeight="1">
      <c r="A436" s="963"/>
      <c r="B436" s="964" t="s">
        <v>6382</v>
      </c>
      <c r="C436" s="963">
        <v>-1</v>
      </c>
      <c r="D436" s="963">
        <v>4</v>
      </c>
      <c r="E436" s="965">
        <v>0.9</v>
      </c>
      <c r="F436" s="965" t="s">
        <v>1586</v>
      </c>
      <c r="G436" s="965">
        <v>0.6</v>
      </c>
      <c r="H436" s="965">
        <f t="shared" si="27"/>
        <v>-2.16</v>
      </c>
      <c r="I436" s="962"/>
    </row>
    <row r="437" spans="1:9" ht="21" customHeight="1">
      <c r="A437" s="963"/>
      <c r="B437" s="964" t="s">
        <v>6465</v>
      </c>
      <c r="C437" s="963">
        <v>-1</v>
      </c>
      <c r="D437" s="963">
        <v>1</v>
      </c>
      <c r="E437" s="965">
        <f>H213</f>
        <v>23.9</v>
      </c>
      <c r="F437" s="965" t="s">
        <v>1586</v>
      </c>
      <c r="G437" s="965" t="s">
        <v>1586</v>
      </c>
      <c r="H437" s="965">
        <f>PRODUCT(C437:G437)</f>
        <v>-23.9</v>
      </c>
      <c r="I437" s="962"/>
    </row>
    <row r="438" spans="1:9" ht="21" customHeight="1">
      <c r="A438" s="963"/>
      <c r="B438" s="964"/>
      <c r="C438" s="963"/>
      <c r="D438" s="963"/>
      <c r="E438" s="965"/>
      <c r="F438" s="965"/>
      <c r="G438" s="962" t="s">
        <v>2245</v>
      </c>
      <c r="H438" s="962">
        <f>SUM(H388:H437)</f>
        <v>538.12</v>
      </c>
      <c r="I438" s="962"/>
    </row>
    <row r="439" spans="1:9" ht="21" customHeight="1">
      <c r="A439" s="963"/>
      <c r="B439" s="964"/>
      <c r="C439" s="963"/>
      <c r="D439" s="963"/>
      <c r="E439" s="965"/>
      <c r="F439" s="965"/>
      <c r="G439" s="962" t="s">
        <v>4224</v>
      </c>
      <c r="H439" s="962">
        <f>ROUNDUP(H438,1)</f>
        <v>538.20000000000005</v>
      </c>
      <c r="I439" s="962" t="s">
        <v>609</v>
      </c>
    </row>
    <row r="440" spans="1:9" ht="54">
      <c r="A440" s="963">
        <f>A387+1</f>
        <v>22</v>
      </c>
      <c r="B440" s="964" t="str">
        <f>'[8]Building (2)'!B660</f>
        <v>PVC SWR 110 mm dia with ISI mark type- A for Rain water down fall pipe</v>
      </c>
      <c r="C440" s="963"/>
      <c r="D440" s="963"/>
      <c r="E440" s="965"/>
      <c r="F440" s="965"/>
      <c r="G440" s="965"/>
      <c r="H440" s="965"/>
      <c r="I440" s="962"/>
    </row>
    <row r="441" spans="1:9" ht="21" customHeight="1">
      <c r="A441" s="963"/>
      <c r="B441" s="964" t="s">
        <v>6466</v>
      </c>
      <c r="C441" s="963">
        <v>1</v>
      </c>
      <c r="D441" s="963">
        <v>4</v>
      </c>
      <c r="E441" s="965">
        <v>9</v>
      </c>
      <c r="F441" s="965" t="s">
        <v>1586</v>
      </c>
      <c r="G441" s="965" t="s">
        <v>1586</v>
      </c>
      <c r="H441" s="965">
        <f>PRODUCT(C441:G441)</f>
        <v>36</v>
      </c>
      <c r="I441" s="962"/>
    </row>
    <row r="442" spans="1:9" ht="21" customHeight="1">
      <c r="A442" s="963"/>
      <c r="B442" s="964"/>
      <c r="C442" s="963"/>
      <c r="D442" s="963"/>
      <c r="E442" s="965"/>
      <c r="F442" s="965"/>
      <c r="G442" s="962" t="s">
        <v>2245</v>
      </c>
      <c r="H442" s="962">
        <f>SUM(H441:H441)</f>
        <v>36</v>
      </c>
      <c r="I442" s="962"/>
    </row>
    <row r="443" spans="1:9" ht="21" customHeight="1">
      <c r="A443" s="963"/>
      <c r="B443" s="964"/>
      <c r="C443" s="963"/>
      <c r="D443" s="963"/>
      <c r="E443" s="965"/>
      <c r="F443" s="965"/>
      <c r="G443" s="962" t="s">
        <v>4224</v>
      </c>
      <c r="H443" s="962">
        <f>ROUNDUP(H442,1)</f>
        <v>36</v>
      </c>
      <c r="I443" s="962" t="s">
        <v>1771</v>
      </c>
    </row>
    <row r="444" spans="1:9" ht="36">
      <c r="A444" s="963">
        <f>A440+1</f>
        <v>23</v>
      </c>
      <c r="B444" s="964" t="str">
        <f>'[8]Building (2)'!B668</f>
        <v>PVC SWR pipe (Soil line) with ISI mark - type 'B'.</v>
      </c>
      <c r="C444" s="963"/>
      <c r="D444" s="963"/>
      <c r="E444" s="965"/>
      <c r="F444" s="965"/>
      <c r="G444" s="965"/>
      <c r="H444" s="965"/>
      <c r="I444" s="962"/>
    </row>
    <row r="445" spans="1:9" ht="21" customHeight="1">
      <c r="A445" s="963"/>
      <c r="B445" s="964" t="str">
        <f>'[8]Building (2)'!B669</f>
        <v>a. 110 mm dia.</v>
      </c>
      <c r="C445" s="963"/>
      <c r="D445" s="963"/>
      <c r="E445" s="965"/>
      <c r="F445" s="965"/>
      <c r="G445" s="965"/>
      <c r="H445" s="965"/>
      <c r="I445" s="962"/>
    </row>
    <row r="446" spans="1:9" ht="21" customHeight="1">
      <c r="A446" s="963"/>
      <c r="B446" s="964" t="s">
        <v>6505</v>
      </c>
      <c r="C446" s="963">
        <v>1</v>
      </c>
      <c r="D446" s="963">
        <v>1</v>
      </c>
      <c r="E446" s="965">
        <v>5</v>
      </c>
      <c r="F446" s="965" t="s">
        <v>1586</v>
      </c>
      <c r="G446" s="965" t="s">
        <v>1586</v>
      </c>
      <c r="H446" s="965">
        <f>PRODUCT(C446:G446)</f>
        <v>5</v>
      </c>
      <c r="I446" s="962"/>
    </row>
    <row r="447" spans="1:9" ht="21" customHeight="1">
      <c r="A447" s="963"/>
      <c r="B447" s="964" t="s">
        <v>6358</v>
      </c>
      <c r="C447" s="963">
        <v>1</v>
      </c>
      <c r="D447" s="963">
        <v>1</v>
      </c>
      <c r="E447" s="965">
        <v>5</v>
      </c>
      <c r="F447" s="965" t="s">
        <v>1586</v>
      </c>
      <c r="G447" s="965" t="s">
        <v>1586</v>
      </c>
      <c r="H447" s="965">
        <f>PRODUCT(C447:G447)</f>
        <v>5</v>
      </c>
      <c r="I447" s="962"/>
    </row>
    <row r="448" spans="1:9" ht="21" customHeight="1">
      <c r="A448" s="963"/>
      <c r="B448" s="964"/>
      <c r="C448" s="963"/>
      <c r="D448" s="963"/>
      <c r="E448" s="965"/>
      <c r="F448" s="965"/>
      <c r="G448" s="962" t="s">
        <v>2245</v>
      </c>
      <c r="H448" s="962">
        <f>SUM(H446:H447)</f>
        <v>10</v>
      </c>
      <c r="I448" s="962"/>
    </row>
    <row r="449" spans="1:9" ht="21" customHeight="1">
      <c r="A449" s="963"/>
      <c r="B449" s="964"/>
      <c r="C449" s="963"/>
      <c r="D449" s="963"/>
      <c r="E449" s="965"/>
      <c r="F449" s="965"/>
      <c r="G449" s="962" t="s">
        <v>4224</v>
      </c>
      <c r="H449" s="962">
        <f>ROUNDUP(H448,1)</f>
        <v>10</v>
      </c>
      <c r="I449" s="962" t="s">
        <v>1771</v>
      </c>
    </row>
    <row r="450" spans="1:9" ht="21" customHeight="1">
      <c r="A450" s="963"/>
      <c r="B450" s="964" t="str">
        <f>'[8]Building (2)'!B670</f>
        <v>b. 75 mm dia.</v>
      </c>
      <c r="C450" s="963"/>
      <c r="D450" s="963"/>
      <c r="E450" s="965"/>
      <c r="F450" s="965"/>
      <c r="G450" s="965"/>
      <c r="H450" s="965"/>
      <c r="I450" s="962"/>
    </row>
    <row r="451" spans="1:9" ht="21" customHeight="1">
      <c r="A451" s="963"/>
      <c r="B451" s="964" t="s">
        <v>6505</v>
      </c>
      <c r="C451" s="963">
        <v>1</v>
      </c>
      <c r="D451" s="963">
        <v>1</v>
      </c>
      <c r="E451" s="965">
        <v>6</v>
      </c>
      <c r="F451" s="965" t="s">
        <v>1586</v>
      </c>
      <c r="G451" s="965" t="s">
        <v>1586</v>
      </c>
      <c r="H451" s="965">
        <f>PRODUCT(C451:G451)</f>
        <v>6</v>
      </c>
      <c r="I451" s="962"/>
    </row>
    <row r="452" spans="1:9" ht="21" customHeight="1">
      <c r="A452" s="963"/>
      <c r="B452" s="964" t="s">
        <v>6358</v>
      </c>
      <c r="C452" s="963">
        <v>1</v>
      </c>
      <c r="D452" s="963">
        <v>1</v>
      </c>
      <c r="E452" s="965">
        <v>6</v>
      </c>
      <c r="F452" s="965" t="s">
        <v>1586</v>
      </c>
      <c r="G452" s="965" t="s">
        <v>1586</v>
      </c>
      <c r="H452" s="965">
        <f>PRODUCT(C452:G452)</f>
        <v>6</v>
      </c>
      <c r="I452" s="962"/>
    </row>
    <row r="453" spans="1:9" ht="21" customHeight="1">
      <c r="A453" s="963"/>
      <c r="B453" s="964"/>
      <c r="C453" s="963"/>
      <c r="D453" s="963"/>
      <c r="E453" s="965"/>
      <c r="F453" s="965"/>
      <c r="G453" s="962" t="s">
        <v>2245</v>
      </c>
      <c r="H453" s="962">
        <f>SUM(H451:H452)</f>
        <v>12</v>
      </c>
      <c r="I453" s="962"/>
    </row>
    <row r="454" spans="1:9" ht="21" customHeight="1">
      <c r="A454" s="963"/>
      <c r="B454" s="964"/>
      <c r="C454" s="963"/>
      <c r="D454" s="963"/>
      <c r="E454" s="965"/>
      <c r="F454" s="965"/>
      <c r="G454" s="962" t="s">
        <v>4224</v>
      </c>
      <c r="H454" s="962">
        <f>ROUNDUP(H453,1)</f>
        <v>12</v>
      </c>
      <c r="I454" s="962" t="s">
        <v>1771</v>
      </c>
    </row>
    <row r="455" spans="1:9" ht="21" customHeight="1">
      <c r="A455" s="963">
        <f>A444+1</f>
        <v>24</v>
      </c>
      <c r="B455" s="964" t="str">
        <f>'[8]Building (2)'!B374</f>
        <v>PVC Water supply (ASTM)</v>
      </c>
      <c r="C455" s="963"/>
      <c r="D455" s="963"/>
      <c r="E455" s="965"/>
      <c r="F455" s="965"/>
      <c r="G455" s="965"/>
      <c r="H455" s="965"/>
      <c r="I455" s="962"/>
    </row>
    <row r="456" spans="1:9" ht="21" customHeight="1">
      <c r="A456" s="963"/>
      <c r="B456" s="964" t="str">
        <f>'[8]Building (2)'!B375</f>
        <v xml:space="preserve">a. 32 mm dia </v>
      </c>
      <c r="C456" s="963"/>
      <c r="D456" s="963"/>
      <c r="E456" s="965"/>
      <c r="F456" s="965"/>
      <c r="G456" s="965"/>
      <c r="H456" s="965"/>
      <c r="I456" s="962"/>
    </row>
    <row r="457" spans="1:9" ht="21" customHeight="1">
      <c r="A457" s="963"/>
      <c r="B457" s="964" t="s">
        <v>6467</v>
      </c>
      <c r="C457" s="963">
        <v>1</v>
      </c>
      <c r="D457" s="963">
        <v>1</v>
      </c>
      <c r="E457" s="965">
        <v>10</v>
      </c>
      <c r="F457" s="965" t="s">
        <v>1586</v>
      </c>
      <c r="G457" s="965" t="s">
        <v>1586</v>
      </c>
      <c r="H457" s="965">
        <f>PRODUCT(C457:G457)</f>
        <v>10</v>
      </c>
      <c r="I457" s="962"/>
    </row>
    <row r="458" spans="1:9" ht="21" customHeight="1">
      <c r="A458" s="963"/>
      <c r="B458" s="964"/>
      <c r="C458" s="963"/>
      <c r="D458" s="963"/>
      <c r="E458" s="965"/>
      <c r="F458" s="965"/>
      <c r="G458" s="962" t="s">
        <v>2245</v>
      </c>
      <c r="H458" s="962">
        <f>SUM(H457:H457)</f>
        <v>10</v>
      </c>
      <c r="I458" s="962"/>
    </row>
    <row r="459" spans="1:9" ht="21" customHeight="1">
      <c r="A459" s="963"/>
      <c r="B459" s="964"/>
      <c r="C459" s="963"/>
      <c r="D459" s="963"/>
      <c r="E459" s="965"/>
      <c r="F459" s="965"/>
      <c r="G459" s="962" t="s">
        <v>4224</v>
      </c>
      <c r="H459" s="962">
        <f>ROUNDUP(H458,1)</f>
        <v>10</v>
      </c>
      <c r="I459" s="962" t="s">
        <v>1771</v>
      </c>
    </row>
    <row r="460" spans="1:9" ht="21" customHeight="1">
      <c r="A460" s="963"/>
      <c r="B460" s="964" t="str">
        <f>'[8]Building (2)'!B376</f>
        <v xml:space="preserve">b. 25 mm dia </v>
      </c>
      <c r="C460" s="963"/>
      <c r="D460" s="963"/>
      <c r="E460" s="965"/>
      <c r="F460" s="965"/>
      <c r="G460" s="965"/>
      <c r="H460" s="965"/>
      <c r="I460" s="962"/>
    </row>
    <row r="461" spans="1:9" ht="21" customHeight="1">
      <c r="A461" s="963"/>
      <c r="B461" s="964" t="s">
        <v>6468</v>
      </c>
      <c r="C461" s="963">
        <v>1</v>
      </c>
      <c r="D461" s="963">
        <v>1</v>
      </c>
      <c r="E461" s="965">
        <v>30</v>
      </c>
      <c r="F461" s="965" t="s">
        <v>1586</v>
      </c>
      <c r="G461" s="965" t="s">
        <v>1586</v>
      </c>
      <c r="H461" s="965">
        <f>PRODUCT(C461:G461)</f>
        <v>30</v>
      </c>
      <c r="I461" s="962"/>
    </row>
    <row r="462" spans="1:9" ht="21" customHeight="1">
      <c r="A462" s="963"/>
      <c r="B462" s="964"/>
      <c r="C462" s="963"/>
      <c r="D462" s="963"/>
      <c r="E462" s="965"/>
      <c r="F462" s="965"/>
      <c r="G462" s="962" t="s">
        <v>2245</v>
      </c>
      <c r="H462" s="962">
        <f>SUM(H461:H461)</f>
        <v>30</v>
      </c>
      <c r="I462" s="962"/>
    </row>
    <row r="463" spans="1:9" ht="21" customHeight="1">
      <c r="A463" s="963"/>
      <c r="B463" s="964"/>
      <c r="C463" s="963"/>
      <c r="D463" s="963"/>
      <c r="E463" s="965"/>
      <c r="F463" s="965"/>
      <c r="G463" s="962" t="s">
        <v>4224</v>
      </c>
      <c r="H463" s="962">
        <f>ROUNDUP(H462,1)</f>
        <v>30</v>
      </c>
      <c r="I463" s="962" t="s">
        <v>1771</v>
      </c>
    </row>
    <row r="464" spans="1:9" ht="38.25" customHeight="1">
      <c r="A464" s="963">
        <f>A455+1</f>
        <v>25</v>
      </c>
      <c r="B464" s="964" t="s">
        <v>6479</v>
      </c>
      <c r="C464" s="963"/>
      <c r="D464" s="963"/>
      <c r="E464" s="965"/>
      <c r="F464" s="965"/>
      <c r="G464" s="965"/>
      <c r="H464" s="965"/>
      <c r="I464" s="962"/>
    </row>
    <row r="465" spans="1:9" ht="21" customHeight="1">
      <c r="A465" s="963"/>
      <c r="B465" s="964" t="s">
        <v>6380</v>
      </c>
      <c r="C465" s="963">
        <v>1</v>
      </c>
      <c r="D465" s="963">
        <v>2</v>
      </c>
      <c r="E465" s="965">
        <v>1.35</v>
      </c>
      <c r="F465" s="965">
        <v>0.86</v>
      </c>
      <c r="G465" s="965">
        <v>1.35</v>
      </c>
      <c r="H465" s="965">
        <f t="shared" ref="H465" si="28">PRODUCT(C465:G465)</f>
        <v>3.13</v>
      </c>
      <c r="I465" s="962"/>
    </row>
    <row r="466" spans="1:9" ht="21" customHeight="1">
      <c r="A466" s="963"/>
      <c r="B466" s="964"/>
      <c r="C466" s="963"/>
      <c r="D466" s="963"/>
      <c r="E466" s="965"/>
      <c r="F466" s="965"/>
      <c r="G466" s="962" t="s">
        <v>2245</v>
      </c>
      <c r="H466" s="962">
        <f>SUM(H465:H465)</f>
        <v>3.13</v>
      </c>
      <c r="I466" s="962"/>
    </row>
    <row r="467" spans="1:9" ht="21" customHeight="1">
      <c r="A467" s="963"/>
      <c r="B467" s="964"/>
      <c r="C467" s="963"/>
      <c r="D467" s="963"/>
      <c r="E467" s="965"/>
      <c r="F467" s="965"/>
      <c r="G467" s="962" t="s">
        <v>4224</v>
      </c>
      <c r="H467" s="962">
        <f>ROUNDUP(H466,1)</f>
        <v>3.2</v>
      </c>
      <c r="I467" s="962" t="s">
        <v>609</v>
      </c>
    </row>
    <row r="468" spans="1:9" ht="108">
      <c r="A468" s="963">
        <f>A464+1</f>
        <v>26</v>
      </c>
      <c r="B468" s="964" t="str">
        <f>'[8]Building (2)'!B891</f>
        <v>Wiring with 1.5 sqmm PVC insulated single core multi strand fire retardant flexible copper cable with ISI mark confirming IS: 694:1990. (Open wiring)</v>
      </c>
      <c r="C468" s="963"/>
      <c r="D468" s="963"/>
      <c r="E468" s="965"/>
      <c r="F468" s="965"/>
      <c r="G468" s="965"/>
      <c r="H468" s="965"/>
      <c r="I468" s="962"/>
    </row>
    <row r="469" spans="1:9" ht="21" customHeight="1">
      <c r="A469" s="963"/>
      <c r="B469" s="964" t="str">
        <f>'[8]Building (2)'!B674</f>
        <v>a. Light point with ceiling rose</v>
      </c>
      <c r="C469" s="963"/>
      <c r="D469" s="963"/>
      <c r="E469" s="965"/>
      <c r="F469" s="965"/>
      <c r="G469" s="965"/>
      <c r="H469" s="965"/>
      <c r="I469" s="962"/>
    </row>
    <row r="470" spans="1:9" ht="21" customHeight="1">
      <c r="A470" s="963"/>
      <c r="B470" s="964" t="s">
        <v>6371</v>
      </c>
      <c r="C470" s="963">
        <v>1</v>
      </c>
      <c r="D470" s="963">
        <v>3</v>
      </c>
      <c r="E470" s="965" t="s">
        <v>1586</v>
      </c>
      <c r="F470" s="965" t="s">
        <v>1586</v>
      </c>
      <c r="G470" s="965" t="s">
        <v>1586</v>
      </c>
      <c r="H470" s="965">
        <f t="shared" ref="H470:H473" si="29">PRODUCT(C470:G470)</f>
        <v>3</v>
      </c>
      <c r="I470" s="962"/>
    </row>
    <row r="471" spans="1:9" ht="21" customHeight="1">
      <c r="A471" s="963"/>
      <c r="B471" s="964" t="s">
        <v>6365</v>
      </c>
      <c r="C471" s="963">
        <v>1</v>
      </c>
      <c r="D471" s="963">
        <v>3</v>
      </c>
      <c r="E471" s="965" t="s">
        <v>1586</v>
      </c>
      <c r="F471" s="965" t="s">
        <v>1586</v>
      </c>
      <c r="G471" s="965" t="s">
        <v>1586</v>
      </c>
      <c r="H471" s="965">
        <f t="shared" si="29"/>
        <v>3</v>
      </c>
      <c r="I471" s="962"/>
    </row>
    <row r="472" spans="1:9" ht="21" customHeight="1">
      <c r="A472" s="963"/>
      <c r="B472" s="964" t="s">
        <v>6557</v>
      </c>
      <c r="C472" s="963">
        <v>1</v>
      </c>
      <c r="D472" s="963">
        <v>2</v>
      </c>
      <c r="E472" s="965" t="s">
        <v>1586</v>
      </c>
      <c r="F472" s="965" t="s">
        <v>1586</v>
      </c>
      <c r="G472" s="965" t="s">
        <v>1586</v>
      </c>
      <c r="H472" s="965">
        <f>PRODUCT(C472:G472)</f>
        <v>2</v>
      </c>
      <c r="I472" s="962"/>
    </row>
    <row r="473" spans="1:9" ht="21" customHeight="1">
      <c r="A473" s="963"/>
      <c r="B473" s="964" t="s">
        <v>6385</v>
      </c>
      <c r="C473" s="963">
        <v>1</v>
      </c>
      <c r="D473" s="963">
        <v>4</v>
      </c>
      <c r="E473" s="965" t="s">
        <v>1586</v>
      </c>
      <c r="F473" s="965" t="s">
        <v>1586</v>
      </c>
      <c r="G473" s="965" t="s">
        <v>1586</v>
      </c>
      <c r="H473" s="965">
        <f t="shared" si="29"/>
        <v>4</v>
      </c>
      <c r="I473" s="962"/>
    </row>
    <row r="474" spans="1:9" ht="21" customHeight="1">
      <c r="A474" s="963"/>
      <c r="B474" s="964"/>
      <c r="C474" s="963"/>
      <c r="D474" s="963"/>
      <c r="E474" s="965"/>
      <c r="F474" s="965"/>
      <c r="G474" s="962" t="s">
        <v>2245</v>
      </c>
      <c r="H474" s="962">
        <f>SUM(H469:H473)</f>
        <v>12</v>
      </c>
      <c r="I474" s="962"/>
    </row>
    <row r="475" spans="1:9" ht="21" customHeight="1">
      <c r="A475" s="963"/>
      <c r="B475" s="964"/>
      <c r="C475" s="963"/>
      <c r="D475" s="963"/>
      <c r="E475" s="965"/>
      <c r="F475" s="965"/>
      <c r="G475" s="962" t="s">
        <v>4224</v>
      </c>
      <c r="H475" s="962">
        <f>ROUNDUP(H474,1)</f>
        <v>12</v>
      </c>
      <c r="I475" s="962" t="s">
        <v>6386</v>
      </c>
    </row>
    <row r="476" spans="1:9" ht="18">
      <c r="A476" s="963"/>
      <c r="B476" s="964" t="str">
        <f>'[8]Building (2)'!B675</f>
        <v>b. Light point without ceiling rose</v>
      </c>
      <c r="C476" s="963"/>
      <c r="D476" s="963"/>
      <c r="E476" s="965"/>
      <c r="F476" s="965"/>
      <c r="G476" s="965"/>
      <c r="H476" s="965"/>
      <c r="I476" s="962"/>
    </row>
    <row r="477" spans="1:9" ht="21" customHeight="1">
      <c r="A477" s="963"/>
      <c r="B477" s="964" t="s">
        <v>6371</v>
      </c>
      <c r="C477" s="963">
        <v>1</v>
      </c>
      <c r="D477" s="963">
        <v>3</v>
      </c>
      <c r="E477" s="965" t="s">
        <v>1586</v>
      </c>
      <c r="F477" s="965" t="s">
        <v>1586</v>
      </c>
      <c r="G477" s="965" t="s">
        <v>1586</v>
      </c>
      <c r="H477" s="965">
        <f>PRODUCT(C477:G477)</f>
        <v>3</v>
      </c>
      <c r="I477" s="962"/>
    </row>
    <row r="478" spans="1:9" ht="21" customHeight="1">
      <c r="A478" s="963"/>
      <c r="B478" s="964" t="s">
        <v>6365</v>
      </c>
      <c r="C478" s="963">
        <v>1</v>
      </c>
      <c r="D478" s="963">
        <v>3</v>
      </c>
      <c r="E478" s="965" t="s">
        <v>1586</v>
      </c>
      <c r="F478" s="965" t="s">
        <v>1586</v>
      </c>
      <c r="G478" s="965" t="s">
        <v>1586</v>
      </c>
      <c r="H478" s="965">
        <f>PRODUCT(C478:G478)</f>
        <v>3</v>
      </c>
      <c r="I478" s="962"/>
    </row>
    <row r="479" spans="1:9" ht="21" customHeight="1">
      <c r="A479" s="963"/>
      <c r="B479" s="964"/>
      <c r="C479" s="963"/>
      <c r="D479" s="963"/>
      <c r="E479" s="965"/>
      <c r="F479" s="965"/>
      <c r="G479" s="962" t="s">
        <v>2245</v>
      </c>
      <c r="H479" s="962">
        <f>SUM(H477:H478)</f>
        <v>6</v>
      </c>
      <c r="I479" s="962"/>
    </row>
    <row r="480" spans="1:9" ht="21" customHeight="1">
      <c r="A480" s="963"/>
      <c r="B480" s="964"/>
      <c r="C480" s="963"/>
      <c r="D480" s="963"/>
      <c r="E480" s="965"/>
      <c r="F480" s="965"/>
      <c r="G480" s="962" t="s">
        <v>4224</v>
      </c>
      <c r="H480" s="962">
        <f>ROUNDUP(H479,1)</f>
        <v>6</v>
      </c>
      <c r="I480" s="962" t="s">
        <v>6386</v>
      </c>
    </row>
    <row r="481" spans="1:9" ht="108">
      <c r="A481" s="963">
        <f>A468+1</f>
        <v>27</v>
      </c>
      <c r="B481" s="964" t="str">
        <f>'[8]Building (2)'!B677</f>
        <v>Wiring with 1.5 sqmm PVC insulated single core multi strand fire retardant flexible copper cable with ISI mark confirming IS: 694:1990 for Fan point.</v>
      </c>
      <c r="C481" s="963"/>
      <c r="D481" s="963"/>
      <c r="E481" s="965"/>
      <c r="F481" s="965"/>
      <c r="G481" s="965"/>
      <c r="H481" s="965"/>
      <c r="I481" s="962"/>
    </row>
    <row r="482" spans="1:9" ht="21" customHeight="1">
      <c r="A482" s="963"/>
      <c r="B482" s="964" t="s">
        <v>6371</v>
      </c>
      <c r="C482" s="963">
        <v>1</v>
      </c>
      <c r="D482" s="963">
        <v>2</v>
      </c>
      <c r="E482" s="965" t="s">
        <v>1586</v>
      </c>
      <c r="F482" s="965" t="s">
        <v>1586</v>
      </c>
      <c r="G482" s="965" t="s">
        <v>1586</v>
      </c>
      <c r="H482" s="965">
        <f>PRODUCT(C482:G482)</f>
        <v>2</v>
      </c>
      <c r="I482" s="962"/>
    </row>
    <row r="483" spans="1:9" ht="21" customHeight="1">
      <c r="A483" s="963"/>
      <c r="B483" s="964" t="s">
        <v>6365</v>
      </c>
      <c r="C483" s="963">
        <v>1</v>
      </c>
      <c r="D483" s="963">
        <v>2</v>
      </c>
      <c r="E483" s="965" t="s">
        <v>1586</v>
      </c>
      <c r="F483" s="965" t="s">
        <v>1586</v>
      </c>
      <c r="G483" s="965" t="s">
        <v>1586</v>
      </c>
      <c r="H483" s="965">
        <f>PRODUCT(C483:G483)</f>
        <v>2</v>
      </c>
      <c r="I483" s="962"/>
    </row>
    <row r="484" spans="1:9" ht="21" customHeight="1">
      <c r="A484" s="963"/>
      <c r="B484" s="964"/>
      <c r="C484" s="963"/>
      <c r="D484" s="963"/>
      <c r="E484" s="965"/>
      <c r="F484" s="965"/>
      <c r="G484" s="962" t="s">
        <v>2245</v>
      </c>
      <c r="H484" s="962">
        <f>SUM(H482:H483)</f>
        <v>4</v>
      </c>
      <c r="I484" s="962"/>
    </row>
    <row r="485" spans="1:9" ht="21" customHeight="1">
      <c r="A485" s="963"/>
      <c r="B485" s="964"/>
      <c r="C485" s="963"/>
      <c r="D485" s="963"/>
      <c r="E485" s="965"/>
      <c r="F485" s="965"/>
      <c r="G485" s="962" t="s">
        <v>4224</v>
      </c>
      <c r="H485" s="962">
        <f>ROUNDUP(H484,1)</f>
        <v>4</v>
      </c>
      <c r="I485" s="962" t="s">
        <v>6386</v>
      </c>
    </row>
    <row r="486" spans="1:9" ht="126">
      <c r="A486" s="963">
        <f>A481+1</f>
        <v>28</v>
      </c>
      <c r="B486" s="964" t="str">
        <f>'[8]Building (2)'!B680</f>
        <v>Wiring with 1.5 sqmm PVC insulated single core multi strand fire retardant flexible copper cable with ISI mark confirming IS: 694:1990 for 5 amps 5 pin plug socket point @ Convenient Places.</v>
      </c>
      <c r="C486" s="963"/>
      <c r="D486" s="963"/>
      <c r="E486" s="965"/>
      <c r="F486" s="965"/>
      <c r="G486" s="962"/>
      <c r="H486" s="962"/>
      <c r="I486" s="962"/>
    </row>
    <row r="487" spans="1:9" ht="21" customHeight="1">
      <c r="A487" s="963"/>
      <c r="B487" s="964" t="s">
        <v>6371</v>
      </c>
      <c r="C487" s="963">
        <v>1</v>
      </c>
      <c r="D487" s="963">
        <v>2</v>
      </c>
      <c r="E487" s="965" t="s">
        <v>1586</v>
      </c>
      <c r="F487" s="965" t="s">
        <v>1586</v>
      </c>
      <c r="G487" s="965" t="s">
        <v>1586</v>
      </c>
      <c r="H487" s="965">
        <f>PRODUCT(C487:G487)</f>
        <v>2</v>
      </c>
      <c r="I487" s="962"/>
    </row>
    <row r="488" spans="1:9" ht="21" customHeight="1">
      <c r="A488" s="963"/>
      <c r="B488" s="964" t="s">
        <v>6365</v>
      </c>
      <c r="C488" s="963">
        <v>1</v>
      </c>
      <c r="D488" s="963">
        <v>3</v>
      </c>
      <c r="E488" s="965" t="s">
        <v>1586</v>
      </c>
      <c r="F488" s="965" t="s">
        <v>1586</v>
      </c>
      <c r="G488" s="965" t="s">
        <v>1586</v>
      </c>
      <c r="H488" s="965">
        <f>PRODUCT(C488:G488)</f>
        <v>3</v>
      </c>
      <c r="I488" s="962"/>
    </row>
    <row r="489" spans="1:9" ht="21" customHeight="1">
      <c r="A489" s="963"/>
      <c r="B489" s="964"/>
      <c r="C489" s="963"/>
      <c r="D489" s="963"/>
      <c r="E489" s="965"/>
      <c r="F489" s="965"/>
      <c r="G489" s="962" t="s">
        <v>2245</v>
      </c>
      <c r="H489" s="962">
        <f>SUM(H487:H488)</f>
        <v>5</v>
      </c>
      <c r="I489" s="962"/>
    </row>
    <row r="490" spans="1:9" ht="21" customHeight="1">
      <c r="A490" s="963"/>
      <c r="B490" s="964"/>
      <c r="C490" s="963"/>
      <c r="D490" s="963"/>
      <c r="E490" s="965"/>
      <c r="F490" s="965"/>
      <c r="G490" s="962" t="s">
        <v>4224</v>
      </c>
      <c r="H490" s="962">
        <f>ROUNDUP(H489,1)</f>
        <v>5</v>
      </c>
      <c r="I490" s="962" t="s">
        <v>6386</v>
      </c>
    </row>
    <row r="491" spans="1:9" ht="92.25" customHeight="1">
      <c r="A491" s="963">
        <f>A486+1</f>
        <v>29</v>
      </c>
      <c r="B491" s="964" t="str">
        <f>[7]building!B698</f>
        <v>Run of 2 Wires of 2.5 sqmm PVC insulated single core multi strand fire retardant flexible copper cable with ISI mark confirming IS: 694:1990.</v>
      </c>
      <c r="C491" s="963"/>
      <c r="D491" s="963"/>
      <c r="E491" s="965"/>
      <c r="F491" s="965"/>
      <c r="G491" s="962"/>
      <c r="H491" s="962"/>
      <c r="I491" s="962"/>
    </row>
    <row r="492" spans="1:9" ht="21" customHeight="1">
      <c r="A492" s="963"/>
      <c r="B492" s="964" t="s">
        <v>6371</v>
      </c>
      <c r="C492" s="963">
        <v>1</v>
      </c>
      <c r="D492" s="963">
        <v>1</v>
      </c>
      <c r="E492" s="965">
        <v>12</v>
      </c>
      <c r="F492" s="965" t="s">
        <v>1586</v>
      </c>
      <c r="G492" s="965" t="s">
        <v>1586</v>
      </c>
      <c r="H492" s="965">
        <f>PRODUCT(C492:G492)</f>
        <v>12</v>
      </c>
      <c r="I492" s="962"/>
    </row>
    <row r="493" spans="1:9" ht="21" customHeight="1">
      <c r="A493" s="963"/>
      <c r="B493" s="964" t="s">
        <v>6365</v>
      </c>
      <c r="C493" s="963">
        <v>1</v>
      </c>
      <c r="D493" s="963">
        <v>1</v>
      </c>
      <c r="E493" s="965">
        <v>23</v>
      </c>
      <c r="F493" s="965" t="s">
        <v>1586</v>
      </c>
      <c r="G493" s="965" t="s">
        <v>1586</v>
      </c>
      <c r="H493" s="965">
        <f t="shared" ref="H493" si="30">PRODUCT(C493:G493)</f>
        <v>23</v>
      </c>
      <c r="I493" s="962"/>
    </row>
    <row r="494" spans="1:9" ht="21" customHeight="1">
      <c r="A494" s="963"/>
      <c r="B494" s="964"/>
      <c r="C494" s="963"/>
      <c r="D494" s="963"/>
      <c r="E494" s="965"/>
      <c r="F494" s="965"/>
      <c r="G494" s="962" t="s">
        <v>2245</v>
      </c>
      <c r="H494" s="962">
        <f>SUM(H492:H493)</f>
        <v>35</v>
      </c>
      <c r="I494" s="962"/>
    </row>
    <row r="495" spans="1:9" ht="21" customHeight="1">
      <c r="A495" s="963"/>
      <c r="B495" s="964"/>
      <c r="C495" s="963"/>
      <c r="D495" s="963"/>
      <c r="E495" s="965"/>
      <c r="F495" s="965"/>
      <c r="G495" s="962" t="s">
        <v>4224</v>
      </c>
      <c r="H495" s="962">
        <f>ROUNDUP(H494,1)</f>
        <v>35</v>
      </c>
      <c r="I495" s="962" t="s">
        <v>1771</v>
      </c>
    </row>
    <row r="496" spans="1:9" ht="57" customHeight="1">
      <c r="A496" s="963">
        <f>A491+1</f>
        <v>30</v>
      </c>
      <c r="B496" s="964" t="str">
        <f>'[8]Building (2)'!B832</f>
        <v>S &amp; F of 15mm dia Engineering Polymer Tap (long body ) for coastal area only</v>
      </c>
      <c r="C496" s="963"/>
      <c r="D496" s="963"/>
      <c r="E496" s="965"/>
      <c r="F496" s="965"/>
      <c r="G496" s="962"/>
      <c r="H496" s="962"/>
      <c r="I496" s="962"/>
    </row>
    <row r="497" spans="1:9" ht="21" customHeight="1">
      <c r="A497" s="963"/>
      <c r="B497" s="964" t="s">
        <v>6371</v>
      </c>
      <c r="C497" s="963">
        <v>1</v>
      </c>
      <c r="D497" s="963">
        <v>2</v>
      </c>
      <c r="E497" s="965" t="s">
        <v>1586</v>
      </c>
      <c r="F497" s="965" t="s">
        <v>1586</v>
      </c>
      <c r="G497" s="965" t="s">
        <v>1586</v>
      </c>
      <c r="H497" s="965">
        <f>PRODUCT(C497:G497)</f>
        <v>2</v>
      </c>
      <c r="I497" s="962"/>
    </row>
    <row r="498" spans="1:9" ht="21" customHeight="1">
      <c r="A498" s="963"/>
      <c r="B498" s="964" t="s">
        <v>6365</v>
      </c>
      <c r="C498" s="963">
        <v>1</v>
      </c>
      <c r="D498" s="963">
        <v>2</v>
      </c>
      <c r="E498" s="965" t="s">
        <v>1586</v>
      </c>
      <c r="F498" s="965" t="s">
        <v>1586</v>
      </c>
      <c r="G498" s="965" t="s">
        <v>1586</v>
      </c>
      <c r="H498" s="965">
        <f>PRODUCT(C498:G498)</f>
        <v>2</v>
      </c>
      <c r="I498" s="962"/>
    </row>
    <row r="499" spans="1:9" ht="21" customHeight="1">
      <c r="A499" s="963"/>
      <c r="B499" s="964"/>
      <c r="C499" s="963"/>
      <c r="D499" s="963"/>
      <c r="E499" s="965"/>
      <c r="F499" s="965"/>
      <c r="G499" s="962" t="s">
        <v>2245</v>
      </c>
      <c r="H499" s="962">
        <f>SUM(H497:H498)</f>
        <v>4</v>
      </c>
      <c r="I499" s="962"/>
    </row>
    <row r="500" spans="1:9" ht="21" customHeight="1">
      <c r="A500" s="963"/>
      <c r="B500" s="964"/>
      <c r="C500" s="963"/>
      <c r="D500" s="963"/>
      <c r="E500" s="965"/>
      <c r="F500" s="965"/>
      <c r="G500" s="962" t="s">
        <v>4224</v>
      </c>
      <c r="H500" s="962">
        <f>ROUNDUP(H499,1)</f>
        <v>4</v>
      </c>
      <c r="I500" s="962" t="s">
        <v>1716</v>
      </c>
    </row>
    <row r="501" spans="1:9" ht="57" customHeight="1">
      <c r="A501" s="963">
        <f>A496+1</f>
        <v>31</v>
      </c>
      <c r="B501" s="964" t="str">
        <f>'[8]Building (2)'!B833</f>
        <v>S &amp; F of 15mm dia Engineering Polymer Tap  short body tap for coastal area only</v>
      </c>
      <c r="C501" s="963"/>
      <c r="D501" s="963"/>
      <c r="E501" s="965"/>
      <c r="F501" s="965"/>
      <c r="G501" s="962"/>
      <c r="H501" s="962"/>
      <c r="I501" s="962"/>
    </row>
    <row r="502" spans="1:9" ht="21" customHeight="1">
      <c r="A502" s="963"/>
      <c r="B502" s="964" t="s">
        <v>6371</v>
      </c>
      <c r="C502" s="963">
        <v>1</v>
      </c>
      <c r="D502" s="963">
        <v>3</v>
      </c>
      <c r="E502" s="965" t="s">
        <v>1586</v>
      </c>
      <c r="F502" s="965" t="s">
        <v>1586</v>
      </c>
      <c r="G502" s="965" t="s">
        <v>1586</v>
      </c>
      <c r="H502" s="965">
        <f>PRODUCT(C502:G502)</f>
        <v>3</v>
      </c>
      <c r="I502" s="962"/>
    </row>
    <row r="503" spans="1:9" ht="21" customHeight="1">
      <c r="A503" s="963"/>
      <c r="B503" s="964" t="s">
        <v>6365</v>
      </c>
      <c r="C503" s="963">
        <v>1</v>
      </c>
      <c r="D503" s="963">
        <v>3</v>
      </c>
      <c r="E503" s="965" t="s">
        <v>1586</v>
      </c>
      <c r="F503" s="965" t="s">
        <v>1586</v>
      </c>
      <c r="G503" s="965" t="s">
        <v>1586</v>
      </c>
      <c r="H503" s="965">
        <f>PRODUCT(C503:G503)</f>
        <v>3</v>
      </c>
      <c r="I503" s="962"/>
    </row>
    <row r="504" spans="1:9" ht="21" customHeight="1">
      <c r="A504" s="963"/>
      <c r="B504" s="964"/>
      <c r="C504" s="963"/>
      <c r="D504" s="963"/>
      <c r="E504" s="965"/>
      <c r="F504" s="965"/>
      <c r="G504" s="962" t="s">
        <v>2245</v>
      </c>
      <c r="H504" s="962">
        <f>SUM(H502:H503)</f>
        <v>6</v>
      </c>
      <c r="I504" s="962"/>
    </row>
    <row r="505" spans="1:9" ht="21" customHeight="1">
      <c r="A505" s="963"/>
      <c r="B505" s="964"/>
      <c r="C505" s="963"/>
      <c r="D505" s="963"/>
      <c r="E505" s="965"/>
      <c r="F505" s="965"/>
      <c r="G505" s="962" t="s">
        <v>4224</v>
      </c>
      <c r="H505" s="962">
        <f>ROUNDUP(H504,1)</f>
        <v>6</v>
      </c>
      <c r="I505" s="962" t="s">
        <v>1716</v>
      </c>
    </row>
    <row r="506" spans="1:9" ht="57" customHeight="1">
      <c r="A506" s="963">
        <f>A501+1</f>
        <v>32</v>
      </c>
      <c r="B506" s="964" t="str">
        <f>'[8]Building (2)'!B682</f>
        <v>Supply and delivery of  48" (1200 mm) Fan with ISI mark with Eletronic Dimmer</v>
      </c>
      <c r="C506" s="963"/>
      <c r="D506" s="963"/>
      <c r="E506" s="965"/>
      <c r="F506" s="965"/>
      <c r="G506" s="962"/>
      <c r="H506" s="962"/>
      <c r="I506" s="962"/>
    </row>
    <row r="507" spans="1:9" ht="21" customHeight="1">
      <c r="A507" s="963"/>
      <c r="B507" s="964" t="s">
        <v>6371</v>
      </c>
      <c r="C507" s="963">
        <v>1</v>
      </c>
      <c r="D507" s="963">
        <v>2</v>
      </c>
      <c r="E507" s="965" t="s">
        <v>1586</v>
      </c>
      <c r="F507" s="965" t="s">
        <v>1586</v>
      </c>
      <c r="G507" s="965" t="s">
        <v>1586</v>
      </c>
      <c r="H507" s="965">
        <f>PRODUCT(C507:G507)</f>
        <v>2</v>
      </c>
      <c r="I507" s="962"/>
    </row>
    <row r="508" spans="1:9" ht="21" customHeight="1">
      <c r="A508" s="963"/>
      <c r="B508" s="964" t="s">
        <v>6365</v>
      </c>
      <c r="C508" s="963">
        <v>1</v>
      </c>
      <c r="D508" s="963">
        <v>2</v>
      </c>
      <c r="E508" s="965" t="s">
        <v>1586</v>
      </c>
      <c r="F508" s="965" t="s">
        <v>1586</v>
      </c>
      <c r="G508" s="965" t="s">
        <v>1586</v>
      </c>
      <c r="H508" s="965">
        <f>PRODUCT(C508:G508)</f>
        <v>2</v>
      </c>
      <c r="I508" s="962"/>
    </row>
    <row r="509" spans="1:9" ht="21" customHeight="1">
      <c r="A509" s="963"/>
      <c r="B509" s="964"/>
      <c r="C509" s="963"/>
      <c r="D509" s="963"/>
      <c r="E509" s="965"/>
      <c r="F509" s="965"/>
      <c r="G509" s="962" t="s">
        <v>2245</v>
      </c>
      <c r="H509" s="962">
        <f>SUM(H507:H508)</f>
        <v>4</v>
      </c>
      <c r="I509" s="962"/>
    </row>
    <row r="510" spans="1:9" ht="21" customHeight="1">
      <c r="A510" s="963"/>
      <c r="B510" s="964"/>
      <c r="C510" s="963"/>
      <c r="D510" s="963"/>
      <c r="E510" s="965"/>
      <c r="F510" s="965"/>
      <c r="G510" s="962" t="s">
        <v>4224</v>
      </c>
      <c r="H510" s="962">
        <f>ROUNDUP(H509,1)</f>
        <v>4</v>
      </c>
      <c r="I510" s="962" t="s">
        <v>1716</v>
      </c>
    </row>
    <row r="511" spans="1:9" ht="24" customHeight="1">
      <c r="A511" s="963">
        <f>A506+1</f>
        <v>33</v>
      </c>
      <c r="B511" s="964" t="str">
        <f>[7]building!B432</f>
        <v>Charges for fixing of "Fan"</v>
      </c>
      <c r="C511" s="963"/>
      <c r="D511" s="963"/>
      <c r="E511" s="965"/>
      <c r="F511" s="965"/>
      <c r="G511" s="962"/>
      <c r="H511" s="962"/>
      <c r="I511" s="962"/>
    </row>
    <row r="512" spans="1:9" ht="21" customHeight="1">
      <c r="A512" s="963"/>
      <c r="B512" s="964" t="s">
        <v>6371</v>
      </c>
      <c r="C512" s="963">
        <v>1</v>
      </c>
      <c r="D512" s="963">
        <v>2</v>
      </c>
      <c r="E512" s="965" t="s">
        <v>1586</v>
      </c>
      <c r="F512" s="965" t="s">
        <v>1586</v>
      </c>
      <c r="G512" s="965" t="s">
        <v>1586</v>
      </c>
      <c r="H512" s="965">
        <f>PRODUCT(C512:G512)</f>
        <v>2</v>
      </c>
      <c r="I512" s="962"/>
    </row>
    <row r="513" spans="1:9" ht="21" customHeight="1">
      <c r="A513" s="963"/>
      <c r="B513" s="964" t="s">
        <v>6365</v>
      </c>
      <c r="C513" s="963">
        <v>1</v>
      </c>
      <c r="D513" s="963">
        <v>2</v>
      </c>
      <c r="E513" s="965" t="s">
        <v>1586</v>
      </c>
      <c r="F513" s="965" t="s">
        <v>1586</v>
      </c>
      <c r="G513" s="965" t="s">
        <v>1586</v>
      </c>
      <c r="H513" s="965">
        <f>PRODUCT(C513:G513)</f>
        <v>2</v>
      </c>
      <c r="I513" s="962"/>
    </row>
    <row r="514" spans="1:9" ht="21" customHeight="1">
      <c r="A514" s="963"/>
      <c r="B514" s="964"/>
      <c r="C514" s="963"/>
      <c r="D514" s="963"/>
      <c r="E514" s="965"/>
      <c r="F514" s="965"/>
      <c r="G514" s="962" t="s">
        <v>2245</v>
      </c>
      <c r="H514" s="962">
        <f>SUM(H512:H513)</f>
        <v>4</v>
      </c>
      <c r="I514" s="962"/>
    </row>
    <row r="515" spans="1:9" ht="21" customHeight="1">
      <c r="A515" s="963"/>
      <c r="B515" s="964"/>
      <c r="C515" s="963"/>
      <c r="D515" s="963"/>
      <c r="E515" s="965"/>
      <c r="F515" s="965"/>
      <c r="G515" s="962" t="s">
        <v>4224</v>
      </c>
      <c r="H515" s="962">
        <f>ROUNDUP(H514,1)</f>
        <v>4</v>
      </c>
      <c r="I515" s="962" t="s">
        <v>1716</v>
      </c>
    </row>
    <row r="516" spans="1:9" ht="37.9" customHeight="1">
      <c r="A516" s="963">
        <f>A511+1</f>
        <v>34</v>
      </c>
      <c r="B516" s="964" t="str">
        <f>'[8]Building (2)'!B664</f>
        <v>Wash Hand  Basin of size 550 x 400 mm</v>
      </c>
      <c r="C516" s="963"/>
      <c r="D516" s="963"/>
      <c r="E516" s="965"/>
      <c r="F516" s="965"/>
      <c r="G516" s="962"/>
      <c r="H516" s="962"/>
      <c r="I516" s="962"/>
    </row>
    <row r="517" spans="1:9" ht="21" customHeight="1">
      <c r="A517" s="963"/>
      <c r="B517" s="964" t="s">
        <v>6371</v>
      </c>
      <c r="C517" s="963">
        <v>1</v>
      </c>
      <c r="D517" s="963">
        <v>1</v>
      </c>
      <c r="E517" s="965" t="s">
        <v>1586</v>
      </c>
      <c r="F517" s="965" t="s">
        <v>1586</v>
      </c>
      <c r="G517" s="965" t="s">
        <v>1586</v>
      </c>
      <c r="H517" s="965">
        <f>PRODUCT(C517:G517)</f>
        <v>1</v>
      </c>
      <c r="I517" s="962"/>
    </row>
    <row r="518" spans="1:9" ht="21" customHeight="1">
      <c r="A518" s="963"/>
      <c r="B518" s="964" t="s">
        <v>6365</v>
      </c>
      <c r="C518" s="963">
        <v>1</v>
      </c>
      <c r="D518" s="963">
        <v>1</v>
      </c>
      <c r="E518" s="965" t="s">
        <v>1586</v>
      </c>
      <c r="F518" s="965" t="s">
        <v>1586</v>
      </c>
      <c r="G518" s="965" t="s">
        <v>1586</v>
      </c>
      <c r="H518" s="965">
        <f>PRODUCT(C518:G518)</f>
        <v>1</v>
      </c>
      <c r="I518" s="962"/>
    </row>
    <row r="519" spans="1:9" ht="21" customHeight="1">
      <c r="A519" s="963"/>
      <c r="B519" s="964" t="s">
        <v>6385</v>
      </c>
      <c r="C519" s="963">
        <v>1</v>
      </c>
      <c r="D519" s="963">
        <v>1</v>
      </c>
      <c r="E519" s="965" t="s">
        <v>1586</v>
      </c>
      <c r="F519" s="965" t="s">
        <v>1586</v>
      </c>
      <c r="G519" s="965" t="s">
        <v>1586</v>
      </c>
      <c r="H519" s="965">
        <f>PRODUCT(C519:G519)</f>
        <v>1</v>
      </c>
      <c r="I519" s="962"/>
    </row>
    <row r="520" spans="1:9" ht="21" customHeight="1">
      <c r="A520" s="963"/>
      <c r="B520" s="964"/>
      <c r="C520" s="963"/>
      <c r="D520" s="963"/>
      <c r="E520" s="965"/>
      <c r="F520" s="965"/>
      <c r="G520" s="962" t="s">
        <v>2245</v>
      </c>
      <c r="H520" s="962">
        <f>SUM(H517:H519)</f>
        <v>3</v>
      </c>
      <c r="I520" s="962"/>
    </row>
    <row r="521" spans="1:9" ht="21" customHeight="1">
      <c r="A521" s="963"/>
      <c r="B521" s="964"/>
      <c r="C521" s="963"/>
      <c r="D521" s="963"/>
      <c r="E521" s="965"/>
      <c r="F521" s="965"/>
      <c r="G521" s="962" t="s">
        <v>4224</v>
      </c>
      <c r="H521" s="962">
        <f>ROUNDUP(H520,1)</f>
        <v>3</v>
      </c>
      <c r="I521" s="962" t="s">
        <v>1716</v>
      </c>
    </row>
    <row r="522" spans="1:9" ht="19.899999999999999" customHeight="1">
      <c r="A522" s="963">
        <f>A516+1</f>
        <v>35</v>
      </c>
      <c r="B522" s="964" t="str">
        <f>'[8]Building (2)'!B913</f>
        <v>18 watts  LED  Tube Light</v>
      </c>
      <c r="C522" s="963"/>
      <c r="D522" s="963"/>
      <c r="E522" s="965"/>
      <c r="F522" s="965"/>
      <c r="G522" s="962"/>
      <c r="H522" s="962"/>
      <c r="I522" s="962"/>
    </row>
    <row r="523" spans="1:9" ht="21" customHeight="1">
      <c r="A523" s="963"/>
      <c r="B523" s="964" t="s">
        <v>6371</v>
      </c>
      <c r="C523" s="963">
        <v>1</v>
      </c>
      <c r="D523" s="963">
        <v>3</v>
      </c>
      <c r="E523" s="965" t="s">
        <v>1586</v>
      </c>
      <c r="F523" s="965" t="s">
        <v>1586</v>
      </c>
      <c r="G523" s="965" t="s">
        <v>1586</v>
      </c>
      <c r="H523" s="965">
        <f t="shared" ref="H523:H524" si="31">PRODUCT(C523:G523)</f>
        <v>3</v>
      </c>
      <c r="I523" s="962"/>
    </row>
    <row r="524" spans="1:9" ht="21" customHeight="1">
      <c r="A524" s="963"/>
      <c r="B524" s="964" t="s">
        <v>6365</v>
      </c>
      <c r="C524" s="963">
        <v>1</v>
      </c>
      <c r="D524" s="963">
        <v>3</v>
      </c>
      <c r="E524" s="965" t="s">
        <v>1586</v>
      </c>
      <c r="F524" s="965" t="s">
        <v>1586</v>
      </c>
      <c r="G524" s="965" t="s">
        <v>1586</v>
      </c>
      <c r="H524" s="965">
        <f t="shared" si="31"/>
        <v>3</v>
      </c>
      <c r="I524" s="962"/>
    </row>
    <row r="525" spans="1:9" ht="21" customHeight="1">
      <c r="A525" s="963"/>
      <c r="B525" s="964"/>
      <c r="C525" s="963"/>
      <c r="D525" s="963"/>
      <c r="E525" s="965"/>
      <c r="F525" s="965"/>
      <c r="G525" s="962" t="s">
        <v>2245</v>
      </c>
      <c r="H525" s="962">
        <f>SUM(H523:H524)</f>
        <v>6</v>
      </c>
      <c r="I525" s="962"/>
    </row>
    <row r="526" spans="1:9" ht="21" customHeight="1">
      <c r="A526" s="963"/>
      <c r="B526" s="964"/>
      <c r="C526" s="963"/>
      <c r="D526" s="963"/>
      <c r="E526" s="965"/>
      <c r="F526" s="965"/>
      <c r="G526" s="962" t="s">
        <v>4224</v>
      </c>
      <c r="H526" s="962">
        <f>ROUNDUP(H525,1)</f>
        <v>6</v>
      </c>
      <c r="I526" s="962" t="s">
        <v>1716</v>
      </c>
    </row>
    <row r="527" spans="1:9" ht="19.899999999999999" customHeight="1">
      <c r="A527" s="963">
        <f>A522+1</f>
        <v>36</v>
      </c>
      <c r="B527" s="964" t="str">
        <f>'[8]Building (2)'!B912</f>
        <v>9 watts  LED bulb  qtn</v>
      </c>
      <c r="C527" s="963"/>
      <c r="D527" s="963"/>
      <c r="E527" s="965"/>
      <c r="F527" s="965"/>
      <c r="G527" s="962"/>
      <c r="H527" s="962"/>
      <c r="I527" s="962"/>
    </row>
    <row r="528" spans="1:9" ht="21" customHeight="1">
      <c r="A528" s="963"/>
      <c r="B528" s="964" t="s">
        <v>6371</v>
      </c>
      <c r="C528" s="963">
        <v>1</v>
      </c>
      <c r="D528" s="963">
        <v>3</v>
      </c>
      <c r="E528" s="965" t="s">
        <v>1586</v>
      </c>
      <c r="F528" s="965" t="s">
        <v>1586</v>
      </c>
      <c r="G528" s="965" t="s">
        <v>1586</v>
      </c>
      <c r="H528" s="965">
        <f>PRODUCT(C528:G528)</f>
        <v>3</v>
      </c>
      <c r="I528" s="962"/>
    </row>
    <row r="529" spans="1:9" ht="21" customHeight="1">
      <c r="A529" s="963"/>
      <c r="B529" s="964" t="s">
        <v>6365</v>
      </c>
      <c r="C529" s="963">
        <v>1</v>
      </c>
      <c r="D529" s="963">
        <v>3</v>
      </c>
      <c r="E529" s="965" t="s">
        <v>1586</v>
      </c>
      <c r="F529" s="965" t="s">
        <v>1586</v>
      </c>
      <c r="G529" s="965" t="s">
        <v>1586</v>
      </c>
      <c r="H529" s="965">
        <f>PRODUCT(C529:G529)</f>
        <v>3</v>
      </c>
      <c r="I529" s="962"/>
    </row>
    <row r="530" spans="1:9" ht="21" customHeight="1">
      <c r="A530" s="963"/>
      <c r="B530" s="964"/>
      <c r="C530" s="963"/>
      <c r="D530" s="963"/>
      <c r="E530" s="965"/>
      <c r="F530" s="965"/>
      <c r="G530" s="962" t="s">
        <v>2245</v>
      </c>
      <c r="H530" s="962">
        <f>SUM(H528:H529)</f>
        <v>6</v>
      </c>
      <c r="I530" s="962"/>
    </row>
    <row r="531" spans="1:9" ht="21" customHeight="1">
      <c r="A531" s="963"/>
      <c r="B531" s="964"/>
      <c r="C531" s="963"/>
      <c r="D531" s="963"/>
      <c r="E531" s="965"/>
      <c r="F531" s="965"/>
      <c r="G531" s="962" t="s">
        <v>4224</v>
      </c>
      <c r="H531" s="962">
        <f>ROUNDUP(H530,1)</f>
        <v>6</v>
      </c>
      <c r="I531" s="962" t="s">
        <v>1716</v>
      </c>
    </row>
    <row r="532" spans="1:9" ht="39.6" customHeight="1">
      <c r="A532" s="963">
        <f>A527+1</f>
        <v>37</v>
      </c>
      <c r="B532" s="964" t="s">
        <v>6470</v>
      </c>
      <c r="C532" s="963"/>
      <c r="D532" s="963"/>
      <c r="E532" s="965"/>
      <c r="F532" s="965"/>
      <c r="G532" s="962"/>
      <c r="H532" s="962"/>
      <c r="I532" s="962"/>
    </row>
    <row r="533" spans="1:9" ht="21" customHeight="1">
      <c r="A533" s="963"/>
      <c r="B533" s="964" t="s">
        <v>6385</v>
      </c>
      <c r="C533" s="963">
        <v>1</v>
      </c>
      <c r="D533" s="963">
        <v>4</v>
      </c>
      <c r="E533" s="965" t="s">
        <v>1586</v>
      </c>
      <c r="F533" s="965" t="s">
        <v>1586</v>
      </c>
      <c r="G533" s="965" t="s">
        <v>1586</v>
      </c>
      <c r="H533" s="965">
        <f>PRODUCT(C533:G533)</f>
        <v>4</v>
      </c>
      <c r="I533" s="962"/>
    </row>
    <row r="534" spans="1:9" ht="21" customHeight="1">
      <c r="A534" s="963"/>
      <c r="B534" s="964"/>
      <c r="C534" s="963"/>
      <c r="D534" s="963"/>
      <c r="E534" s="965"/>
      <c r="F534" s="965"/>
      <c r="G534" s="962" t="s">
        <v>2245</v>
      </c>
      <c r="H534" s="962">
        <f>SUM(H533:H533)</f>
        <v>4</v>
      </c>
      <c r="I534" s="962"/>
    </row>
    <row r="535" spans="1:9" ht="21" customHeight="1">
      <c r="A535" s="963"/>
      <c r="B535" s="964"/>
      <c r="C535" s="963"/>
      <c r="D535" s="963"/>
      <c r="E535" s="965"/>
      <c r="F535" s="965"/>
      <c r="G535" s="962" t="s">
        <v>4224</v>
      </c>
      <c r="H535" s="962">
        <f>ROUNDUP(H534,1)</f>
        <v>4</v>
      </c>
      <c r="I535" s="962" t="s">
        <v>1716</v>
      </c>
    </row>
    <row r="536" spans="1:9" ht="39.75" customHeight="1">
      <c r="A536" s="963">
        <f>A532+1</f>
        <v>38</v>
      </c>
      <c r="B536" s="964" t="str">
        <f>[7]building!B937</f>
        <v>Supply and fixing of  Bulk Head fitting suitable for  12W LED Bulb</v>
      </c>
      <c r="C536" s="963"/>
      <c r="D536" s="963"/>
      <c r="E536" s="965"/>
      <c r="F536" s="965"/>
      <c r="G536" s="962"/>
      <c r="H536" s="962"/>
      <c r="I536" s="962"/>
    </row>
    <row r="537" spans="1:9" ht="21" customHeight="1">
      <c r="A537" s="963"/>
      <c r="B537" s="964" t="s">
        <v>6489</v>
      </c>
      <c r="C537" s="963">
        <v>1</v>
      </c>
      <c r="D537" s="963">
        <v>2</v>
      </c>
      <c r="E537" s="965" t="s">
        <v>1586</v>
      </c>
      <c r="F537" s="965" t="s">
        <v>1586</v>
      </c>
      <c r="G537" s="965" t="s">
        <v>1586</v>
      </c>
      <c r="H537" s="965">
        <f>PRODUCT(C537:G537)</f>
        <v>2</v>
      </c>
      <c r="I537" s="962"/>
    </row>
    <row r="538" spans="1:9" ht="21" customHeight="1">
      <c r="A538" s="963"/>
      <c r="B538" s="964" t="s">
        <v>6558</v>
      </c>
      <c r="C538" s="963">
        <v>1</v>
      </c>
      <c r="D538" s="963">
        <v>2</v>
      </c>
      <c r="E538" s="965" t="s">
        <v>1586</v>
      </c>
      <c r="F538" s="965" t="s">
        <v>1586</v>
      </c>
      <c r="G538" s="965" t="s">
        <v>1586</v>
      </c>
      <c r="H538" s="965">
        <f>PRODUCT(C538:G538)</f>
        <v>2</v>
      </c>
      <c r="I538" s="962"/>
    </row>
    <row r="539" spans="1:9" ht="21" customHeight="1">
      <c r="A539" s="963"/>
      <c r="B539" s="964" t="s">
        <v>6557</v>
      </c>
      <c r="C539" s="963">
        <v>1</v>
      </c>
      <c r="D539" s="963">
        <v>2</v>
      </c>
      <c r="E539" s="965" t="s">
        <v>1586</v>
      </c>
      <c r="F539" s="965" t="s">
        <v>1586</v>
      </c>
      <c r="G539" s="965" t="s">
        <v>1586</v>
      </c>
      <c r="H539" s="965">
        <f>PRODUCT(C539:G539)</f>
        <v>2</v>
      </c>
      <c r="I539" s="962"/>
    </row>
    <row r="540" spans="1:9" ht="21" customHeight="1">
      <c r="A540" s="963"/>
      <c r="B540" s="964"/>
      <c r="C540" s="963"/>
      <c r="D540" s="963"/>
      <c r="E540" s="965"/>
      <c r="F540" s="965"/>
      <c r="G540" s="962" t="s">
        <v>2245</v>
      </c>
      <c r="H540" s="962">
        <f>SUM(H537:H539)</f>
        <v>6</v>
      </c>
      <c r="I540" s="962"/>
    </row>
    <row r="541" spans="1:9" ht="21" customHeight="1">
      <c r="A541" s="963"/>
      <c r="B541" s="964"/>
      <c r="C541" s="963"/>
      <c r="D541" s="963"/>
      <c r="E541" s="965"/>
      <c r="F541" s="965"/>
      <c r="G541" s="962" t="s">
        <v>4224</v>
      </c>
      <c r="H541" s="962">
        <f>ROUNDUP(H540,1)</f>
        <v>6</v>
      </c>
      <c r="I541" s="962" t="s">
        <v>1716</v>
      </c>
    </row>
    <row r="542" spans="1:9" ht="39.75" customHeight="1">
      <c r="A542" s="963">
        <f>A536+1</f>
        <v>39</v>
      </c>
      <c r="B542" s="964" t="str">
        <f>[7]building!B939</f>
        <v>Supply and fixing of 12 watts  LED bulb  (qtn)</v>
      </c>
      <c r="C542" s="963"/>
      <c r="D542" s="963"/>
      <c r="E542" s="965"/>
      <c r="F542" s="965"/>
      <c r="G542" s="962"/>
      <c r="H542" s="962"/>
      <c r="I542" s="962"/>
    </row>
    <row r="543" spans="1:9" ht="21" customHeight="1">
      <c r="A543" s="963"/>
      <c r="B543" s="964" t="s">
        <v>6489</v>
      </c>
      <c r="C543" s="963">
        <v>1</v>
      </c>
      <c r="D543" s="963">
        <v>2</v>
      </c>
      <c r="E543" s="965" t="s">
        <v>1586</v>
      </c>
      <c r="F543" s="965" t="s">
        <v>1586</v>
      </c>
      <c r="G543" s="965" t="s">
        <v>1586</v>
      </c>
      <c r="H543" s="965">
        <f>PRODUCT(C543:G543)</f>
        <v>2</v>
      </c>
      <c r="I543" s="962"/>
    </row>
    <row r="544" spans="1:9" ht="21" customHeight="1">
      <c r="A544" s="963"/>
      <c r="B544" s="964" t="s">
        <v>6558</v>
      </c>
      <c r="C544" s="963">
        <v>1</v>
      </c>
      <c r="D544" s="963">
        <v>2</v>
      </c>
      <c r="E544" s="965" t="s">
        <v>1586</v>
      </c>
      <c r="F544" s="965" t="s">
        <v>1586</v>
      </c>
      <c r="G544" s="965" t="s">
        <v>1586</v>
      </c>
      <c r="H544" s="965">
        <f>PRODUCT(C544:G544)</f>
        <v>2</v>
      </c>
      <c r="I544" s="962"/>
    </row>
    <row r="545" spans="1:9" ht="21" customHeight="1">
      <c r="A545" s="963"/>
      <c r="B545" s="964" t="s">
        <v>6557</v>
      </c>
      <c r="C545" s="963">
        <v>1</v>
      </c>
      <c r="D545" s="963">
        <v>2</v>
      </c>
      <c r="E545" s="965" t="s">
        <v>1586</v>
      </c>
      <c r="F545" s="965" t="s">
        <v>1586</v>
      </c>
      <c r="G545" s="965" t="s">
        <v>1586</v>
      </c>
      <c r="H545" s="965">
        <f>PRODUCT(C545:G545)</f>
        <v>2</v>
      </c>
      <c r="I545" s="962"/>
    </row>
    <row r="546" spans="1:9" ht="21" customHeight="1">
      <c r="A546" s="963"/>
      <c r="B546" s="964"/>
      <c r="C546" s="963"/>
      <c r="D546" s="963"/>
      <c r="E546" s="965"/>
      <c r="F546" s="965"/>
      <c r="G546" s="962" t="s">
        <v>2245</v>
      </c>
      <c r="H546" s="962">
        <f>SUM(H543:H545)</f>
        <v>6</v>
      </c>
      <c r="I546" s="962"/>
    </row>
    <row r="547" spans="1:9" ht="21" customHeight="1">
      <c r="A547" s="963"/>
      <c r="B547" s="964"/>
      <c r="C547" s="963"/>
      <c r="D547" s="963"/>
      <c r="E547" s="965"/>
      <c r="F547" s="965"/>
      <c r="G547" s="962" t="s">
        <v>4224</v>
      </c>
      <c r="H547" s="962">
        <f>ROUNDUP(H546,1)</f>
        <v>6</v>
      </c>
      <c r="I547" s="962" t="s">
        <v>1716</v>
      </c>
    </row>
    <row r="548" spans="1:9" ht="57" customHeight="1">
      <c r="A548" s="963">
        <f>A542+1</f>
        <v>40</v>
      </c>
      <c r="B548" s="964" t="str">
        <f>[7]building!B463</f>
        <v>Precast cupboard slab 40 mm tkusing standardised concrete mix M25 (annexure)</v>
      </c>
      <c r="C548" s="963"/>
      <c r="D548" s="963"/>
      <c r="E548" s="965"/>
      <c r="F548" s="965"/>
      <c r="G548" s="965"/>
      <c r="H548" s="965"/>
      <c r="I548" s="962"/>
    </row>
    <row r="549" spans="1:9" ht="21" customHeight="1">
      <c r="A549" s="963"/>
      <c r="B549" s="964" t="str">
        <f>'[8]Building (2)'!B477</f>
        <v>a. In Foundation &amp; basement</v>
      </c>
      <c r="C549" s="963"/>
      <c r="D549" s="963"/>
      <c r="E549" s="965"/>
      <c r="F549" s="965"/>
      <c r="G549" s="965"/>
      <c r="H549" s="965"/>
      <c r="I549" s="962"/>
    </row>
    <row r="550" spans="1:9" ht="21" customHeight="1">
      <c r="A550" s="963"/>
      <c r="B550" s="964" t="s">
        <v>6372</v>
      </c>
      <c r="C550" s="963">
        <v>1</v>
      </c>
      <c r="D550" s="963">
        <v>3</v>
      </c>
      <c r="E550" s="965">
        <v>0.75</v>
      </c>
      <c r="F550" s="965">
        <v>0.75</v>
      </c>
      <c r="G550" s="965" t="s">
        <v>1586</v>
      </c>
      <c r="H550" s="965">
        <f>PRODUCT(C550:G550)</f>
        <v>1.69</v>
      </c>
      <c r="I550" s="962"/>
    </row>
    <row r="551" spans="1:9" ht="21" customHeight="1">
      <c r="A551" s="963"/>
      <c r="B551" s="964" t="s">
        <v>6469</v>
      </c>
      <c r="C551" s="963">
        <v>1</v>
      </c>
      <c r="D551" s="963">
        <v>1</v>
      </c>
      <c r="E551" s="965">
        <v>0.75</v>
      </c>
      <c r="F551" s="965">
        <v>0.75</v>
      </c>
      <c r="G551" s="965" t="s">
        <v>1586</v>
      </c>
      <c r="H551" s="965">
        <f>PRODUCT(C551:G551)</f>
        <v>0.56000000000000005</v>
      </c>
      <c r="I551" s="962"/>
    </row>
    <row r="552" spans="1:9" ht="21" customHeight="1">
      <c r="A552" s="963"/>
      <c r="B552" s="964" t="s">
        <v>6471</v>
      </c>
      <c r="C552" s="963">
        <v>1</v>
      </c>
      <c r="D552" s="963">
        <v>2</v>
      </c>
      <c r="E552" s="965">
        <v>0.75</v>
      </c>
      <c r="F552" s="965">
        <v>0.75</v>
      </c>
      <c r="G552" s="965" t="s">
        <v>1586</v>
      </c>
      <c r="H552" s="965">
        <f>PRODUCT(C552:G552)</f>
        <v>1.1299999999999999</v>
      </c>
      <c r="I552" s="962"/>
    </row>
    <row r="553" spans="1:9" ht="21" customHeight="1">
      <c r="A553" s="963"/>
      <c r="B553" s="964"/>
      <c r="C553" s="963"/>
      <c r="D553" s="963"/>
      <c r="E553" s="965"/>
      <c r="F553" s="965"/>
      <c r="G553" s="962" t="s">
        <v>2245</v>
      </c>
      <c r="H553" s="962">
        <f>SUM(H550:H552)</f>
        <v>3.38</v>
      </c>
      <c r="I553" s="962"/>
    </row>
    <row r="554" spans="1:9" ht="21" customHeight="1">
      <c r="A554" s="963"/>
      <c r="B554" s="964"/>
      <c r="C554" s="963"/>
      <c r="D554" s="963"/>
      <c r="E554" s="965"/>
      <c r="F554" s="965"/>
      <c r="G554" s="962" t="s">
        <v>4224</v>
      </c>
      <c r="H554" s="962">
        <f>ROUNDUP(H553,1)</f>
        <v>3.4</v>
      </c>
      <c r="I554" s="962" t="s">
        <v>609</v>
      </c>
    </row>
    <row r="555" spans="1:9" ht="55.9" customHeight="1">
      <c r="A555" s="963">
        <f>A548+1</f>
        <v>41</v>
      </c>
      <c r="B555" s="964" t="str">
        <f>'[8]Building (2)'!B659</f>
        <v>Fabrication of Mild steel / RTS grills (without cement slurry) for all sizes of rods.</v>
      </c>
      <c r="C555" s="963"/>
      <c r="D555" s="963"/>
      <c r="E555" s="965"/>
      <c r="F555" s="965"/>
      <c r="G555" s="965"/>
      <c r="H555" s="965"/>
      <c r="I555" s="962"/>
    </row>
    <row r="556" spans="1:9" ht="21" customHeight="1">
      <c r="A556" s="963"/>
      <c r="B556" s="964" t="s">
        <v>6559</v>
      </c>
      <c r="C556" s="963">
        <v>1</v>
      </c>
      <c r="D556" s="963">
        <v>1</v>
      </c>
      <c r="E556" s="965">
        <f>H554</f>
        <v>3.4</v>
      </c>
      <c r="F556" s="965" t="s">
        <v>1586</v>
      </c>
      <c r="G556" s="965">
        <v>0.04</v>
      </c>
      <c r="H556" s="965">
        <f>PRODUCT(C556:G556)</f>
        <v>0.14000000000000001</v>
      </c>
      <c r="I556" s="962"/>
    </row>
    <row r="557" spans="1:9" ht="21" customHeight="1">
      <c r="A557" s="963"/>
      <c r="B557" s="964" t="s">
        <v>6572</v>
      </c>
      <c r="C557" s="963">
        <v>1</v>
      </c>
      <c r="D557" s="963">
        <v>1</v>
      </c>
      <c r="E557" s="965">
        <f>Abstract!B84</f>
        <v>15.1</v>
      </c>
      <c r="F557" s="965" t="s">
        <v>1586</v>
      </c>
      <c r="G557" s="965" t="s">
        <v>1586</v>
      </c>
      <c r="H557" s="965">
        <f>PRODUCT(C557:G557)</f>
        <v>15.1</v>
      </c>
      <c r="I557" s="962"/>
    </row>
    <row r="558" spans="1:9" ht="21" customHeight="1">
      <c r="A558" s="963"/>
      <c r="B558" s="964"/>
      <c r="C558" s="1094" t="s">
        <v>6573</v>
      </c>
      <c r="D558" s="1094"/>
      <c r="E558" s="1094"/>
      <c r="F558" s="1094"/>
      <c r="G558" s="962" t="s">
        <v>2245</v>
      </c>
      <c r="H558" s="962">
        <f>SUM(H556:H557)</f>
        <v>15.24</v>
      </c>
      <c r="I558" s="962"/>
    </row>
    <row r="559" spans="1:9" ht="21" customHeight="1">
      <c r="A559" s="963"/>
      <c r="B559" s="964"/>
      <c r="C559" s="963"/>
      <c r="D559" s="963"/>
      <c r="E559" s="965"/>
      <c r="F559" s="965"/>
      <c r="G559" s="965"/>
      <c r="H559" s="965">
        <f>SUM(H558*90)</f>
        <v>1371.6</v>
      </c>
      <c r="I559" s="962"/>
    </row>
    <row r="560" spans="1:9" ht="21" customHeight="1">
      <c r="A560" s="963"/>
      <c r="B560" s="964"/>
      <c r="C560" s="963"/>
      <c r="D560" s="963"/>
      <c r="E560" s="965"/>
      <c r="F560" s="965"/>
      <c r="G560" s="962" t="s">
        <v>4224</v>
      </c>
      <c r="H560" s="967">
        <f>H559/1000</f>
        <v>1.3720000000000001</v>
      </c>
      <c r="I560" s="962" t="s">
        <v>528</v>
      </c>
    </row>
    <row r="561" spans="1:9" ht="45.6" customHeight="1">
      <c r="A561" s="963">
        <f>A555+1</f>
        <v>42</v>
      </c>
      <c r="B561" s="964" t="str">
        <f>'[8]Building (2)'!B455</f>
        <v>Anticorrosive treatment for steel grills</v>
      </c>
      <c r="C561" s="963"/>
      <c r="D561" s="963"/>
      <c r="E561" s="965"/>
      <c r="F561" s="965"/>
      <c r="G561" s="965"/>
      <c r="H561" s="965"/>
      <c r="I561" s="962"/>
    </row>
    <row r="562" spans="1:9" ht="21" customHeight="1">
      <c r="A562" s="963"/>
      <c r="B562" s="964" t="s">
        <v>6560</v>
      </c>
      <c r="C562" s="963">
        <v>1</v>
      </c>
      <c r="D562" s="963">
        <v>1</v>
      </c>
      <c r="E562" s="968">
        <f>H560</f>
        <v>1.3720000000000001</v>
      </c>
      <c r="F562" s="965" t="s">
        <v>1586</v>
      </c>
      <c r="G562" s="965" t="s">
        <v>1586</v>
      </c>
      <c r="H562" s="968">
        <f>PRODUCT(C562:G562)</f>
        <v>1.3720000000000001</v>
      </c>
      <c r="I562" s="962"/>
    </row>
    <row r="563" spans="1:9" ht="21" customHeight="1">
      <c r="A563" s="963"/>
      <c r="B563" s="964"/>
      <c r="C563" s="1038"/>
      <c r="D563" s="1038"/>
      <c r="E563" s="1038"/>
      <c r="F563" s="1038"/>
      <c r="G563" s="962" t="s">
        <v>2245</v>
      </c>
      <c r="H563" s="967">
        <f>H562:H562</f>
        <v>1.3720000000000001</v>
      </c>
      <c r="I563" s="962"/>
    </row>
    <row r="564" spans="1:9" ht="21" customHeight="1">
      <c r="A564" s="963"/>
      <c r="B564" s="964"/>
      <c r="C564" s="963"/>
      <c r="D564" s="963"/>
      <c r="E564" s="965"/>
      <c r="F564" s="965"/>
      <c r="G564" s="962" t="s">
        <v>4224</v>
      </c>
      <c r="H564" s="967">
        <f>H563</f>
        <v>1.3720000000000001</v>
      </c>
      <c r="I564" s="962" t="s">
        <v>528</v>
      </c>
    </row>
    <row r="565" spans="1:9" ht="37.5" customHeight="1">
      <c r="A565" s="963">
        <f>A561+1</f>
        <v>43</v>
      </c>
      <c r="B565" s="964" t="s">
        <v>6561</v>
      </c>
      <c r="C565" s="963"/>
      <c r="D565" s="963"/>
      <c r="E565" s="965"/>
      <c r="F565" s="965"/>
      <c r="G565" s="965"/>
      <c r="H565" s="965"/>
      <c r="I565" s="962"/>
    </row>
    <row r="566" spans="1:9" ht="21" customHeight="1">
      <c r="A566" s="963"/>
      <c r="B566" s="964" t="s">
        <v>6372</v>
      </c>
      <c r="C566" s="963">
        <v>1</v>
      </c>
      <c r="D566" s="963">
        <v>2</v>
      </c>
      <c r="E566" s="965">
        <v>1.26</v>
      </c>
      <c r="F566" s="965">
        <v>1.26</v>
      </c>
      <c r="G566" s="965">
        <v>0.45</v>
      </c>
      <c r="H566" s="965">
        <f>PRODUCT(C566:G566)</f>
        <v>1.43</v>
      </c>
      <c r="I566" s="962"/>
    </row>
    <row r="567" spans="1:9" ht="21" customHeight="1">
      <c r="A567" s="963"/>
      <c r="B567" s="964" t="s">
        <v>6480</v>
      </c>
      <c r="C567" s="963">
        <v>1</v>
      </c>
      <c r="D567" s="963">
        <v>1</v>
      </c>
      <c r="E567" s="965">
        <v>16</v>
      </c>
      <c r="F567" s="965">
        <v>0.12</v>
      </c>
      <c r="G567" s="965">
        <v>0.45</v>
      </c>
      <c r="H567" s="965">
        <f>PRODUCT(C567:G567)</f>
        <v>0.86</v>
      </c>
      <c r="I567" s="962"/>
    </row>
    <row r="568" spans="1:9" ht="21" customHeight="1">
      <c r="A568" s="963"/>
      <c r="B568" s="964" t="s">
        <v>6566</v>
      </c>
      <c r="C568" s="963">
        <v>1</v>
      </c>
      <c r="D568" s="963">
        <v>1</v>
      </c>
      <c r="E568" s="965">
        <v>5.2</v>
      </c>
      <c r="F568" s="965">
        <v>0.23</v>
      </c>
      <c r="G568" s="965">
        <v>0.45</v>
      </c>
      <c r="H568" s="965">
        <f>PRODUCT(C568:G568)</f>
        <v>0.54</v>
      </c>
      <c r="I568" s="962"/>
    </row>
    <row r="569" spans="1:9" ht="20.25" customHeight="1">
      <c r="A569" s="963"/>
      <c r="B569" s="964"/>
      <c r="C569" s="1038"/>
      <c r="D569" s="1038"/>
      <c r="E569" s="1039"/>
      <c r="F569" s="1038"/>
      <c r="G569" s="962" t="s">
        <v>2245</v>
      </c>
      <c r="H569" s="962">
        <f>SUM(H566:H568)</f>
        <v>2.83</v>
      </c>
      <c r="I569" s="962"/>
    </row>
    <row r="570" spans="1:9" ht="21" customHeight="1">
      <c r="A570" s="963"/>
      <c r="B570" s="964"/>
      <c r="C570" s="963"/>
      <c r="D570" s="963"/>
      <c r="E570" s="965"/>
      <c r="F570" s="965"/>
      <c r="G570" s="962" t="s">
        <v>4224</v>
      </c>
      <c r="H570" s="962">
        <f>ROUNDUP(H569,1)</f>
        <v>2.9</v>
      </c>
      <c r="I570" s="962" t="s">
        <v>869</v>
      </c>
    </row>
    <row r="571" spans="1:9" ht="58.5" customHeight="1">
      <c r="A571" s="963">
        <f>A565+1</f>
        <v>44</v>
      </c>
      <c r="B571" s="964" t="str">
        <f>'[8]Building (2)'!B5</f>
        <v>Earth work excavation in all soils (including refilling)a. 0 to 2 mt.</v>
      </c>
      <c r="C571" s="963"/>
      <c r="D571" s="963"/>
      <c r="E571" s="965"/>
      <c r="F571" s="965"/>
      <c r="G571" s="965"/>
      <c r="H571" s="965"/>
      <c r="I571" s="962"/>
    </row>
    <row r="572" spans="1:9" ht="21" customHeight="1">
      <c r="A572" s="963"/>
      <c r="B572" s="964" t="s">
        <v>6372</v>
      </c>
      <c r="C572" s="963">
        <v>1</v>
      </c>
      <c r="D572" s="963">
        <v>2</v>
      </c>
      <c r="E572" s="965">
        <v>1.26</v>
      </c>
      <c r="F572" s="965">
        <v>1.26</v>
      </c>
      <c r="G572" s="965">
        <v>0.45</v>
      </c>
      <c r="H572" s="965">
        <f>PRODUCT(C572:G572)</f>
        <v>1.43</v>
      </c>
      <c r="I572" s="962"/>
    </row>
    <row r="573" spans="1:9" ht="21" customHeight="1">
      <c r="A573" s="963"/>
      <c r="B573" s="964" t="s">
        <v>6569</v>
      </c>
      <c r="C573" s="963">
        <v>1</v>
      </c>
      <c r="D573" s="963">
        <v>1</v>
      </c>
      <c r="E573" s="965">
        <v>12</v>
      </c>
      <c r="F573" s="965">
        <v>2.2000000000000002</v>
      </c>
      <c r="G573" s="965">
        <v>0.75</v>
      </c>
      <c r="H573" s="965">
        <f>PRODUCT(C573:G573)</f>
        <v>19.8</v>
      </c>
      <c r="I573" s="962"/>
    </row>
    <row r="574" spans="1:9" ht="20.25" customHeight="1">
      <c r="A574" s="963"/>
      <c r="B574" s="964"/>
      <c r="C574" s="1038"/>
      <c r="D574" s="1038"/>
      <c r="E574" s="1039"/>
      <c r="F574" s="1038"/>
      <c r="G574" s="962" t="s">
        <v>2245</v>
      </c>
      <c r="H574" s="962">
        <f>SUM(H572:H573)</f>
        <v>21.23</v>
      </c>
      <c r="I574" s="962"/>
    </row>
    <row r="575" spans="1:9" ht="21" customHeight="1">
      <c r="A575" s="963"/>
      <c r="B575" s="964"/>
      <c r="C575" s="963"/>
      <c r="D575" s="963"/>
      <c r="E575" s="965"/>
      <c r="F575" s="965"/>
      <c r="G575" s="962" t="s">
        <v>4224</v>
      </c>
      <c r="H575" s="962">
        <f>ROUNDUP(H574,1)</f>
        <v>21.3</v>
      </c>
      <c r="I575" s="962" t="s">
        <v>869</v>
      </c>
    </row>
    <row r="576" spans="1:9" ht="58.5" customHeight="1">
      <c r="A576" s="963">
        <f>A571+1</f>
        <v>45</v>
      </c>
      <c r="B576" s="964" t="str">
        <f>[7]building!B22</f>
        <v>Earth work excavation for Open foundation  for drains (excluding refilling) width  upto 1.25 m</v>
      </c>
      <c r="C576" s="963"/>
      <c r="D576" s="963"/>
      <c r="E576" s="965"/>
      <c r="F576" s="965"/>
      <c r="G576" s="965"/>
      <c r="H576" s="965"/>
      <c r="I576" s="962"/>
    </row>
    <row r="577" spans="1:9" ht="21" customHeight="1">
      <c r="A577" s="963"/>
      <c r="B577" s="964" t="str">
        <f>[7]building!B23</f>
        <v>a. 0 to 2 mt.</v>
      </c>
      <c r="C577" s="963"/>
      <c r="D577" s="963"/>
      <c r="E577" s="965"/>
      <c r="F577" s="965"/>
      <c r="G577" s="965"/>
      <c r="H577" s="965"/>
      <c r="I577" s="962"/>
    </row>
    <row r="578" spans="1:9" ht="21" customHeight="1">
      <c r="A578" s="963"/>
      <c r="B578" s="964" t="s">
        <v>6480</v>
      </c>
      <c r="C578" s="963">
        <v>1</v>
      </c>
      <c r="D578" s="963">
        <v>1</v>
      </c>
      <c r="E578" s="965">
        <v>16</v>
      </c>
      <c r="F578" s="965">
        <v>0.55000000000000004</v>
      </c>
      <c r="G578" s="965">
        <v>0.3</v>
      </c>
      <c r="H578" s="965">
        <f>PRODUCT(C578:G578)</f>
        <v>2.64</v>
      </c>
      <c r="I578" s="962"/>
    </row>
    <row r="579" spans="1:9" ht="20.25" customHeight="1">
      <c r="A579" s="963"/>
      <c r="B579" s="964"/>
      <c r="C579" s="1038"/>
      <c r="D579" s="1038"/>
      <c r="E579" s="1039"/>
      <c r="F579" s="1038"/>
      <c r="G579" s="962" t="s">
        <v>2245</v>
      </c>
      <c r="H579" s="962">
        <f>SUM(H578:H578)</f>
        <v>2.64</v>
      </c>
      <c r="I579" s="962"/>
    </row>
    <row r="580" spans="1:9" ht="21" customHeight="1">
      <c r="A580" s="963"/>
      <c r="B580" s="964"/>
      <c r="C580" s="963"/>
      <c r="D580" s="963"/>
      <c r="E580" s="965"/>
      <c r="F580" s="965"/>
      <c r="G580" s="962" t="s">
        <v>4224</v>
      </c>
      <c r="H580" s="962">
        <f>ROUNDUP(H579,1)</f>
        <v>2.7</v>
      </c>
      <c r="I580" s="962" t="s">
        <v>869</v>
      </c>
    </row>
    <row r="581" spans="1:9" ht="37.9" customHeight="1">
      <c r="A581" s="963">
        <f>A576+1</f>
        <v>46</v>
      </c>
      <c r="B581" s="964" t="str">
        <f>'[8]Building (2)'!B45</f>
        <v>C.C.1:5:10 for Foundation &amp; Basement</v>
      </c>
      <c r="C581" s="963"/>
      <c r="D581" s="963"/>
      <c r="E581" s="965"/>
      <c r="F581" s="965"/>
      <c r="G581" s="965"/>
      <c r="H581" s="965"/>
      <c r="I581" s="962"/>
    </row>
    <row r="582" spans="1:9" ht="21" customHeight="1">
      <c r="A582" s="963"/>
      <c r="B582" s="964" t="s">
        <v>6372</v>
      </c>
      <c r="C582" s="963">
        <v>1</v>
      </c>
      <c r="D582" s="963">
        <v>2</v>
      </c>
      <c r="E582" s="965">
        <v>1.26</v>
      </c>
      <c r="F582" s="965">
        <v>1.26</v>
      </c>
      <c r="G582" s="965">
        <v>0.15</v>
      </c>
      <c r="H582" s="965">
        <f>PRODUCT(C582:G582)</f>
        <v>0.48</v>
      </c>
      <c r="I582" s="962"/>
    </row>
    <row r="583" spans="1:9" ht="21" customHeight="1">
      <c r="A583" s="963"/>
      <c r="B583" s="964" t="s">
        <v>6480</v>
      </c>
      <c r="C583" s="963">
        <v>1</v>
      </c>
      <c r="D583" s="963">
        <v>1</v>
      </c>
      <c r="E583" s="965">
        <v>16</v>
      </c>
      <c r="F583" s="965">
        <v>0.55000000000000004</v>
      </c>
      <c r="G583" s="965">
        <v>0.15</v>
      </c>
      <c r="H583" s="965">
        <f>PRODUCT(C583:G583)</f>
        <v>1.32</v>
      </c>
      <c r="I583" s="962"/>
    </row>
    <row r="584" spans="1:9" ht="21" customHeight="1">
      <c r="A584" s="963"/>
      <c r="B584" s="964" t="s">
        <v>6569</v>
      </c>
      <c r="C584" s="963">
        <v>1</v>
      </c>
      <c r="D584" s="963">
        <v>1</v>
      </c>
      <c r="E584" s="965">
        <v>12</v>
      </c>
      <c r="F584" s="965">
        <v>2.2000000000000002</v>
      </c>
      <c r="G584" s="965">
        <v>0.15</v>
      </c>
      <c r="H584" s="965">
        <f>PRODUCT(C584:G584)</f>
        <v>3.96</v>
      </c>
      <c r="I584" s="962"/>
    </row>
    <row r="585" spans="1:9" ht="21" customHeight="1">
      <c r="A585" s="963"/>
      <c r="B585" s="964"/>
      <c r="C585" s="1038"/>
      <c r="D585" s="1038"/>
      <c r="E585" s="1039"/>
      <c r="F585" s="1038"/>
      <c r="G585" s="962" t="s">
        <v>2245</v>
      </c>
      <c r="H585" s="962">
        <f>SUM(H582:H584)</f>
        <v>5.76</v>
      </c>
      <c r="I585" s="962"/>
    </row>
    <row r="586" spans="1:9" ht="21" customHeight="1">
      <c r="A586" s="963"/>
      <c r="B586" s="964"/>
      <c r="C586" s="963"/>
      <c r="D586" s="963"/>
      <c r="E586" s="965"/>
      <c r="F586" s="965"/>
      <c r="G586" s="962" t="s">
        <v>4224</v>
      </c>
      <c r="H586" s="962">
        <f>ROUNDUP(H585,1)</f>
        <v>5.8</v>
      </c>
      <c r="I586" s="962" t="s">
        <v>869</v>
      </c>
    </row>
    <row r="587" spans="1:9" ht="37.9" customHeight="1">
      <c r="A587" s="963">
        <f>A581+1</f>
        <v>47</v>
      </c>
      <c r="B587" s="964" t="str">
        <f>'[8]Building (2)'!B47</f>
        <v>P.C.C. 1:8:16 using 20 mm broken brick jelly</v>
      </c>
      <c r="C587" s="963"/>
      <c r="D587" s="963"/>
      <c r="E587" s="965"/>
      <c r="F587" s="965"/>
      <c r="G587" s="965"/>
      <c r="H587" s="965"/>
      <c r="I587" s="962"/>
    </row>
    <row r="588" spans="1:9" ht="21" customHeight="1">
      <c r="A588" s="963"/>
      <c r="B588" s="964" t="s">
        <v>6372</v>
      </c>
      <c r="C588" s="963">
        <v>1</v>
      </c>
      <c r="D588" s="963">
        <v>2</v>
      </c>
      <c r="E588" s="965">
        <v>0.6</v>
      </c>
      <c r="F588" s="965">
        <v>0.6</v>
      </c>
      <c r="G588" s="965">
        <v>0.3</v>
      </c>
      <c r="H588" s="965">
        <f>PRODUCT(C588:G588)</f>
        <v>0.22</v>
      </c>
      <c r="I588" s="962"/>
    </row>
    <row r="589" spans="1:9" ht="21" customHeight="1">
      <c r="A589" s="963"/>
      <c r="B589" s="964" t="s">
        <v>6480</v>
      </c>
      <c r="C589" s="963">
        <v>1</v>
      </c>
      <c r="D589" s="963">
        <v>1</v>
      </c>
      <c r="E589" s="965">
        <v>16</v>
      </c>
      <c r="F589" s="965">
        <v>0.2</v>
      </c>
      <c r="G589" s="965">
        <v>0.15</v>
      </c>
      <c r="H589" s="965">
        <f>PRODUCT(C589:G589)</f>
        <v>0.48</v>
      </c>
      <c r="I589" s="962"/>
    </row>
    <row r="590" spans="1:9" ht="21" customHeight="1">
      <c r="A590" s="963"/>
      <c r="B590" s="964"/>
      <c r="C590" s="1038"/>
      <c r="D590" s="1038"/>
      <c r="E590" s="1038"/>
      <c r="F590" s="1038"/>
      <c r="G590" s="962" t="s">
        <v>2245</v>
      </c>
      <c r="H590" s="962">
        <f>SUM(H588:H589)</f>
        <v>0.7</v>
      </c>
      <c r="I590" s="962"/>
    </row>
    <row r="591" spans="1:9" ht="21" customHeight="1">
      <c r="A591" s="963"/>
      <c r="B591" s="964"/>
      <c r="C591" s="963"/>
      <c r="D591" s="963"/>
      <c r="E591" s="965"/>
      <c r="F591" s="965"/>
      <c r="G591" s="962" t="s">
        <v>4224</v>
      </c>
      <c r="H591" s="962">
        <f>ROUNDUP(H590,1)</f>
        <v>0.7</v>
      </c>
      <c r="I591" s="962" t="s">
        <v>869</v>
      </c>
    </row>
    <row r="592" spans="1:9" ht="73.150000000000006" customHeight="1">
      <c r="A592" s="963">
        <f>A587+1</f>
        <v>48</v>
      </c>
      <c r="B592" s="964" t="str">
        <f>'[8]Building (2)'!B59</f>
        <v>Brick work in C.M. 1:5 (F&amp; B) using Kiln Burnt Country bricks of size 22 x 11 x 7 cm (8 3/4" x 4 1/4" x 2 3/4")</v>
      </c>
      <c r="C592" s="963"/>
      <c r="D592" s="963"/>
      <c r="E592" s="965"/>
      <c r="F592" s="965"/>
      <c r="G592" s="965"/>
      <c r="H592" s="965"/>
      <c r="I592" s="962"/>
    </row>
    <row r="593" spans="1:9" ht="21" customHeight="1">
      <c r="A593" s="963"/>
      <c r="B593" s="964" t="s">
        <v>6372</v>
      </c>
      <c r="C593" s="963">
        <v>1</v>
      </c>
      <c r="D593" s="963">
        <v>2</v>
      </c>
      <c r="E593" s="965">
        <v>3.32</v>
      </c>
      <c r="F593" s="965">
        <v>0.23</v>
      </c>
      <c r="G593" s="965">
        <v>0.75</v>
      </c>
      <c r="H593" s="965">
        <f>PRODUCT(C593:G593)</f>
        <v>1.1499999999999999</v>
      </c>
      <c r="I593" s="962"/>
    </row>
    <row r="594" spans="1:9" ht="21" customHeight="1">
      <c r="A594" s="963"/>
      <c r="B594" s="964" t="s">
        <v>6481</v>
      </c>
      <c r="C594" s="963">
        <v>1</v>
      </c>
      <c r="D594" s="963">
        <v>6</v>
      </c>
      <c r="E594" s="965">
        <v>3.02</v>
      </c>
      <c r="F594" s="965">
        <v>0.23</v>
      </c>
      <c r="G594" s="965">
        <v>0.2</v>
      </c>
      <c r="H594" s="965">
        <f>PRODUCT(C594:G594)</f>
        <v>0.83</v>
      </c>
      <c r="I594" s="962"/>
    </row>
    <row r="595" spans="1:9" ht="21" customHeight="1">
      <c r="A595" s="963"/>
      <c r="B595" s="964" t="s">
        <v>6480</v>
      </c>
      <c r="C595" s="963">
        <v>1</v>
      </c>
      <c r="D595" s="963">
        <v>1</v>
      </c>
      <c r="E595" s="965">
        <v>16</v>
      </c>
      <c r="F595" s="965">
        <v>0.23</v>
      </c>
      <c r="G595" s="965">
        <v>0.12</v>
      </c>
      <c r="H595" s="965">
        <f>PRODUCT(C595:G595)</f>
        <v>0.44</v>
      </c>
      <c r="I595" s="962"/>
    </row>
    <row r="596" spans="1:9" ht="21" customHeight="1">
      <c r="A596" s="963"/>
      <c r="B596" s="964" t="s">
        <v>6566</v>
      </c>
      <c r="C596" s="963">
        <v>1</v>
      </c>
      <c r="D596" s="963">
        <v>1</v>
      </c>
      <c r="E596" s="965">
        <v>5.2</v>
      </c>
      <c r="F596" s="965">
        <v>0.23</v>
      </c>
      <c r="G596" s="965">
        <v>0.45</v>
      </c>
      <c r="H596" s="965">
        <f>PRODUCT(C596:G596)</f>
        <v>0.54</v>
      </c>
      <c r="I596" s="962"/>
    </row>
    <row r="597" spans="1:9" ht="21" customHeight="1">
      <c r="A597" s="963"/>
      <c r="B597" s="964"/>
      <c r="C597" s="1038"/>
      <c r="D597" s="1038"/>
      <c r="E597" s="1038"/>
      <c r="F597" s="1038"/>
      <c r="G597" s="962" t="s">
        <v>2245</v>
      </c>
      <c r="H597" s="962">
        <f>SUM(H593:H596)</f>
        <v>2.96</v>
      </c>
      <c r="I597" s="962"/>
    </row>
    <row r="598" spans="1:9" ht="21" customHeight="1">
      <c r="A598" s="963"/>
      <c r="B598" s="964"/>
      <c r="C598" s="963"/>
      <c r="D598" s="963"/>
      <c r="E598" s="965"/>
      <c r="F598" s="965"/>
      <c r="G598" s="962" t="s">
        <v>4224</v>
      </c>
      <c r="H598" s="962">
        <f>ROUNDUP(H597,1)</f>
        <v>3</v>
      </c>
      <c r="I598" s="962" t="s">
        <v>869</v>
      </c>
    </row>
    <row r="599" spans="1:9" ht="76.5" customHeight="1">
      <c r="A599" s="963">
        <f>A592+1</f>
        <v>49</v>
      </c>
      <c r="B599" s="964" t="str">
        <f>[7]building!B166</f>
        <v>Brick partition work in C.M. 1:4 Kiln Burnt Country bricks of size 22 x 11 x 7 cm (8 3/4" x 4 1/4" x 2 3/4") 110 mm tk (B.P.)</v>
      </c>
      <c r="C599" s="963"/>
      <c r="D599" s="963"/>
      <c r="E599" s="965"/>
      <c r="F599" s="965"/>
      <c r="G599" s="965"/>
      <c r="H599" s="965"/>
      <c r="I599" s="962"/>
    </row>
    <row r="600" spans="1:9" ht="21" customHeight="1">
      <c r="A600" s="963"/>
      <c r="B600" s="964" t="str">
        <f>[7]building!B174</f>
        <v>a. In Foundation and basement</v>
      </c>
      <c r="C600" s="963"/>
      <c r="D600" s="963"/>
      <c r="E600" s="965"/>
      <c r="F600" s="965"/>
      <c r="G600" s="965"/>
      <c r="H600" s="965"/>
      <c r="I600" s="962"/>
    </row>
    <row r="601" spans="1:9" ht="21" customHeight="1">
      <c r="A601" s="963"/>
      <c r="B601" s="964" t="s">
        <v>6377</v>
      </c>
      <c r="C601" s="963">
        <v>1</v>
      </c>
      <c r="D601" s="963">
        <v>1</v>
      </c>
      <c r="E601" s="965">
        <v>13.62</v>
      </c>
      <c r="F601" s="965" t="s">
        <v>1586</v>
      </c>
      <c r="G601" s="965">
        <v>0.2</v>
      </c>
      <c r="H601" s="965">
        <f t="shared" ref="H601:H604" si="32">PRODUCT(C601:G601)</f>
        <v>2.72</v>
      </c>
      <c r="I601" s="962"/>
    </row>
    <row r="602" spans="1:9" ht="21" customHeight="1">
      <c r="A602" s="963"/>
      <c r="B602" s="964" t="s">
        <v>6476</v>
      </c>
      <c r="C602" s="963">
        <v>1</v>
      </c>
      <c r="D602" s="963">
        <v>1</v>
      </c>
      <c r="E602" s="965">
        <v>10.5</v>
      </c>
      <c r="F602" s="965" t="s">
        <v>1586</v>
      </c>
      <c r="G602" s="965">
        <v>0.2</v>
      </c>
      <c r="H602" s="965">
        <f t="shared" si="32"/>
        <v>2.1</v>
      </c>
      <c r="I602" s="962"/>
    </row>
    <row r="603" spans="1:9" ht="21" customHeight="1">
      <c r="A603" s="963"/>
      <c r="B603" s="964" t="s">
        <v>6477</v>
      </c>
      <c r="C603" s="963">
        <v>1</v>
      </c>
      <c r="D603" s="963">
        <v>1</v>
      </c>
      <c r="E603" s="965">
        <v>9.9</v>
      </c>
      <c r="F603" s="965" t="s">
        <v>1586</v>
      </c>
      <c r="G603" s="965">
        <v>0.2</v>
      </c>
      <c r="H603" s="965">
        <f t="shared" si="32"/>
        <v>1.98</v>
      </c>
      <c r="I603" s="962"/>
    </row>
    <row r="604" spans="1:9" ht="21" customHeight="1">
      <c r="A604" s="963"/>
      <c r="B604" s="964" t="s">
        <v>6482</v>
      </c>
      <c r="C604" s="963">
        <v>1</v>
      </c>
      <c r="D604" s="963">
        <v>1</v>
      </c>
      <c r="E604" s="965">
        <v>4.93</v>
      </c>
      <c r="F604" s="965" t="s">
        <v>1586</v>
      </c>
      <c r="G604" s="965">
        <v>0.2</v>
      </c>
      <c r="H604" s="965">
        <f t="shared" si="32"/>
        <v>0.99</v>
      </c>
      <c r="I604" s="962"/>
    </row>
    <row r="605" spans="1:9" ht="21" customHeight="1">
      <c r="A605" s="963"/>
      <c r="B605" s="964" t="s">
        <v>6480</v>
      </c>
      <c r="C605" s="963">
        <v>1</v>
      </c>
      <c r="D605" s="963">
        <v>1</v>
      </c>
      <c r="E605" s="965">
        <v>16</v>
      </c>
      <c r="F605" s="965" t="s">
        <v>1586</v>
      </c>
      <c r="G605" s="965">
        <v>0.4</v>
      </c>
      <c r="H605" s="965">
        <f>PRODUCT(C605:G605)</f>
        <v>6.4</v>
      </c>
      <c r="I605" s="962"/>
    </row>
    <row r="606" spans="1:9" ht="21" customHeight="1">
      <c r="A606" s="963"/>
      <c r="B606" s="966" t="s">
        <v>6364</v>
      </c>
      <c r="C606" s="963"/>
      <c r="D606" s="963"/>
      <c r="E606" s="965"/>
      <c r="F606" s="965"/>
      <c r="G606" s="965"/>
      <c r="H606" s="965"/>
      <c r="I606" s="962"/>
    </row>
    <row r="607" spans="1:9" ht="21" customHeight="1">
      <c r="A607" s="963"/>
      <c r="B607" s="964" t="s">
        <v>6481</v>
      </c>
      <c r="C607" s="963">
        <v>-1</v>
      </c>
      <c r="D607" s="963">
        <v>6</v>
      </c>
      <c r="E607" s="965">
        <v>1.06</v>
      </c>
      <c r="F607" s="965" t="s">
        <v>1586</v>
      </c>
      <c r="G607" s="965">
        <v>0.2</v>
      </c>
      <c r="H607" s="965">
        <f>PRODUCT(C607:G607)</f>
        <v>-1.27</v>
      </c>
      <c r="I607" s="962"/>
    </row>
    <row r="608" spans="1:9" ht="21" customHeight="1">
      <c r="A608" s="963"/>
      <c r="B608" s="964"/>
      <c r="C608" s="1038"/>
      <c r="D608" s="1038"/>
      <c r="E608" s="1038"/>
      <c r="F608" s="1038"/>
      <c r="G608" s="962" t="s">
        <v>2245</v>
      </c>
      <c r="H608" s="962">
        <f>SUM(H600:H607)</f>
        <v>12.92</v>
      </c>
      <c r="I608" s="962"/>
    </row>
    <row r="609" spans="1:9" ht="21" customHeight="1">
      <c r="A609" s="963"/>
      <c r="B609" s="964"/>
      <c r="C609" s="963"/>
      <c r="D609" s="963"/>
      <c r="E609" s="965"/>
      <c r="F609" s="965"/>
      <c r="G609" s="962" t="s">
        <v>4224</v>
      </c>
      <c r="H609" s="962">
        <f>ROUNDUP(H608,1)</f>
        <v>13</v>
      </c>
      <c r="I609" s="962" t="s">
        <v>869</v>
      </c>
    </row>
    <row r="610" spans="1:9" ht="36.6" customHeight="1">
      <c r="A610" s="963">
        <f>A599+1</f>
        <v>50</v>
      </c>
      <c r="B610" s="964" t="str">
        <f>'[8]Building (2)'!B330</f>
        <v>Floor plastering in C.M. 1:4, 20 mm tk.</v>
      </c>
      <c r="C610" s="963"/>
      <c r="D610" s="963"/>
      <c r="E610" s="965"/>
      <c r="F610" s="965"/>
      <c r="G610" s="965"/>
      <c r="H610" s="965"/>
      <c r="I610" s="962"/>
    </row>
    <row r="611" spans="1:9" ht="21" customHeight="1">
      <c r="A611" s="963"/>
      <c r="B611" s="964" t="s">
        <v>6372</v>
      </c>
      <c r="C611" s="963">
        <v>1</v>
      </c>
      <c r="D611" s="963">
        <v>2</v>
      </c>
      <c r="E611" s="965">
        <v>0.6</v>
      </c>
      <c r="F611" s="965">
        <v>0.6</v>
      </c>
      <c r="G611" s="965" t="s">
        <v>1586</v>
      </c>
      <c r="H611" s="965">
        <f>PRODUCT(C611:G611)</f>
        <v>0.72</v>
      </c>
      <c r="I611" s="962"/>
    </row>
    <row r="612" spans="1:9" ht="21" customHeight="1">
      <c r="A612" s="963"/>
      <c r="B612" s="964" t="s">
        <v>6480</v>
      </c>
      <c r="C612" s="963">
        <v>1</v>
      </c>
      <c r="D612" s="963">
        <v>1</v>
      </c>
      <c r="E612" s="965">
        <v>16</v>
      </c>
      <c r="F612" s="965">
        <v>0.23</v>
      </c>
      <c r="G612" s="965" t="s">
        <v>1586</v>
      </c>
      <c r="H612" s="965">
        <f>PRODUCT(C612:G612)</f>
        <v>3.68</v>
      </c>
      <c r="I612" s="962"/>
    </row>
    <row r="613" spans="1:9" ht="21" customHeight="1">
      <c r="A613" s="963"/>
      <c r="B613" s="964"/>
      <c r="C613" s="1038"/>
      <c r="D613" s="1038"/>
      <c r="E613" s="1038"/>
      <c r="F613" s="1038"/>
      <c r="G613" s="962" t="s">
        <v>2245</v>
      </c>
      <c r="H613" s="962">
        <f>SUM(H611:H612)</f>
        <v>4.4000000000000004</v>
      </c>
      <c r="I613" s="962"/>
    </row>
    <row r="614" spans="1:9" ht="21" customHeight="1">
      <c r="A614" s="963"/>
      <c r="B614" s="964"/>
      <c r="C614" s="963"/>
      <c r="D614" s="963"/>
      <c r="E614" s="965"/>
      <c r="F614" s="965"/>
      <c r="G614" s="962" t="s">
        <v>4224</v>
      </c>
      <c r="H614" s="962">
        <f>ROUNDUP(H613,1)</f>
        <v>4.4000000000000004</v>
      </c>
      <c r="I614" s="962" t="s">
        <v>609</v>
      </c>
    </row>
    <row r="615" spans="1:9" ht="21" customHeight="1">
      <c r="A615" s="963">
        <f>A610+1</f>
        <v>51</v>
      </c>
      <c r="B615" s="964" t="str">
        <f>'[8]Building (2)'!B342</f>
        <v>Plastering in C.M. 1:4, 12 mm tk.</v>
      </c>
      <c r="C615" s="963"/>
      <c r="D615" s="963"/>
      <c r="E615" s="965"/>
      <c r="F615" s="965"/>
      <c r="G615" s="965"/>
      <c r="H615" s="965"/>
      <c r="I615" s="962"/>
    </row>
    <row r="616" spans="1:9" ht="21" customHeight="1">
      <c r="A616" s="963"/>
      <c r="B616" s="964" t="s">
        <v>6372</v>
      </c>
      <c r="C616" s="963">
        <v>1</v>
      </c>
      <c r="D616" s="963">
        <v>2</v>
      </c>
      <c r="E616" s="965">
        <v>2.4</v>
      </c>
      <c r="F616" s="965" t="s">
        <v>1586</v>
      </c>
      <c r="G616" s="965">
        <v>0.45</v>
      </c>
      <c r="H616" s="965">
        <f>PRODUCT(C616:G616)</f>
        <v>2.16</v>
      </c>
      <c r="I616" s="962"/>
    </row>
    <row r="617" spans="1:9" ht="21" customHeight="1">
      <c r="A617" s="963"/>
      <c r="B617" s="964" t="s">
        <v>6480</v>
      </c>
      <c r="C617" s="963">
        <v>1</v>
      </c>
      <c r="D617" s="963">
        <v>2</v>
      </c>
      <c r="E617" s="965">
        <v>16</v>
      </c>
      <c r="F617" s="965" t="s">
        <v>1586</v>
      </c>
      <c r="G617" s="965">
        <v>0.25</v>
      </c>
      <c r="H617" s="965">
        <f>PRODUCT(C617:G617)</f>
        <v>8</v>
      </c>
      <c r="I617" s="962"/>
    </row>
    <row r="618" spans="1:9" ht="21" customHeight="1">
      <c r="A618" s="963"/>
      <c r="B618" s="964"/>
      <c r="C618" s="1038"/>
      <c r="D618" s="1038"/>
      <c r="E618" s="1038"/>
      <c r="F618" s="1038"/>
      <c r="G618" s="962" t="s">
        <v>2245</v>
      </c>
      <c r="H618" s="962">
        <f>SUM(H616:H617)</f>
        <v>10.16</v>
      </c>
      <c r="I618" s="962"/>
    </row>
    <row r="619" spans="1:9" ht="21" customHeight="1">
      <c r="A619" s="963"/>
      <c r="B619" s="964"/>
      <c r="C619" s="963"/>
      <c r="D619" s="963"/>
      <c r="E619" s="965"/>
      <c r="F619" s="965"/>
      <c r="G619" s="962" t="s">
        <v>4224</v>
      </c>
      <c r="H619" s="962">
        <f>ROUNDUP(H618,1)</f>
        <v>10.199999999999999</v>
      </c>
      <c r="I619" s="962" t="s">
        <v>609</v>
      </c>
    </row>
    <row r="620" spans="1:9" ht="93" customHeight="1">
      <c r="A620" s="963">
        <f>A615+1</f>
        <v>52</v>
      </c>
      <c r="B620" s="964" t="str">
        <f>'[8]Building (2)'!B838</f>
        <v>UPVC Non Pressure  pipe of SN8 SDR 34 ( S 16.5) as per IS 15328/2003a. 110 mm UPVC Non Pressure  pipe</v>
      </c>
      <c r="C620" s="963"/>
      <c r="D620" s="963"/>
      <c r="E620" s="965"/>
      <c r="F620" s="965"/>
      <c r="G620" s="965"/>
      <c r="H620" s="965"/>
      <c r="I620" s="962"/>
    </row>
    <row r="621" spans="1:9" ht="21" customHeight="1">
      <c r="A621" s="963"/>
      <c r="B621" s="964" t="s">
        <v>6472</v>
      </c>
      <c r="C621" s="963">
        <v>1</v>
      </c>
      <c r="D621" s="963">
        <v>1</v>
      </c>
      <c r="E621" s="965">
        <v>21</v>
      </c>
      <c r="F621" s="965" t="s">
        <v>1586</v>
      </c>
      <c r="G621" s="965" t="s">
        <v>1586</v>
      </c>
      <c r="H621" s="965">
        <f>PRODUCT(C621:G621)</f>
        <v>21</v>
      </c>
      <c r="I621" s="962"/>
    </row>
    <row r="622" spans="1:9" ht="21" customHeight="1">
      <c r="A622" s="963"/>
      <c r="B622" s="964"/>
      <c r="C622" s="1038"/>
      <c r="D622" s="1038"/>
      <c r="E622" s="1038"/>
      <c r="F622" s="1038"/>
      <c r="G622" s="962" t="s">
        <v>2245</v>
      </c>
      <c r="H622" s="962">
        <f>SUM(H621:H621)</f>
        <v>21</v>
      </c>
      <c r="I622" s="962"/>
    </row>
    <row r="623" spans="1:9" ht="21" customHeight="1">
      <c r="A623" s="963"/>
      <c r="B623" s="964"/>
      <c r="C623" s="963"/>
      <c r="D623" s="963"/>
      <c r="E623" s="965"/>
      <c r="F623" s="965"/>
      <c r="G623" s="962" t="s">
        <v>4224</v>
      </c>
      <c r="H623" s="962">
        <f>ROUNDUP(H622,1)</f>
        <v>21</v>
      </c>
      <c r="I623" s="962" t="s">
        <v>1771</v>
      </c>
    </row>
    <row r="624" spans="1:9" ht="21" customHeight="1">
      <c r="A624" s="963">
        <f>A620+1</f>
        <v>53</v>
      </c>
      <c r="B624" s="964" t="str">
        <f>[7]building!B38</f>
        <v>Filling C.S. sand</v>
      </c>
      <c r="C624" s="963"/>
      <c r="D624" s="963"/>
      <c r="E624" s="965"/>
      <c r="F624" s="965"/>
      <c r="G624" s="965"/>
      <c r="H624" s="965"/>
      <c r="I624" s="962"/>
    </row>
    <row r="625" spans="1:9" ht="21" customHeight="1">
      <c r="A625" s="963"/>
      <c r="B625" s="964" t="s">
        <v>6377</v>
      </c>
      <c r="C625" s="963">
        <v>1</v>
      </c>
      <c r="D625" s="963">
        <v>1</v>
      </c>
      <c r="E625" s="965">
        <v>13.62</v>
      </c>
      <c r="F625" s="965">
        <v>0.79</v>
      </c>
      <c r="G625" s="965">
        <v>0.08</v>
      </c>
      <c r="H625" s="965">
        <f t="shared" ref="H625:H629" si="33">PRODUCT(C625:G625)</f>
        <v>0.86</v>
      </c>
      <c r="I625" s="962"/>
    </row>
    <row r="626" spans="1:9" ht="21" customHeight="1">
      <c r="A626" s="963"/>
      <c r="B626" s="964" t="s">
        <v>6476</v>
      </c>
      <c r="C626" s="963">
        <v>1</v>
      </c>
      <c r="D626" s="963">
        <v>1</v>
      </c>
      <c r="E626" s="965">
        <v>9.6</v>
      </c>
      <c r="F626" s="965">
        <v>0.79</v>
      </c>
      <c r="G626" s="965">
        <v>0.08</v>
      </c>
      <c r="H626" s="965">
        <f t="shared" si="33"/>
        <v>0.61</v>
      </c>
      <c r="I626" s="962"/>
    </row>
    <row r="627" spans="1:9" ht="21" customHeight="1">
      <c r="A627" s="963"/>
      <c r="B627" s="964" t="s">
        <v>6477</v>
      </c>
      <c r="C627" s="963">
        <v>1</v>
      </c>
      <c r="D627" s="963">
        <v>1</v>
      </c>
      <c r="E627" s="965">
        <v>9</v>
      </c>
      <c r="F627" s="965">
        <v>0.49</v>
      </c>
      <c r="G627" s="965">
        <v>0.08</v>
      </c>
      <c r="H627" s="965">
        <f t="shared" si="33"/>
        <v>0.35</v>
      </c>
      <c r="I627" s="962"/>
    </row>
    <row r="628" spans="1:9" ht="21" customHeight="1">
      <c r="A628" s="963"/>
      <c r="B628" s="964" t="s">
        <v>6482</v>
      </c>
      <c r="C628" s="963">
        <v>1</v>
      </c>
      <c r="D628" s="963">
        <v>1</v>
      </c>
      <c r="E628" s="965">
        <v>4.03</v>
      </c>
      <c r="F628" s="965">
        <v>0.49</v>
      </c>
      <c r="G628" s="965">
        <v>0.08</v>
      </c>
      <c r="H628" s="965">
        <f t="shared" si="33"/>
        <v>0.16</v>
      </c>
      <c r="I628" s="962"/>
    </row>
    <row r="629" spans="1:9" ht="21" customHeight="1">
      <c r="A629" s="963"/>
      <c r="B629" s="964" t="s">
        <v>6514</v>
      </c>
      <c r="C629" s="963">
        <v>1</v>
      </c>
      <c r="D629" s="963">
        <v>1</v>
      </c>
      <c r="E629" s="965">
        <v>3.77</v>
      </c>
      <c r="F629" s="965">
        <v>0.97</v>
      </c>
      <c r="G629" s="965">
        <v>0.08</v>
      </c>
      <c r="H629" s="965">
        <f t="shared" si="33"/>
        <v>0.28999999999999998</v>
      </c>
      <c r="I629" s="962"/>
    </row>
    <row r="630" spans="1:9" ht="21" customHeight="1">
      <c r="A630" s="963"/>
      <c r="B630" s="966" t="s">
        <v>6364</v>
      </c>
      <c r="C630" s="963"/>
      <c r="D630" s="963"/>
      <c r="E630" s="965"/>
      <c r="F630" s="965"/>
      <c r="G630" s="965"/>
      <c r="H630" s="965"/>
      <c r="I630" s="962"/>
    </row>
    <row r="631" spans="1:9" ht="21" customHeight="1">
      <c r="A631" s="963"/>
      <c r="B631" s="964" t="s">
        <v>6481</v>
      </c>
      <c r="C631" s="963">
        <v>-1</v>
      </c>
      <c r="D631" s="963">
        <v>6</v>
      </c>
      <c r="E631" s="965">
        <v>1.06</v>
      </c>
      <c r="F631" s="965">
        <v>0.79</v>
      </c>
      <c r="G631" s="965">
        <v>0.08</v>
      </c>
      <c r="H631" s="965">
        <f>PRODUCT(C631:G631)</f>
        <v>-0.4</v>
      </c>
      <c r="I631" s="962"/>
    </row>
    <row r="632" spans="1:9" ht="21" customHeight="1">
      <c r="A632" s="963"/>
      <c r="B632" s="964"/>
      <c r="C632" s="1038"/>
      <c r="D632" s="1038"/>
      <c r="E632" s="1038"/>
      <c r="F632" s="1038"/>
      <c r="G632" s="962" t="s">
        <v>2245</v>
      </c>
      <c r="H632" s="962">
        <f>SUM(H625:H631)</f>
        <v>1.87</v>
      </c>
      <c r="I632" s="962"/>
    </row>
    <row r="633" spans="1:9" ht="21" customHeight="1">
      <c r="A633" s="963"/>
      <c r="B633" s="964"/>
      <c r="C633" s="963"/>
      <c r="D633" s="963"/>
      <c r="E633" s="965"/>
      <c r="F633" s="965"/>
      <c r="G633" s="962" t="s">
        <v>4224</v>
      </c>
      <c r="H633" s="962">
        <f>ROUNDUP(H632,1)</f>
        <v>1.9</v>
      </c>
      <c r="I633" s="962" t="s">
        <v>869</v>
      </c>
    </row>
    <row r="634" spans="1:9" ht="21" customHeight="1">
      <c r="A634" s="963">
        <f>A624+1</f>
        <v>54</v>
      </c>
      <c r="B634" s="964" t="str">
        <f>[7]building!B562</f>
        <v xml:space="preserve">Supplying and filling with gravel </v>
      </c>
      <c r="C634" s="963"/>
      <c r="D634" s="963"/>
      <c r="E634" s="965"/>
      <c r="F634" s="965"/>
      <c r="G634" s="965"/>
      <c r="H634" s="965"/>
      <c r="I634" s="962"/>
    </row>
    <row r="635" spans="1:9" ht="21" customHeight="1">
      <c r="A635" s="963"/>
      <c r="B635" s="964" t="s">
        <v>6377</v>
      </c>
      <c r="C635" s="963">
        <v>1</v>
      </c>
      <c r="D635" s="963">
        <v>1</v>
      </c>
      <c r="E635" s="965">
        <v>13.62</v>
      </c>
      <c r="F635" s="965">
        <v>0.79</v>
      </c>
      <c r="G635" s="965">
        <v>0.15</v>
      </c>
      <c r="H635" s="965">
        <f t="shared" ref="H635:H639" si="34">PRODUCT(C635:G635)</f>
        <v>1.61</v>
      </c>
      <c r="I635" s="962"/>
    </row>
    <row r="636" spans="1:9" ht="21" customHeight="1">
      <c r="A636" s="963"/>
      <c r="B636" s="964" t="s">
        <v>6476</v>
      </c>
      <c r="C636" s="963">
        <v>1</v>
      </c>
      <c r="D636" s="963">
        <v>1</v>
      </c>
      <c r="E636" s="965">
        <v>9.6</v>
      </c>
      <c r="F636" s="965">
        <v>0.79</v>
      </c>
      <c r="G636" s="965">
        <v>0.15</v>
      </c>
      <c r="H636" s="965">
        <f t="shared" si="34"/>
        <v>1.1399999999999999</v>
      </c>
      <c r="I636" s="962"/>
    </row>
    <row r="637" spans="1:9" ht="21" customHeight="1">
      <c r="A637" s="963"/>
      <c r="B637" s="964" t="s">
        <v>6477</v>
      </c>
      <c r="C637" s="963">
        <v>1</v>
      </c>
      <c r="D637" s="963">
        <v>1</v>
      </c>
      <c r="E637" s="965">
        <v>9</v>
      </c>
      <c r="F637" s="965">
        <v>0.49</v>
      </c>
      <c r="G637" s="965">
        <v>0.15</v>
      </c>
      <c r="H637" s="965">
        <f t="shared" si="34"/>
        <v>0.66</v>
      </c>
      <c r="I637" s="962"/>
    </row>
    <row r="638" spans="1:9" ht="21" customHeight="1">
      <c r="A638" s="963"/>
      <c r="B638" s="964" t="s">
        <v>6482</v>
      </c>
      <c r="C638" s="963">
        <v>1</v>
      </c>
      <c r="D638" s="963">
        <v>1</v>
      </c>
      <c r="E638" s="965">
        <v>4.03</v>
      </c>
      <c r="F638" s="965">
        <v>0.49</v>
      </c>
      <c r="G638" s="965">
        <v>0.15</v>
      </c>
      <c r="H638" s="965">
        <f t="shared" si="34"/>
        <v>0.3</v>
      </c>
      <c r="I638" s="962"/>
    </row>
    <row r="639" spans="1:9" ht="21" customHeight="1">
      <c r="A639" s="963"/>
      <c r="B639" s="964" t="s">
        <v>6514</v>
      </c>
      <c r="C639" s="963">
        <v>1</v>
      </c>
      <c r="D639" s="963">
        <v>1</v>
      </c>
      <c r="E639" s="965">
        <v>3.77</v>
      </c>
      <c r="F639" s="965">
        <v>0.97</v>
      </c>
      <c r="G639" s="965">
        <v>0.2</v>
      </c>
      <c r="H639" s="965">
        <f t="shared" si="34"/>
        <v>0.73</v>
      </c>
      <c r="I639" s="962"/>
    </row>
    <row r="640" spans="1:9" ht="21" customHeight="1">
      <c r="A640" s="963"/>
      <c r="B640" s="966" t="s">
        <v>6364</v>
      </c>
      <c r="C640" s="963"/>
      <c r="D640" s="963"/>
      <c r="E640" s="965"/>
      <c r="F640" s="965"/>
      <c r="G640" s="965"/>
      <c r="H640" s="965"/>
      <c r="I640" s="962"/>
    </row>
    <row r="641" spans="1:9" ht="21" customHeight="1">
      <c r="A641" s="963"/>
      <c r="B641" s="964" t="s">
        <v>6481</v>
      </c>
      <c r="C641" s="963">
        <v>-1</v>
      </c>
      <c r="D641" s="963">
        <v>6</v>
      </c>
      <c r="E641" s="965">
        <v>1.06</v>
      </c>
      <c r="F641" s="965">
        <v>0.79</v>
      </c>
      <c r="G641" s="965">
        <v>0.15</v>
      </c>
      <c r="H641" s="965">
        <f>PRODUCT(C641:G641)</f>
        <v>-0.75</v>
      </c>
      <c r="I641" s="962"/>
    </row>
    <row r="642" spans="1:9" ht="21" customHeight="1">
      <c r="A642" s="963"/>
      <c r="B642" s="964"/>
      <c r="C642" s="1038"/>
      <c r="D642" s="1038"/>
      <c r="E642" s="1038"/>
      <c r="F642" s="1038"/>
      <c r="G642" s="962" t="s">
        <v>2245</v>
      </c>
      <c r="H642" s="962">
        <f>SUM(H635:H641)</f>
        <v>3.69</v>
      </c>
      <c r="I642" s="962"/>
    </row>
    <row r="643" spans="1:9" ht="21" customHeight="1">
      <c r="A643" s="963"/>
      <c r="B643" s="964"/>
      <c r="C643" s="963"/>
      <c r="D643" s="963"/>
      <c r="E643" s="965"/>
      <c r="F643" s="965"/>
      <c r="G643" s="962" t="s">
        <v>4224</v>
      </c>
      <c r="H643" s="962">
        <f>ROUNDUP(H642,1)</f>
        <v>3.7</v>
      </c>
      <c r="I643" s="962" t="s">
        <v>869</v>
      </c>
    </row>
    <row r="644" spans="1:9" ht="38.25" customHeight="1">
      <c r="A644" s="963">
        <f>A634+1</f>
        <v>55</v>
      </c>
      <c r="B644" s="964" t="str">
        <f>[7]building!B674</f>
        <v>Precast slab 50 mm tk.in C.C. 1:3:6 with fibre</v>
      </c>
      <c r="C644" s="963"/>
      <c r="D644" s="963"/>
      <c r="E644" s="965"/>
      <c r="F644" s="965"/>
      <c r="G644" s="965"/>
      <c r="H644" s="965"/>
      <c r="I644" s="962"/>
    </row>
    <row r="645" spans="1:9" ht="21" customHeight="1">
      <c r="A645" s="963"/>
      <c r="B645" s="964" t="s">
        <v>6377</v>
      </c>
      <c r="C645" s="963">
        <v>1</v>
      </c>
      <c r="D645" s="963">
        <v>1</v>
      </c>
      <c r="E645" s="965">
        <v>13.62</v>
      </c>
      <c r="F645" s="965">
        <v>0.9</v>
      </c>
      <c r="G645" s="965" t="s">
        <v>1586</v>
      </c>
      <c r="H645" s="965">
        <f t="shared" ref="H645" si="35">PRODUCT(C645:G645)</f>
        <v>12.26</v>
      </c>
      <c r="I645" s="962"/>
    </row>
    <row r="646" spans="1:9" ht="21" customHeight="1">
      <c r="A646" s="963"/>
      <c r="B646" s="966" t="s">
        <v>6364</v>
      </c>
      <c r="C646" s="963"/>
      <c r="D646" s="963"/>
      <c r="E646" s="965"/>
      <c r="F646" s="965"/>
      <c r="G646" s="965"/>
      <c r="H646" s="965"/>
      <c r="I646" s="962"/>
    </row>
    <row r="647" spans="1:9" ht="21" customHeight="1">
      <c r="A647" s="963"/>
      <c r="B647" s="964" t="s">
        <v>6481</v>
      </c>
      <c r="C647" s="963">
        <v>-1</v>
      </c>
      <c r="D647" s="963">
        <v>3</v>
      </c>
      <c r="E647" s="965">
        <v>0.75</v>
      </c>
      <c r="F647" s="965">
        <v>0.9</v>
      </c>
      <c r="G647" s="965" t="s">
        <v>1586</v>
      </c>
      <c r="H647" s="965">
        <f>PRODUCT(C647:G647)</f>
        <v>-2.0299999999999998</v>
      </c>
      <c r="I647" s="962"/>
    </row>
    <row r="648" spans="1:9" ht="21" customHeight="1">
      <c r="A648" s="963"/>
      <c r="B648" s="964"/>
      <c r="C648" s="1038"/>
      <c r="D648" s="1038"/>
      <c r="E648" s="1038"/>
      <c r="F648" s="1038"/>
      <c r="G648" s="962" t="s">
        <v>2245</v>
      </c>
      <c r="H648" s="962">
        <f>SUM(H645:H647)</f>
        <v>10.23</v>
      </c>
      <c r="I648" s="962"/>
    </row>
    <row r="649" spans="1:9" ht="21" customHeight="1">
      <c r="A649" s="963"/>
      <c r="B649" s="964"/>
      <c r="C649" s="963"/>
      <c r="D649" s="963"/>
      <c r="E649" s="965"/>
      <c r="F649" s="965"/>
      <c r="G649" s="962" t="s">
        <v>4224</v>
      </c>
      <c r="H649" s="962">
        <f>ROUNDUP(H648,1)</f>
        <v>10.3</v>
      </c>
      <c r="I649" s="962" t="s">
        <v>609</v>
      </c>
    </row>
    <row r="650" spans="1:9" ht="75.75" customHeight="1">
      <c r="A650" s="963">
        <f>A644+1</f>
        <v>56</v>
      </c>
      <c r="B650" s="964" t="s">
        <v>6484</v>
      </c>
      <c r="C650" s="963"/>
      <c r="D650" s="963"/>
      <c r="E650" s="965"/>
      <c r="F650" s="965"/>
      <c r="G650" s="965"/>
      <c r="H650" s="965"/>
      <c r="I650" s="962"/>
    </row>
    <row r="651" spans="1:9" ht="21" customHeight="1">
      <c r="A651" s="963"/>
      <c r="B651" s="964" t="s">
        <v>6482</v>
      </c>
      <c r="C651" s="963">
        <v>1</v>
      </c>
      <c r="D651" s="963">
        <v>1</v>
      </c>
      <c r="E651" s="965">
        <v>4.03</v>
      </c>
      <c r="F651" s="965">
        <v>0.6</v>
      </c>
      <c r="G651" s="965" t="s">
        <v>1586</v>
      </c>
      <c r="H651" s="965">
        <f t="shared" ref="H651:H652" si="36">PRODUCT(C651:G651)</f>
        <v>2.42</v>
      </c>
      <c r="I651" s="962"/>
    </row>
    <row r="652" spans="1:9" ht="21" customHeight="1">
      <c r="A652" s="963"/>
      <c r="B652" s="964" t="s">
        <v>6477</v>
      </c>
      <c r="C652" s="963">
        <v>1</v>
      </c>
      <c r="D652" s="963">
        <v>1</v>
      </c>
      <c r="E652" s="965">
        <v>9</v>
      </c>
      <c r="F652" s="965">
        <v>0.6</v>
      </c>
      <c r="G652" s="965" t="s">
        <v>1586</v>
      </c>
      <c r="H652" s="965">
        <f t="shared" si="36"/>
        <v>5.4</v>
      </c>
      <c r="I652" s="962"/>
    </row>
    <row r="653" spans="1:9" ht="21" customHeight="1">
      <c r="A653" s="963"/>
      <c r="B653" s="964" t="s">
        <v>6476</v>
      </c>
      <c r="C653" s="963">
        <v>1</v>
      </c>
      <c r="D653" s="963">
        <v>1</v>
      </c>
      <c r="E653" s="965">
        <v>9.6</v>
      </c>
      <c r="F653" s="965">
        <v>0.9</v>
      </c>
      <c r="G653" s="965" t="s">
        <v>1586</v>
      </c>
      <c r="H653" s="965">
        <f>PRODUCT(C653:G653)</f>
        <v>8.64</v>
      </c>
      <c r="I653" s="962"/>
    </row>
    <row r="654" spans="1:9" ht="21" customHeight="1">
      <c r="A654" s="963"/>
      <c r="B654" s="966" t="s">
        <v>6364</v>
      </c>
      <c r="C654" s="963"/>
      <c r="D654" s="963"/>
      <c r="E654" s="965"/>
      <c r="F654" s="965"/>
      <c r="G654" s="965"/>
      <c r="H654" s="965"/>
      <c r="I654" s="962"/>
    </row>
    <row r="655" spans="1:9" ht="21" customHeight="1">
      <c r="A655" s="963"/>
      <c r="B655" s="964" t="s">
        <v>6481</v>
      </c>
      <c r="C655" s="963">
        <v>-1</v>
      </c>
      <c r="D655" s="963">
        <v>1</v>
      </c>
      <c r="E655" s="965">
        <v>0.75</v>
      </c>
      <c r="F655" s="965">
        <v>0.9</v>
      </c>
      <c r="G655" s="965" t="s">
        <v>1586</v>
      </c>
      <c r="H655" s="965">
        <f>PRODUCT(C655:G655)</f>
        <v>-0.68</v>
      </c>
      <c r="I655" s="962"/>
    </row>
    <row r="656" spans="1:9" ht="21" customHeight="1">
      <c r="A656" s="963"/>
      <c r="B656" s="964"/>
      <c r="C656" s="1038"/>
      <c r="D656" s="1038"/>
      <c r="E656" s="1038"/>
      <c r="F656" s="1038"/>
      <c r="G656" s="962" t="s">
        <v>2245</v>
      </c>
      <c r="H656" s="962">
        <f>SUM(H651:H655)</f>
        <v>15.78</v>
      </c>
      <c r="I656" s="962"/>
    </row>
    <row r="657" spans="1:9" ht="21" customHeight="1">
      <c r="A657" s="963"/>
      <c r="B657" s="964"/>
      <c r="C657" s="963"/>
      <c r="D657" s="963"/>
      <c r="E657" s="965"/>
      <c r="F657" s="965"/>
      <c r="G657" s="962" t="s">
        <v>4224</v>
      </c>
      <c r="H657" s="962">
        <f>ROUNDUP(H656,1)</f>
        <v>15.8</v>
      </c>
      <c r="I657" s="962" t="s">
        <v>609</v>
      </c>
    </row>
    <row r="658" spans="1:9" ht="56.25" customHeight="1">
      <c r="A658" s="963">
        <f>A650+1</f>
        <v>57</v>
      </c>
      <c r="B658" s="964" t="str">
        <f>[7]building!B707</f>
        <v>Rain water harvesting using defunct borewell and providing perforated cover slab</v>
      </c>
      <c r="C658" s="963"/>
      <c r="D658" s="963"/>
      <c r="E658" s="965"/>
      <c r="F658" s="965"/>
      <c r="G658" s="965"/>
      <c r="H658" s="965"/>
      <c r="I658" s="962"/>
    </row>
    <row r="659" spans="1:9" ht="21" customHeight="1">
      <c r="A659" s="963"/>
      <c r="B659" s="964" t="str">
        <f>[7]building!B708</f>
        <v>a). Providing pit (M30)</v>
      </c>
      <c r="C659" s="963"/>
      <c r="D659" s="963"/>
      <c r="E659" s="965"/>
      <c r="F659" s="965"/>
      <c r="G659" s="965"/>
      <c r="H659" s="965"/>
      <c r="I659" s="962"/>
    </row>
    <row r="660" spans="1:9" ht="21" customHeight="1">
      <c r="A660" s="963"/>
      <c r="B660" s="964" t="s">
        <v>6490</v>
      </c>
      <c r="C660" s="963">
        <v>1</v>
      </c>
      <c r="D660" s="963">
        <v>3</v>
      </c>
      <c r="E660" s="965" t="s">
        <v>1586</v>
      </c>
      <c r="F660" s="965" t="s">
        <v>1586</v>
      </c>
      <c r="G660" s="965" t="s">
        <v>1586</v>
      </c>
      <c r="H660" s="965">
        <f t="shared" ref="H660" si="37">PRODUCT(C660:G660)</f>
        <v>3</v>
      </c>
      <c r="I660" s="962"/>
    </row>
    <row r="661" spans="1:9" ht="21" customHeight="1">
      <c r="A661" s="963"/>
      <c r="B661" s="964"/>
      <c r="C661" s="1038"/>
      <c r="D661" s="1038"/>
      <c r="E661" s="1038"/>
      <c r="F661" s="1038"/>
      <c r="G661" s="962" t="s">
        <v>2245</v>
      </c>
      <c r="H661" s="962">
        <f>SUM(H659:H660)</f>
        <v>3</v>
      </c>
      <c r="I661" s="962"/>
    </row>
    <row r="662" spans="1:9" ht="21" customHeight="1">
      <c r="A662" s="963"/>
      <c r="B662" s="964"/>
      <c r="C662" s="963"/>
      <c r="D662" s="963"/>
      <c r="E662" s="965"/>
      <c r="F662" s="965"/>
      <c r="G662" s="962" t="s">
        <v>4224</v>
      </c>
      <c r="H662" s="962">
        <f>ROUNDUP(H661,1)</f>
        <v>3</v>
      </c>
      <c r="I662" s="962" t="s">
        <v>1716</v>
      </c>
    </row>
    <row r="663" spans="1:9" ht="36">
      <c r="A663" s="963">
        <f>A658+1</f>
        <v>58</v>
      </c>
      <c r="B663" s="964" t="str">
        <f>[7]building!B396</f>
        <v>Gully Trap using chamber burnt bricks of size 23x11.4x7.5cm</v>
      </c>
      <c r="C663" s="963"/>
      <c r="D663" s="963"/>
      <c r="E663" s="965"/>
      <c r="F663" s="965"/>
      <c r="G663" s="965"/>
      <c r="H663" s="965"/>
      <c r="I663" s="962"/>
    </row>
    <row r="664" spans="1:9" ht="21" customHeight="1">
      <c r="A664" s="963"/>
      <c r="B664" s="964" t="s">
        <v>6490</v>
      </c>
      <c r="C664" s="963">
        <v>1</v>
      </c>
      <c r="D664" s="963">
        <v>4</v>
      </c>
      <c r="E664" s="965" t="s">
        <v>1586</v>
      </c>
      <c r="F664" s="965" t="s">
        <v>1586</v>
      </c>
      <c r="G664" s="965" t="s">
        <v>1586</v>
      </c>
      <c r="H664" s="965">
        <f t="shared" ref="H664" si="38">PRODUCT(C664:G664)</f>
        <v>4</v>
      </c>
      <c r="I664" s="962"/>
    </row>
    <row r="665" spans="1:9" ht="21" customHeight="1">
      <c r="A665" s="963"/>
      <c r="B665" s="964"/>
      <c r="C665" s="1038"/>
      <c r="D665" s="1038"/>
      <c r="E665" s="1038"/>
      <c r="F665" s="1038"/>
      <c r="G665" s="962" t="s">
        <v>2245</v>
      </c>
      <c r="H665" s="962">
        <f>SUM(H664:H664)</f>
        <v>4</v>
      </c>
      <c r="I665" s="962"/>
    </row>
    <row r="666" spans="1:9" ht="21" customHeight="1">
      <c r="A666" s="963"/>
      <c r="B666" s="964"/>
      <c r="C666" s="963"/>
      <c r="D666" s="963"/>
      <c r="E666" s="965"/>
      <c r="F666" s="965"/>
      <c r="G666" s="962" t="s">
        <v>4224</v>
      </c>
      <c r="H666" s="962">
        <f>ROUNDUP(H665,1)</f>
        <v>4</v>
      </c>
      <c r="I666" s="962" t="s">
        <v>1716</v>
      </c>
    </row>
    <row r="667" spans="1:9" ht="73.5" customHeight="1">
      <c r="A667" s="963">
        <f>A663+1</f>
        <v>59</v>
      </c>
      <c r="B667" s="964" t="str">
        <f>[7]building!B699</f>
        <v>4 x 4  Sq mm copper PVC insulated unsheathed single core cable for 3 phase EB service connection</v>
      </c>
      <c r="C667" s="963"/>
      <c r="D667" s="963"/>
      <c r="E667" s="965"/>
      <c r="F667" s="965"/>
      <c r="G667" s="965"/>
      <c r="H667" s="965"/>
      <c r="I667" s="962"/>
    </row>
    <row r="668" spans="1:9" ht="21" customHeight="1">
      <c r="A668" s="963"/>
      <c r="B668" s="964" t="s">
        <v>6562</v>
      </c>
      <c r="C668" s="963">
        <v>1</v>
      </c>
      <c r="D668" s="963">
        <v>1</v>
      </c>
      <c r="E668" s="965">
        <v>23</v>
      </c>
      <c r="F668" s="965" t="s">
        <v>1586</v>
      </c>
      <c r="G668" s="965" t="s">
        <v>1586</v>
      </c>
      <c r="H668" s="965">
        <f t="shared" ref="H668" si="39">PRODUCT(C668:G668)</f>
        <v>23</v>
      </c>
      <c r="I668" s="962"/>
    </row>
    <row r="669" spans="1:9" ht="21" customHeight="1">
      <c r="A669" s="963"/>
      <c r="B669" s="964"/>
      <c r="C669" s="1038"/>
      <c r="D669" s="1038"/>
      <c r="E669" s="1038"/>
      <c r="F669" s="1038"/>
      <c r="G669" s="962" t="s">
        <v>2245</v>
      </c>
      <c r="H669" s="962">
        <f>SUM(H668:H668)</f>
        <v>23</v>
      </c>
      <c r="I669" s="962"/>
    </row>
    <row r="670" spans="1:9" ht="21" customHeight="1">
      <c r="A670" s="963"/>
      <c r="B670" s="964"/>
      <c r="C670" s="963"/>
      <c r="D670" s="963"/>
      <c r="E670" s="965"/>
      <c r="F670" s="965"/>
      <c r="G670" s="962" t="s">
        <v>4224</v>
      </c>
      <c r="H670" s="962">
        <f>ROUNDUP(H669,1)</f>
        <v>23</v>
      </c>
      <c r="I670" s="962" t="s">
        <v>1771</v>
      </c>
    </row>
    <row r="671" spans="1:9" ht="21" customHeight="1">
      <c r="A671" s="963">
        <f>A667+1</f>
        <v>60</v>
      </c>
      <c r="B671" s="964" t="str">
        <f>[7]building!B442</f>
        <v>Earthing Station IS3043 (Type I)</v>
      </c>
      <c r="C671" s="963"/>
      <c r="D671" s="963"/>
      <c r="E671" s="965"/>
      <c r="F671" s="965"/>
      <c r="G671" s="965"/>
      <c r="H671" s="965"/>
      <c r="I671" s="962"/>
    </row>
    <row r="672" spans="1:9" ht="21" customHeight="1">
      <c r="A672" s="963"/>
      <c r="B672" s="964" t="s">
        <v>6490</v>
      </c>
      <c r="C672" s="963">
        <v>1</v>
      </c>
      <c r="D672" s="963">
        <v>1</v>
      </c>
      <c r="E672" s="965" t="s">
        <v>1586</v>
      </c>
      <c r="F672" s="965" t="s">
        <v>1586</v>
      </c>
      <c r="G672" s="965" t="s">
        <v>1586</v>
      </c>
      <c r="H672" s="965">
        <f t="shared" ref="H672" si="40">PRODUCT(C672:G672)</f>
        <v>1</v>
      </c>
      <c r="I672" s="962"/>
    </row>
    <row r="673" spans="1:9" ht="21" customHeight="1">
      <c r="A673" s="963"/>
      <c r="B673" s="964"/>
      <c r="C673" s="1038"/>
      <c r="D673" s="1038"/>
      <c r="E673" s="1038"/>
      <c r="F673" s="1038"/>
      <c r="G673" s="962" t="s">
        <v>2245</v>
      </c>
      <c r="H673" s="962">
        <f>SUM(H672:H672)</f>
        <v>1</v>
      </c>
      <c r="I673" s="962"/>
    </row>
    <row r="674" spans="1:9" ht="21" customHeight="1">
      <c r="A674" s="963"/>
      <c r="B674" s="964"/>
      <c r="C674" s="963"/>
      <c r="D674" s="963"/>
      <c r="E674" s="965"/>
      <c r="F674" s="965"/>
      <c r="G674" s="962" t="s">
        <v>4224</v>
      </c>
      <c r="H674" s="962">
        <f>ROUNDUP(H673,1)</f>
        <v>1</v>
      </c>
      <c r="I674" s="962" t="s">
        <v>1716</v>
      </c>
    </row>
    <row r="675" spans="1:9" ht="21" customHeight="1">
      <c r="A675" s="963">
        <f>A671+1</f>
        <v>61</v>
      </c>
      <c r="B675" s="964" t="str">
        <f>[7]building!B436</f>
        <v>8 SWG wire</v>
      </c>
      <c r="C675" s="963"/>
      <c r="D675" s="963"/>
      <c r="E675" s="965"/>
      <c r="F675" s="965"/>
      <c r="G675" s="965"/>
      <c r="H675" s="965"/>
      <c r="I675" s="962"/>
    </row>
    <row r="676" spans="1:9" ht="21" customHeight="1">
      <c r="A676" s="963"/>
      <c r="B676" s="964" t="s">
        <v>6490</v>
      </c>
      <c r="C676" s="963">
        <v>1</v>
      </c>
      <c r="D676" s="963">
        <v>1</v>
      </c>
      <c r="E676" s="965">
        <v>6</v>
      </c>
      <c r="F676" s="965" t="s">
        <v>1586</v>
      </c>
      <c r="G676" s="965" t="s">
        <v>1586</v>
      </c>
      <c r="H676" s="965">
        <f t="shared" ref="H676" si="41">PRODUCT(C676:G676)</f>
        <v>6</v>
      </c>
      <c r="I676" s="962"/>
    </row>
    <row r="677" spans="1:9" ht="21" customHeight="1">
      <c r="A677" s="963"/>
      <c r="B677" s="964"/>
      <c r="C677" s="1038"/>
      <c r="D677" s="1038"/>
      <c r="E677" s="1038"/>
      <c r="F677" s="1038"/>
      <c r="G677" s="962" t="s">
        <v>2245</v>
      </c>
      <c r="H677" s="962">
        <f>SUM(H676:H676)</f>
        <v>6</v>
      </c>
      <c r="I677" s="962"/>
    </row>
    <row r="678" spans="1:9" ht="21" customHeight="1">
      <c r="A678" s="963"/>
      <c r="B678" s="964"/>
      <c r="C678" s="963"/>
      <c r="D678" s="963"/>
      <c r="E678" s="965"/>
      <c r="F678" s="965"/>
      <c r="G678" s="962" t="s">
        <v>4224</v>
      </c>
      <c r="H678" s="962">
        <f>ROUNDUP(H677,1)</f>
        <v>6</v>
      </c>
      <c r="I678" s="962" t="s">
        <v>1771</v>
      </c>
    </row>
    <row r="679" spans="1:9" ht="37.5" customHeight="1">
      <c r="A679" s="963">
        <f>A675+1</f>
        <v>62</v>
      </c>
      <c r="B679" s="964" t="str">
        <f>[7]building!B639</f>
        <v>Supply and Fixing Soild UPVC door Shutter with frame</v>
      </c>
      <c r="C679" s="963"/>
      <c r="D679" s="963"/>
      <c r="E679" s="965"/>
      <c r="F679" s="965"/>
      <c r="G679" s="965"/>
      <c r="H679" s="965"/>
      <c r="I679" s="962"/>
    </row>
    <row r="680" spans="1:9" ht="21" customHeight="1">
      <c r="A680" s="963"/>
      <c r="B680" s="964" t="s">
        <v>6458</v>
      </c>
      <c r="C680" s="963">
        <v>1</v>
      </c>
      <c r="D680" s="963">
        <v>2</v>
      </c>
      <c r="E680" s="965">
        <v>0.9</v>
      </c>
      <c r="F680" s="965" t="s">
        <v>1586</v>
      </c>
      <c r="G680" s="965">
        <v>2.1</v>
      </c>
      <c r="H680" s="965">
        <f t="shared" ref="H680:H681" si="42">PRODUCT(C680:G680)</f>
        <v>3.78</v>
      </c>
      <c r="I680" s="962"/>
    </row>
    <row r="681" spans="1:9" ht="21" customHeight="1">
      <c r="A681" s="963"/>
      <c r="B681" s="964" t="s">
        <v>6363</v>
      </c>
      <c r="C681" s="963">
        <v>1</v>
      </c>
      <c r="D681" s="963">
        <v>2</v>
      </c>
      <c r="E681" s="965">
        <v>0.75</v>
      </c>
      <c r="F681" s="965" t="s">
        <v>1586</v>
      </c>
      <c r="G681" s="965">
        <v>2.1</v>
      </c>
      <c r="H681" s="965">
        <f t="shared" si="42"/>
        <v>3.15</v>
      </c>
      <c r="I681" s="962"/>
    </row>
    <row r="682" spans="1:9" ht="21" customHeight="1">
      <c r="A682" s="963"/>
      <c r="B682" s="964"/>
      <c r="C682" s="1038"/>
      <c r="D682" s="1038"/>
      <c r="E682" s="1038"/>
      <c r="F682" s="1038"/>
      <c r="G682" s="962" t="s">
        <v>2245</v>
      </c>
      <c r="H682" s="962">
        <f>SUM(H680:H681)</f>
        <v>6.93</v>
      </c>
      <c r="I682" s="962"/>
    </row>
    <row r="683" spans="1:9" ht="21" customHeight="1">
      <c r="A683" s="963"/>
      <c r="B683" s="964"/>
      <c r="C683" s="963"/>
      <c r="D683" s="963"/>
      <c r="E683" s="965"/>
      <c r="F683" s="965"/>
      <c r="G683" s="962" t="s">
        <v>4224</v>
      </c>
      <c r="H683" s="962">
        <f>ROUNDUP(H682,1)</f>
        <v>7</v>
      </c>
      <c r="I683" s="962" t="s">
        <v>609</v>
      </c>
    </row>
    <row r="684" spans="1:9" ht="144">
      <c r="A684" s="963">
        <f>A679+1</f>
        <v>63</v>
      </c>
      <c r="B684" s="964" t="str">
        <f>[7]building!B918</f>
        <v>Wiring with 1.5 sqmm PVC insulated single core multi strand fire retardant flexible copper cable with ISI mark confirming IS: 694:1990 for 5 amps 5 pin  plug socket point @ Switch Board Itself.(Open wiring)</v>
      </c>
      <c r="C684" s="963"/>
      <c r="D684" s="963"/>
      <c r="E684" s="965"/>
      <c r="F684" s="965"/>
      <c r="G684" s="965"/>
      <c r="H684" s="965"/>
      <c r="I684" s="962"/>
    </row>
    <row r="685" spans="1:9" ht="21" customHeight="1">
      <c r="A685" s="963"/>
      <c r="B685" s="964" t="s">
        <v>6490</v>
      </c>
      <c r="C685" s="963">
        <v>1</v>
      </c>
      <c r="D685" s="963">
        <v>4</v>
      </c>
      <c r="E685" s="965" t="s">
        <v>1586</v>
      </c>
      <c r="F685" s="965" t="s">
        <v>1586</v>
      </c>
      <c r="G685" s="965" t="s">
        <v>1586</v>
      </c>
      <c r="H685" s="965">
        <f t="shared" ref="H685" si="43">PRODUCT(C685:G685)</f>
        <v>4</v>
      </c>
      <c r="I685" s="962"/>
    </row>
    <row r="686" spans="1:9" ht="21" customHeight="1">
      <c r="A686" s="963"/>
      <c r="B686" s="964"/>
      <c r="C686" s="1038"/>
      <c r="D686" s="1038"/>
      <c r="E686" s="1038"/>
      <c r="F686" s="1038"/>
      <c r="G686" s="962" t="s">
        <v>2245</v>
      </c>
      <c r="H686" s="962">
        <f>SUM(H685:H685)</f>
        <v>4</v>
      </c>
      <c r="I686" s="962"/>
    </row>
    <row r="687" spans="1:9" ht="21" customHeight="1">
      <c r="A687" s="963"/>
      <c r="B687" s="964"/>
      <c r="C687" s="963"/>
      <c r="D687" s="963"/>
      <c r="E687" s="965"/>
      <c r="F687" s="965"/>
      <c r="G687" s="962" t="s">
        <v>4224</v>
      </c>
      <c r="H687" s="962">
        <f>ROUNDUP(H686,1)</f>
        <v>4</v>
      </c>
      <c r="I687" s="962" t="s">
        <v>1716</v>
      </c>
    </row>
    <row r="688" spans="1:9" ht="72">
      <c r="A688" s="963">
        <f>A684+1</f>
        <v>64</v>
      </c>
      <c r="B688" s="964" t="s">
        <v>6487</v>
      </c>
      <c r="C688" s="963"/>
      <c r="D688" s="963"/>
      <c r="E688" s="965"/>
      <c r="F688" s="965"/>
      <c r="G688" s="965"/>
      <c r="H688" s="965"/>
      <c r="I688" s="962"/>
    </row>
    <row r="689" spans="1:9" ht="21" customHeight="1">
      <c r="A689" s="963"/>
      <c r="B689" s="964" t="s">
        <v>6377</v>
      </c>
      <c r="C689" s="963">
        <v>1</v>
      </c>
      <c r="D689" s="963">
        <v>1</v>
      </c>
      <c r="E689" s="965">
        <v>13.62</v>
      </c>
      <c r="F689" s="965">
        <v>0.9</v>
      </c>
      <c r="G689" s="965" t="s">
        <v>1586</v>
      </c>
      <c r="H689" s="965">
        <f t="shared" ref="H689" si="44">PRODUCT(C689:G689)</f>
        <v>12.26</v>
      </c>
      <c r="I689" s="962"/>
    </row>
    <row r="690" spans="1:9" ht="21" customHeight="1">
      <c r="A690" s="963"/>
      <c r="B690" s="966" t="s">
        <v>6364</v>
      </c>
      <c r="C690" s="963"/>
      <c r="D690" s="963"/>
      <c r="E690" s="965"/>
      <c r="F690" s="965"/>
      <c r="G690" s="965"/>
      <c r="H690" s="965"/>
      <c r="I690" s="962"/>
    </row>
    <row r="691" spans="1:9" ht="21" customHeight="1">
      <c r="A691" s="963"/>
      <c r="B691" s="964" t="s">
        <v>6481</v>
      </c>
      <c r="C691" s="963">
        <v>-1</v>
      </c>
      <c r="D691" s="963">
        <v>3</v>
      </c>
      <c r="E691" s="965">
        <v>0.75</v>
      </c>
      <c r="F691" s="965">
        <v>0.9</v>
      </c>
      <c r="G691" s="965" t="s">
        <v>1586</v>
      </c>
      <c r="H691" s="965">
        <f>PRODUCT(C691:G691)</f>
        <v>-2.0299999999999998</v>
      </c>
      <c r="I691" s="962"/>
    </row>
    <row r="692" spans="1:9" ht="21" customHeight="1">
      <c r="A692" s="963"/>
      <c r="B692" s="964"/>
      <c r="C692" s="1038"/>
      <c r="D692" s="1038"/>
      <c r="E692" s="1038"/>
      <c r="F692" s="1038"/>
      <c r="G692" s="962" t="s">
        <v>2245</v>
      </c>
      <c r="H692" s="962">
        <f>SUM(H689:H691)</f>
        <v>10.23</v>
      </c>
      <c r="I692" s="962"/>
    </row>
    <row r="693" spans="1:9" ht="21" customHeight="1">
      <c r="A693" s="963"/>
      <c r="B693" s="964"/>
      <c r="C693" s="963"/>
      <c r="D693" s="963"/>
      <c r="E693" s="965"/>
      <c r="F693" s="965"/>
      <c r="G693" s="962" t="s">
        <v>4224</v>
      </c>
      <c r="H693" s="962">
        <f>ROUNDUP(H692,1)</f>
        <v>10.3</v>
      </c>
      <c r="I693" s="962" t="s">
        <v>609</v>
      </c>
    </row>
    <row r="694" spans="1:9" ht="36.75" customHeight="1">
      <c r="A694" s="963">
        <f>A688+1</f>
        <v>65</v>
      </c>
      <c r="B694" s="964" t="str">
        <f>[7]building!B1480</f>
        <v>Supplying and delivery of Three phase ELCB/RCCB</v>
      </c>
      <c r="C694" s="963"/>
      <c r="D694" s="963"/>
      <c r="E694" s="965"/>
      <c r="F694" s="965"/>
      <c r="G694" s="965"/>
      <c r="H694" s="965"/>
      <c r="I694" s="962"/>
    </row>
    <row r="695" spans="1:9" ht="21" customHeight="1">
      <c r="A695" s="963"/>
      <c r="B695" s="964" t="s">
        <v>6490</v>
      </c>
      <c r="C695" s="963">
        <v>1</v>
      </c>
      <c r="D695" s="963">
        <v>1</v>
      </c>
      <c r="E695" s="965" t="s">
        <v>1586</v>
      </c>
      <c r="F695" s="965" t="s">
        <v>1586</v>
      </c>
      <c r="G695" s="965" t="s">
        <v>1586</v>
      </c>
      <c r="H695" s="965">
        <f t="shared" ref="H695" si="45">PRODUCT(C695:G695)</f>
        <v>1</v>
      </c>
      <c r="I695" s="962"/>
    </row>
    <row r="696" spans="1:9" ht="21" customHeight="1">
      <c r="A696" s="963"/>
      <c r="B696" s="964"/>
      <c r="C696" s="1038"/>
      <c r="D696" s="1038"/>
      <c r="E696" s="1038"/>
      <c r="F696" s="1038"/>
      <c r="G696" s="962" t="s">
        <v>2245</v>
      </c>
      <c r="H696" s="962">
        <f>SUM(H695:H695)</f>
        <v>1</v>
      </c>
      <c r="I696" s="962"/>
    </row>
    <row r="697" spans="1:9" ht="21" customHeight="1">
      <c r="A697" s="963"/>
      <c r="B697" s="964"/>
      <c r="C697" s="963"/>
      <c r="D697" s="963"/>
      <c r="E697" s="965"/>
      <c r="F697" s="965"/>
      <c r="G697" s="962" t="s">
        <v>4224</v>
      </c>
      <c r="H697" s="962">
        <f>ROUNDUP(H696,1)</f>
        <v>1</v>
      </c>
      <c r="I697" s="962" t="s">
        <v>1716</v>
      </c>
    </row>
    <row r="698" spans="1:9" ht="121.5" customHeight="1">
      <c r="A698" s="963">
        <f>A694+1</f>
        <v>66</v>
      </c>
      <c r="B698" s="964" t="s">
        <v>6491</v>
      </c>
      <c r="C698" s="963"/>
      <c r="D698" s="963"/>
      <c r="E698" s="965"/>
      <c r="F698" s="965"/>
      <c r="G698" s="965"/>
      <c r="H698" s="965"/>
      <c r="I698" s="962"/>
    </row>
    <row r="699" spans="1:9" ht="21" customHeight="1">
      <c r="A699" s="963"/>
      <c r="B699" s="964" t="s">
        <v>6489</v>
      </c>
      <c r="C699" s="963">
        <v>1</v>
      </c>
      <c r="D699" s="963">
        <v>3</v>
      </c>
      <c r="E699" s="965" t="s">
        <v>1586</v>
      </c>
      <c r="F699" s="965" t="s">
        <v>1586</v>
      </c>
      <c r="G699" s="965" t="s">
        <v>1586</v>
      </c>
      <c r="H699" s="965">
        <f t="shared" ref="H699" si="46">PRODUCT(C699:G699)</f>
        <v>3</v>
      </c>
      <c r="I699" s="962"/>
    </row>
    <row r="700" spans="1:9" ht="21" customHeight="1">
      <c r="A700" s="963"/>
      <c r="B700" s="964"/>
      <c r="C700" s="1038"/>
      <c r="D700" s="1038"/>
      <c r="E700" s="1038"/>
      <c r="F700" s="1038"/>
      <c r="G700" s="962" t="s">
        <v>2245</v>
      </c>
      <c r="H700" s="962">
        <f>SUM(H699:H699)</f>
        <v>3</v>
      </c>
      <c r="I700" s="962"/>
    </row>
    <row r="701" spans="1:9" ht="21" customHeight="1">
      <c r="A701" s="963"/>
      <c r="B701" s="964"/>
      <c r="C701" s="963"/>
      <c r="D701" s="963"/>
      <c r="E701" s="965"/>
      <c r="F701" s="965"/>
      <c r="G701" s="962" t="s">
        <v>4224</v>
      </c>
      <c r="H701" s="962">
        <f>ROUNDUP(H700,1)</f>
        <v>3</v>
      </c>
      <c r="I701" s="962" t="s">
        <v>1716</v>
      </c>
    </row>
    <row r="702" spans="1:9" ht="21" customHeight="1">
      <c r="A702" s="963">
        <f>A698+1</f>
        <v>67</v>
      </c>
      <c r="B702" s="964" t="str">
        <f>building!B739</f>
        <v>Concrete designer tiles flooring</v>
      </c>
      <c r="C702" s="963"/>
      <c r="D702" s="963"/>
      <c r="E702" s="965"/>
      <c r="F702" s="965"/>
      <c r="G702" s="965"/>
      <c r="H702" s="965"/>
      <c r="I702" s="962"/>
    </row>
    <row r="703" spans="1:9" ht="21" customHeight="1">
      <c r="A703" s="963"/>
      <c r="B703" s="964" t="s">
        <v>6514</v>
      </c>
      <c r="C703" s="963">
        <v>1</v>
      </c>
      <c r="D703" s="963">
        <v>1</v>
      </c>
      <c r="E703" s="965">
        <v>4</v>
      </c>
      <c r="F703" s="965">
        <v>1.2</v>
      </c>
      <c r="G703" s="965" t="s">
        <v>1586</v>
      </c>
      <c r="H703" s="965">
        <f t="shared" ref="H703" si="47">PRODUCT(C703:G703)</f>
        <v>4.8</v>
      </c>
      <c r="I703" s="962"/>
    </row>
    <row r="704" spans="1:9" ht="21" customHeight="1">
      <c r="A704" s="963"/>
      <c r="B704" s="964"/>
      <c r="C704" s="963"/>
      <c r="D704" s="963"/>
      <c r="E704" s="965"/>
      <c r="F704" s="965"/>
      <c r="G704" s="962" t="s">
        <v>2245</v>
      </c>
      <c r="H704" s="962">
        <f>SUM(H703:H703)</f>
        <v>4.8</v>
      </c>
      <c r="I704" s="962"/>
    </row>
    <row r="705" spans="1:9" ht="21" customHeight="1">
      <c r="A705" s="963"/>
      <c r="B705" s="964"/>
      <c r="C705" s="963"/>
      <c r="D705" s="963"/>
      <c r="E705" s="965"/>
      <c r="F705" s="965"/>
      <c r="G705" s="962" t="s">
        <v>4224</v>
      </c>
      <c r="H705" s="962">
        <f>ROUNDUP(H704,1)</f>
        <v>4.8</v>
      </c>
      <c r="I705" s="962" t="s">
        <v>609</v>
      </c>
    </row>
    <row r="706" spans="1:9" ht="38.25" customHeight="1">
      <c r="A706" s="963">
        <f>A702+1</f>
        <v>68</v>
      </c>
      <c r="B706" s="964" t="str">
        <f>building!B496</f>
        <v>Standardised concrete Mix M20 Grade Concrete</v>
      </c>
      <c r="C706" s="963"/>
      <c r="D706" s="963"/>
      <c r="E706" s="965"/>
      <c r="F706" s="965"/>
      <c r="G706" s="965"/>
      <c r="H706" s="965"/>
      <c r="I706" s="962"/>
    </row>
    <row r="707" spans="1:9" ht="21" customHeight="1">
      <c r="A707" s="963"/>
      <c r="B707" s="964" t="str">
        <f>building!B497</f>
        <v>a. In Foundation and basement</v>
      </c>
      <c r="C707" s="963"/>
      <c r="D707" s="963"/>
      <c r="E707" s="965"/>
      <c r="F707" s="965"/>
      <c r="G707" s="965"/>
      <c r="H707" s="965"/>
      <c r="I707" s="962"/>
    </row>
    <row r="708" spans="1:9" ht="21" customHeight="1">
      <c r="A708" s="963"/>
      <c r="B708" s="964" t="s">
        <v>6569</v>
      </c>
      <c r="C708" s="963"/>
      <c r="D708" s="963"/>
      <c r="E708" s="965"/>
      <c r="F708" s="965"/>
      <c r="G708" s="965"/>
      <c r="H708" s="965"/>
      <c r="I708" s="962"/>
    </row>
    <row r="709" spans="1:9" ht="21" customHeight="1">
      <c r="A709" s="963"/>
      <c r="B709" s="964" t="s">
        <v>6570</v>
      </c>
      <c r="C709" s="963">
        <v>1</v>
      </c>
      <c r="D709" s="963">
        <v>1</v>
      </c>
      <c r="E709" s="965">
        <v>12</v>
      </c>
      <c r="F709" s="965">
        <v>2</v>
      </c>
      <c r="G709" s="965">
        <v>0.25</v>
      </c>
      <c r="H709" s="965">
        <f t="shared" ref="H709:H710" si="48">PRODUCT(C709:G709)</f>
        <v>6</v>
      </c>
      <c r="I709" s="962"/>
    </row>
    <row r="710" spans="1:9" ht="21" customHeight="1">
      <c r="A710" s="963"/>
      <c r="B710" s="964" t="s">
        <v>6571</v>
      </c>
      <c r="C710" s="963">
        <v>1</v>
      </c>
      <c r="D710" s="963">
        <v>1</v>
      </c>
      <c r="E710" s="965">
        <v>12</v>
      </c>
      <c r="F710" s="965">
        <v>0.28999999999999998</v>
      </c>
      <c r="G710" s="965">
        <v>2.6</v>
      </c>
      <c r="H710" s="965">
        <f t="shared" si="48"/>
        <v>9.0500000000000007</v>
      </c>
      <c r="I710" s="962"/>
    </row>
    <row r="711" spans="1:9" ht="21" customHeight="1">
      <c r="A711" s="963"/>
      <c r="B711" s="964"/>
      <c r="C711" s="963"/>
      <c r="D711" s="963"/>
      <c r="E711" s="965"/>
      <c r="F711" s="965"/>
      <c r="G711" s="962" t="s">
        <v>2245</v>
      </c>
      <c r="H711" s="962">
        <f>SUM(H709:H710)</f>
        <v>15.05</v>
      </c>
      <c r="I711" s="962"/>
    </row>
    <row r="712" spans="1:9" ht="21" customHeight="1">
      <c r="A712" s="963"/>
      <c r="B712" s="964"/>
      <c r="C712" s="963"/>
      <c r="D712" s="963"/>
      <c r="E712" s="965"/>
      <c r="F712" s="965"/>
      <c r="G712" s="962" t="s">
        <v>4224</v>
      </c>
      <c r="H712" s="962">
        <f>ROUNDUP(H711,1)</f>
        <v>15.1</v>
      </c>
      <c r="I712" s="962" t="s">
        <v>869</v>
      </c>
    </row>
    <row r="713" spans="1:9" ht="21" customHeight="1">
      <c r="A713" s="963">
        <f>A706+1</f>
        <v>69</v>
      </c>
      <c r="B713" s="964" t="str">
        <f>building!B593</f>
        <v>Formwork using M.S.Sheet</v>
      </c>
      <c r="C713" s="963"/>
      <c r="D713" s="963"/>
      <c r="E713" s="965"/>
      <c r="F713" s="965"/>
      <c r="G713" s="965"/>
      <c r="H713" s="965"/>
      <c r="I713" s="962"/>
    </row>
    <row r="714" spans="1:9" ht="55.5" customHeight="1">
      <c r="A714" s="963"/>
      <c r="B714" s="964" t="str">
        <f>building!B594</f>
        <v>a.For Column footings,plinth beam,Grade beam,Raftbeam,Raft slab etc.,</v>
      </c>
      <c r="C714" s="963"/>
      <c r="D714" s="963"/>
      <c r="E714" s="965"/>
      <c r="F714" s="965"/>
      <c r="G714" s="965"/>
      <c r="H714" s="965"/>
      <c r="I714" s="962"/>
    </row>
    <row r="715" spans="1:9" ht="21" customHeight="1">
      <c r="A715" s="963"/>
      <c r="B715" s="964" t="s">
        <v>6569</v>
      </c>
      <c r="C715" s="963"/>
      <c r="D715" s="963"/>
      <c r="E715" s="965"/>
      <c r="F715" s="965"/>
      <c r="G715" s="965"/>
      <c r="H715" s="965"/>
      <c r="I715" s="962"/>
    </row>
    <row r="716" spans="1:9" ht="21" customHeight="1">
      <c r="A716" s="963"/>
      <c r="B716" s="964" t="s">
        <v>6574</v>
      </c>
      <c r="C716" s="963">
        <v>1</v>
      </c>
      <c r="D716" s="963">
        <v>1</v>
      </c>
      <c r="E716" s="965">
        <v>28</v>
      </c>
      <c r="F716" s="965" t="s">
        <v>1586</v>
      </c>
      <c r="G716" s="965">
        <v>0.25</v>
      </c>
      <c r="H716" s="965">
        <f t="shared" ref="H716" si="49">PRODUCT(C716:G716)</f>
        <v>7</v>
      </c>
      <c r="I716" s="962"/>
    </row>
    <row r="717" spans="1:9" ht="21" customHeight="1">
      <c r="A717" s="963"/>
      <c r="B717" s="964"/>
      <c r="C717" s="963"/>
      <c r="D717" s="963"/>
      <c r="E717" s="965"/>
      <c r="F717" s="965"/>
      <c r="G717" s="962" t="s">
        <v>2245</v>
      </c>
      <c r="H717" s="962">
        <f>SUM(H716:H716)</f>
        <v>7</v>
      </c>
      <c r="I717" s="962"/>
    </row>
    <row r="718" spans="1:9" ht="21" customHeight="1">
      <c r="A718" s="963"/>
      <c r="B718" s="964"/>
      <c r="C718" s="963"/>
      <c r="D718" s="963"/>
      <c r="E718" s="965"/>
      <c r="F718" s="965"/>
      <c r="G718" s="962" t="s">
        <v>4224</v>
      </c>
      <c r="H718" s="962">
        <f>ROUNDUP(H717,1)</f>
        <v>7</v>
      </c>
      <c r="I718" s="962" t="s">
        <v>609</v>
      </c>
    </row>
    <row r="719" spans="1:9" ht="21" customHeight="1">
      <c r="A719" s="963"/>
      <c r="B719" s="964" t="str">
        <f>building!B597</f>
        <v>d.Vertical wall</v>
      </c>
      <c r="C719" s="963"/>
      <c r="D719" s="963"/>
      <c r="E719" s="965"/>
      <c r="F719" s="965"/>
      <c r="G719" s="965"/>
      <c r="H719" s="965"/>
      <c r="I719" s="962"/>
    </row>
    <row r="720" spans="1:9" ht="21" customHeight="1">
      <c r="A720" s="963"/>
      <c r="B720" s="964" t="s">
        <v>6569</v>
      </c>
      <c r="C720" s="963"/>
      <c r="D720" s="963"/>
      <c r="E720" s="965"/>
      <c r="F720" s="965"/>
      <c r="G720" s="965"/>
      <c r="H720" s="965"/>
      <c r="I720" s="962"/>
    </row>
    <row r="721" spans="1:9" ht="21" customHeight="1">
      <c r="A721" s="963"/>
      <c r="B721" s="964" t="s">
        <v>6575</v>
      </c>
      <c r="C721" s="963">
        <v>1</v>
      </c>
      <c r="D721" s="963">
        <v>2</v>
      </c>
      <c r="E721" s="965">
        <v>12</v>
      </c>
      <c r="F721" s="965" t="s">
        <v>1586</v>
      </c>
      <c r="G721" s="965">
        <v>2.6</v>
      </c>
      <c r="H721" s="965">
        <f t="shared" ref="H721:H722" si="50">PRODUCT(C721:G721)</f>
        <v>62.4</v>
      </c>
      <c r="I721" s="962"/>
    </row>
    <row r="722" spans="1:9" ht="21" customHeight="1">
      <c r="A722" s="963"/>
      <c r="B722" s="964" t="s">
        <v>6575</v>
      </c>
      <c r="C722" s="963">
        <v>1</v>
      </c>
      <c r="D722" s="963">
        <v>2</v>
      </c>
      <c r="E722" s="965">
        <v>3</v>
      </c>
      <c r="F722" s="965">
        <v>0.34</v>
      </c>
      <c r="G722" s="965" t="s">
        <v>1586</v>
      </c>
      <c r="H722" s="965">
        <f t="shared" si="50"/>
        <v>2.04</v>
      </c>
      <c r="I722" s="962"/>
    </row>
    <row r="723" spans="1:9" ht="21" customHeight="1">
      <c r="A723" s="963"/>
      <c r="B723" s="964"/>
      <c r="C723" s="963"/>
      <c r="D723" s="963"/>
      <c r="E723" s="965"/>
      <c r="F723" s="965"/>
      <c r="G723" s="962" t="s">
        <v>2245</v>
      </c>
      <c r="H723" s="962">
        <f>SUM(H721:H722)</f>
        <v>64.44</v>
      </c>
      <c r="I723" s="962"/>
    </row>
    <row r="724" spans="1:9" ht="21" customHeight="1">
      <c r="A724" s="963"/>
      <c r="B724" s="964"/>
      <c r="C724" s="963"/>
      <c r="D724" s="963"/>
      <c r="E724" s="965"/>
      <c r="F724" s="965"/>
      <c r="G724" s="962" t="s">
        <v>4224</v>
      </c>
      <c r="H724" s="962">
        <f>ROUNDUP(H723,1)</f>
        <v>64.5</v>
      </c>
      <c r="I724" s="962" t="s">
        <v>609</v>
      </c>
    </row>
    <row r="725" spans="1:9" ht="21" customHeight="1">
      <c r="A725" s="963"/>
      <c r="B725" s="964"/>
      <c r="C725" s="963"/>
      <c r="D725" s="963"/>
      <c r="E725" s="965"/>
      <c r="F725" s="965"/>
      <c r="G725" s="962"/>
      <c r="H725" s="962"/>
      <c r="I725" s="962"/>
    </row>
  </sheetData>
  <mergeCells count="11">
    <mergeCell ref="C558:F558"/>
    <mergeCell ref="A1:I1"/>
    <mergeCell ref="A2:I2"/>
    <mergeCell ref="A3:I3"/>
    <mergeCell ref="A4:I4"/>
    <mergeCell ref="A5:A6"/>
    <mergeCell ref="B5:B6"/>
    <mergeCell ref="C5:D6"/>
    <mergeCell ref="E5:G5"/>
    <mergeCell ref="H5:H6"/>
    <mergeCell ref="I5:I6"/>
  </mergeCells>
  <phoneticPr fontId="170" type="noConversion"/>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2348" transitionEvaluation="1">
    <tabColor rgb="FF00B050"/>
  </sheetPr>
  <dimension ref="A1:IS8558"/>
  <sheetViews>
    <sheetView view="pageBreakPreview" topLeftCell="C2348" zoomScale="98" zoomScaleNormal="75" zoomScaleSheetLayoutView="98" workbookViewId="0">
      <selection activeCell="G2354" sqref="G2354:I2360"/>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105" t="s">
        <v>327</v>
      </c>
      <c r="V2" s="1104"/>
      <c r="W2" s="1104"/>
      <c r="X2" s="1104"/>
    </row>
    <row r="3" spans="1:37" ht="24" customHeight="1">
      <c r="A3" s="296" t="s">
        <v>1585</v>
      </c>
      <c r="B3" s="359" t="s">
        <v>6498</v>
      </c>
      <c r="C3" s="296" t="s">
        <v>6497</v>
      </c>
      <c r="E3" s="296" t="s">
        <v>975</v>
      </c>
      <c r="F3" s="360" t="s">
        <v>1585</v>
      </c>
      <c r="G3" s="252" t="s">
        <v>975</v>
      </c>
      <c r="H3" s="274" t="str">
        <f>B3</f>
        <v>KADAYALUMOODU</v>
      </c>
      <c r="J3" s="276" t="str">
        <f>C3</f>
        <v>2023-24</v>
      </c>
      <c r="M3" s="296" t="s">
        <v>1585</v>
      </c>
      <c r="N3" s="296" t="s">
        <v>975</v>
      </c>
      <c r="O3" s="252" t="str">
        <f>B3</f>
        <v>KADAYALUMOODU</v>
      </c>
      <c r="Q3" s="252" t="str">
        <f>C3</f>
        <v>2023-24</v>
      </c>
      <c r="T3" s="523" t="s">
        <v>1585</v>
      </c>
      <c r="U3" s="461" t="str">
        <f>O3</f>
        <v>KADAYALUMOODU</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6499</v>
      </c>
      <c r="X9" s="522">
        <f>'lead  charge'!D12</f>
        <v>19</v>
      </c>
      <c r="Y9" s="608">
        <v>449.4</v>
      </c>
      <c r="Z9" s="1025">
        <f>'lead  charge'!E12</f>
        <v>206.14</v>
      </c>
      <c r="AA9" s="530"/>
      <c r="AB9" s="523">
        <v>0</v>
      </c>
      <c r="AC9" s="523">
        <f>SUM(Y9+Z9+AA9+AB9)</f>
        <v>655.54</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1454.5</v>
      </c>
      <c r="J10" s="296" t="s">
        <v>869</v>
      </c>
      <c r="K10" s="252">
        <f>(F10*I10)</f>
        <v>1454.5</v>
      </c>
      <c r="M10" s="252">
        <v>1</v>
      </c>
      <c r="N10" s="296" t="s">
        <v>869</v>
      </c>
      <c r="O10" s="296" t="s">
        <v>870</v>
      </c>
      <c r="P10" s="252">
        <f>(C78)</f>
        <v>1454.5</v>
      </c>
      <c r="Q10" s="296" t="s">
        <v>869</v>
      </c>
      <c r="R10" s="252">
        <f>(M10*P10)</f>
        <v>1454.5</v>
      </c>
      <c r="T10" s="530" t="s">
        <v>871</v>
      </c>
      <c r="U10" s="523" t="s">
        <v>5815</v>
      </c>
      <c r="V10" s="523" t="s">
        <v>866</v>
      </c>
      <c r="W10" s="530" t="str">
        <f t="shared" ref="W10:W15" si="0">W9</f>
        <v>Andoor</v>
      </c>
      <c r="X10" s="522">
        <f>'lead  charge'!D12</f>
        <v>19</v>
      </c>
      <c r="Y10" s="608">
        <v>648.4</v>
      </c>
      <c r="Z10" s="1025">
        <f>Z9</f>
        <v>206.14</v>
      </c>
      <c r="AA10" s="530"/>
      <c r="AB10" s="523">
        <v>0</v>
      </c>
      <c r="AC10" s="523">
        <f t="shared" ref="AC10:AC36" si="1">SUM(Y10+Z10+AA10+AB10)</f>
        <v>854.54</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Andoor</v>
      </c>
      <c r="X11" s="522">
        <f>'lead  charge'!D10:D10</f>
        <v>19</v>
      </c>
      <c r="Y11" s="608">
        <v>773.67</v>
      </c>
      <c r="Z11" s="1025">
        <f>'lead  charge'!E10</f>
        <v>206.14</v>
      </c>
      <c r="AA11" s="530"/>
      <c r="AB11" s="523">
        <v>0</v>
      </c>
      <c r="AC11" s="523">
        <f t="shared" si="1"/>
        <v>979.81</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Andoor</v>
      </c>
      <c r="X12" s="522">
        <f>X11</f>
        <v>19</v>
      </c>
      <c r="Y12" s="608">
        <v>1016</v>
      </c>
      <c r="Z12" s="1025">
        <f>Z11</f>
        <v>206.14</v>
      </c>
      <c r="AA12" s="530"/>
      <c r="AB12" s="523">
        <v>0</v>
      </c>
      <c r="AC12" s="523">
        <f t="shared" si="1"/>
        <v>1222.1400000000001</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Andoor</v>
      </c>
      <c r="X13" s="522">
        <f>X11</f>
        <v>19</v>
      </c>
      <c r="Y13" s="608">
        <v>1382</v>
      </c>
      <c r="Z13" s="1025">
        <f>Z12</f>
        <v>206.14</v>
      </c>
      <c r="AA13" s="530"/>
      <c r="AB13" s="523">
        <v>0</v>
      </c>
      <c r="AC13" s="523">
        <f t="shared" si="1"/>
        <v>1588.14</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7368.9</v>
      </c>
      <c r="N14" s="252">
        <f>SUM(K9:K12)</f>
        <v>7368.9</v>
      </c>
      <c r="O14" s="296" t="s">
        <v>1516</v>
      </c>
      <c r="R14" s="252">
        <f>SUM(R9:R12)</f>
        <v>2231.6</v>
      </c>
      <c r="T14" s="530" t="s">
        <v>2008</v>
      </c>
      <c r="U14" s="523" t="s">
        <v>112</v>
      </c>
      <c r="V14" s="523" t="s">
        <v>866</v>
      </c>
      <c r="W14" s="530" t="str">
        <f t="shared" si="0"/>
        <v>Andoor</v>
      </c>
      <c r="X14" s="522">
        <f>X11</f>
        <v>19</v>
      </c>
      <c r="Y14" s="608">
        <v>1489</v>
      </c>
      <c r="Z14" s="1025">
        <f>Z13</f>
        <v>206.14</v>
      </c>
      <c r="AA14" s="530"/>
      <c r="AB14" s="523">
        <v>0</v>
      </c>
      <c r="AC14" s="523">
        <f t="shared" si="1"/>
        <v>1695.14</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Andoor</v>
      </c>
      <c r="X15" s="522">
        <f>X11</f>
        <v>19</v>
      </c>
      <c r="Y15" s="608">
        <v>1069.8</v>
      </c>
      <c r="Z15" s="1025">
        <f>Z14</f>
        <v>206.14</v>
      </c>
      <c r="AA15" s="530"/>
      <c r="AB15" s="523">
        <v>0</v>
      </c>
      <c r="AC15" s="523">
        <f t="shared" si="1"/>
        <v>1275.94</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6500</v>
      </c>
      <c r="X16" s="522">
        <f>'lead  charge'!D11</f>
        <v>10</v>
      </c>
      <c r="Y16" s="1026">
        <v>1338</v>
      </c>
      <c r="Z16" s="1025">
        <f>'lead  charge'!E11</f>
        <v>116.5</v>
      </c>
      <c r="AA16" s="530"/>
      <c r="AB16" s="523">
        <v>0</v>
      </c>
      <c r="AC16" s="523">
        <f t="shared" si="1"/>
        <v>1454.5</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Ponmanai</v>
      </c>
      <c r="X17" s="522">
        <f>X16</f>
        <v>10</v>
      </c>
      <c r="Y17" s="1026">
        <f>Y16</f>
        <v>1338</v>
      </c>
      <c r="Z17" s="1025">
        <f>Z16</f>
        <v>116.5</v>
      </c>
      <c r="AA17" s="530"/>
      <c r="AB17" s="523">
        <v>0</v>
      </c>
      <c r="AC17" s="523">
        <f t="shared" si="1"/>
        <v>1454.5</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6501</v>
      </c>
      <c r="X18" s="522">
        <f>'lead  charge'!G10</f>
        <v>23</v>
      </c>
      <c r="Y18" s="608">
        <v>5709</v>
      </c>
      <c r="Z18" s="1025">
        <f>'lead  charge'!H10</f>
        <v>203.96</v>
      </c>
      <c r="AA18" s="530"/>
      <c r="AB18" s="523">
        <v>0</v>
      </c>
      <c r="AC18" s="523">
        <f t="shared" si="1"/>
        <v>5912.96</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1454.5</v>
      </c>
      <c r="J19" s="296" t="s">
        <v>869</v>
      </c>
      <c r="K19" s="252">
        <f>(F19*I19)</f>
        <v>1454.5</v>
      </c>
      <c r="O19" s="296" t="s">
        <v>71</v>
      </c>
      <c r="T19" s="530" t="s">
        <v>72</v>
      </c>
      <c r="U19" s="523" t="s">
        <v>5819</v>
      </c>
      <c r="V19" s="523" t="s">
        <v>869</v>
      </c>
      <c r="W19" s="530" t="str">
        <f>W18</f>
        <v>Themanur</v>
      </c>
      <c r="X19" s="522">
        <f>'lead  charge'!P10</f>
        <v>23</v>
      </c>
      <c r="Y19" s="608">
        <v>705</v>
      </c>
      <c r="Z19" s="1025">
        <f>'lead  charge'!Q10</f>
        <v>166</v>
      </c>
      <c r="AA19" s="530"/>
      <c r="AB19" s="523">
        <v>0</v>
      </c>
      <c r="AC19" s="523">
        <f t="shared" si="1"/>
        <v>871</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Themanur</v>
      </c>
      <c r="X20" s="522">
        <f>X19</f>
        <v>23</v>
      </c>
      <c r="Y20" s="608">
        <v>786</v>
      </c>
      <c r="Z20" s="1025">
        <f>Z19</f>
        <v>166</v>
      </c>
      <c r="AA20" s="530"/>
      <c r="AB20" s="523">
        <v>0</v>
      </c>
      <c r="AC20" s="523">
        <f t="shared" si="1"/>
        <v>952</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1454.5</v>
      </c>
      <c r="Q22" s="296" t="s">
        <v>869</v>
      </c>
      <c r="R22" s="252">
        <f>(M22*P22)</f>
        <v>1454.5</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5919.3</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6413</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6414</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6415</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1454.5</v>
      </c>
      <c r="J28" s="296" t="s">
        <v>869</v>
      </c>
      <c r="K28" s="252">
        <f>(F28*I28)</f>
        <v>1454.5</v>
      </c>
      <c r="O28" s="296" t="s">
        <v>168</v>
      </c>
      <c r="R28" s="252">
        <f>SUM(R22:R26)</f>
        <v>2672.8</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Themanur</v>
      </c>
      <c r="X29" s="522">
        <f>X18</f>
        <v>23</v>
      </c>
      <c r="Y29" s="608">
        <v>4299</v>
      </c>
      <c r="Z29" s="1025">
        <f>'lead  charge'!H10</f>
        <v>203.96</v>
      </c>
      <c r="AA29" s="530"/>
      <c r="AB29" s="523">
        <v>0</v>
      </c>
      <c r="AC29" s="523">
        <f>SUM(Y29+Z29+AA29+AB29)</f>
        <v>4502.96</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1781.87</v>
      </c>
      <c r="T30" s="530" t="s">
        <v>2168</v>
      </c>
      <c r="U30" s="523" t="s">
        <v>4571</v>
      </c>
      <c r="V30" s="523" t="s">
        <v>1446</v>
      </c>
      <c r="W30" s="530" t="s">
        <v>1794</v>
      </c>
      <c r="X30" s="522"/>
      <c r="Y30" s="608">
        <v>11907</v>
      </c>
      <c r="Z30" s="1025"/>
      <c r="AA30" s="530"/>
      <c r="AB30" s="523">
        <v>0</v>
      </c>
      <c r="AC30" s="523">
        <f t="shared" si="1"/>
        <v>11907</v>
      </c>
      <c r="AD30" s="523" t="s">
        <v>6416</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6417</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4469.7</v>
      </c>
      <c r="T32" s="530" t="s">
        <v>1798</v>
      </c>
      <c r="U32" s="523" t="s">
        <v>1799</v>
      </c>
      <c r="V32" s="523" t="s">
        <v>861</v>
      </c>
      <c r="W32" s="530" t="s">
        <v>2265</v>
      </c>
      <c r="X32" s="522">
        <f>'lead  charge'!D15</f>
        <v>0</v>
      </c>
      <c r="Y32" s="608">
        <v>58000</v>
      </c>
      <c r="Z32" s="1025">
        <f>Z31</f>
        <v>0</v>
      </c>
      <c r="AA32" s="530"/>
      <c r="AB32" s="523">
        <v>0</v>
      </c>
      <c r="AC32" s="523">
        <f>SUM(Y32+Z32+AA32+AB32)</f>
        <v>58000</v>
      </c>
      <c r="AD32" s="523" t="s">
        <v>6418</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6419</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Themanur</v>
      </c>
      <c r="X34" s="522">
        <f>X29</f>
        <v>23</v>
      </c>
      <c r="Y34" s="608">
        <f>Y29</f>
        <v>4299</v>
      </c>
      <c r="Z34" s="1025">
        <f>Z29</f>
        <v>203.96</v>
      </c>
      <c r="AA34" s="530"/>
      <c r="AB34" s="523">
        <v>0</v>
      </c>
      <c r="AC34" s="523">
        <f t="shared" si="1"/>
        <v>4502.96</v>
      </c>
      <c r="AD34" s="523" t="s">
        <v>6420</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222.7</v>
      </c>
      <c r="D35" s="364"/>
      <c r="F35" s="252">
        <v>0.36</v>
      </c>
      <c r="G35" s="252" t="s">
        <v>861</v>
      </c>
      <c r="H35" s="296" t="s">
        <v>862</v>
      </c>
      <c r="I35" s="252">
        <f>C67</f>
        <v>6040</v>
      </c>
      <c r="J35" s="296" t="s">
        <v>861</v>
      </c>
      <c r="K35" s="252">
        <f>(F35*I35)</f>
        <v>2174.4</v>
      </c>
      <c r="T35" s="530" t="s">
        <v>1422</v>
      </c>
      <c r="U35" s="1028" t="s">
        <v>5824</v>
      </c>
      <c r="V35" s="1028" t="s">
        <v>866</v>
      </c>
      <c r="W35" s="1029" t="str">
        <f>W11</f>
        <v>Andoor</v>
      </c>
      <c r="X35" s="1030">
        <f>X11</f>
        <v>19</v>
      </c>
      <c r="Y35" s="1031">
        <v>961</v>
      </c>
      <c r="Z35" s="1025">
        <f>Z11</f>
        <v>206.14</v>
      </c>
      <c r="AA35" s="530"/>
      <c r="AB35" s="523"/>
      <c r="AC35" s="523">
        <f t="shared" si="1"/>
        <v>1167.1400000000001</v>
      </c>
      <c r="AD35" s="523" t="s">
        <v>6421</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1454.5</v>
      </c>
      <c r="J36" s="296" t="s">
        <v>869</v>
      </c>
      <c r="K36" s="252">
        <f>(F36*I36)</f>
        <v>1454.5</v>
      </c>
      <c r="T36" s="530" t="s">
        <v>225</v>
      </c>
      <c r="U36" s="1028" t="s">
        <v>398</v>
      </c>
      <c r="V36" s="1028" t="s">
        <v>866</v>
      </c>
      <c r="W36" s="1029" t="str">
        <f>W12</f>
        <v>Andoor</v>
      </c>
      <c r="X36" s="1030">
        <f>X11</f>
        <v>19</v>
      </c>
      <c r="Y36" s="1031">
        <f>ROUND((1114+1051)/2,2)</f>
        <v>1082.5</v>
      </c>
      <c r="Z36" s="1025">
        <f>Z11</f>
        <v>206.14</v>
      </c>
      <c r="AA36" s="530"/>
      <c r="AB36" s="523">
        <v>0</v>
      </c>
      <c r="AC36" s="523">
        <f t="shared" si="1"/>
        <v>1288.6400000000001</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Andoor</v>
      </c>
      <c r="X37" s="1030">
        <f>X36</f>
        <v>19</v>
      </c>
      <c r="Y37" s="1031">
        <f>ROUND((665.8+812+1092+1092)/4,2)</f>
        <v>915.45</v>
      </c>
      <c r="Z37" s="1025">
        <f>Z11</f>
        <v>206.14</v>
      </c>
      <c r="AA37" s="530"/>
      <c r="AB37" s="523">
        <v>0</v>
      </c>
      <c r="AC37" s="523">
        <f>SUM(Y37+Z37+AA37+AB37)</f>
        <v>1121.5899999999999</v>
      </c>
      <c r="AD37" s="523" t="s">
        <v>6422</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2265</v>
      </c>
      <c r="X38" s="522">
        <f>'lead  charge'!D13</f>
        <v>0</v>
      </c>
      <c r="Y38" s="1032">
        <v>222.7</v>
      </c>
      <c r="Z38" s="1025">
        <f>'lead  charge'!E13</f>
        <v>0</v>
      </c>
      <c r="AA38" s="530"/>
      <c r="AB38" s="523">
        <v>0</v>
      </c>
      <c r="AC38" s="523">
        <f>SUM(Y38+Z38+AA38+AB38)</f>
        <v>222.7</v>
      </c>
      <c r="AD38" s="523" t="s">
        <v>6423</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6424</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3744.9</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Andoor</v>
      </c>
      <c r="X43" s="522">
        <f>'lead  charge'!P13</f>
        <v>19</v>
      </c>
      <c r="Y43" s="608">
        <v>123.7</v>
      </c>
      <c r="Z43" s="1025">
        <f>'lead  charge'!Q13</f>
        <v>141.46</v>
      </c>
      <c r="AA43" s="530">
        <v>0</v>
      </c>
      <c r="AB43" s="523">
        <v>0</v>
      </c>
      <c r="AC43" s="523">
        <f t="shared" si="11"/>
        <v>265.16000000000003</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Andoor</v>
      </c>
      <c r="X44" s="522">
        <f>X11</f>
        <v>19</v>
      </c>
      <c r="Y44" s="608">
        <f>ROUND((687+1016)/2,2)</f>
        <v>851.5</v>
      </c>
      <c r="Z44" s="1025">
        <f>Z11</f>
        <v>206.14</v>
      </c>
      <c r="AA44" s="530">
        <v>0</v>
      </c>
      <c r="AB44" s="523">
        <v>0</v>
      </c>
      <c r="AC44" s="523">
        <f t="shared" si="11"/>
        <v>1057.6400000000001</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1454.5</v>
      </c>
      <c r="J45" s="296" t="s">
        <v>869</v>
      </c>
      <c r="K45" s="252">
        <f>(F45*I45)</f>
        <v>1454.5</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Ponmanai</v>
      </c>
      <c r="X46" s="522">
        <f>'lead  charge'!D11</f>
        <v>10</v>
      </c>
      <c r="Y46" s="1026">
        <v>1338</v>
      </c>
      <c r="Z46" s="1025">
        <f>'lead  charge'!E11</f>
        <v>116.5</v>
      </c>
      <c r="AA46" s="530"/>
      <c r="AB46" s="523">
        <v>0</v>
      </c>
      <c r="AC46" s="523">
        <f t="shared" si="11"/>
        <v>1454.5</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Ponmanai</v>
      </c>
      <c r="X47" s="522">
        <f>X46</f>
        <v>10</v>
      </c>
      <c r="Y47" s="1026">
        <f>Y46</f>
        <v>1338</v>
      </c>
      <c r="Z47" s="1025">
        <f>Z46</f>
        <v>116.5</v>
      </c>
      <c r="AA47" s="530"/>
      <c r="AB47" s="523">
        <v>0</v>
      </c>
      <c r="AC47" s="523">
        <f t="shared" si="11"/>
        <v>1454.5</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3310.02</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871</v>
      </c>
      <c r="Q50" s="296" t="s">
        <v>869</v>
      </c>
      <c r="R50" s="252">
        <f>(M50*P50)</f>
        <v>7839</v>
      </c>
      <c r="T50" s="522"/>
      <c r="U50" s="522" t="s">
        <v>6426</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2657.7</v>
      </c>
      <c r="Q51" s="296" t="s">
        <v>869</v>
      </c>
      <c r="R51" s="252">
        <f>(M51*P51)</f>
        <v>11959.65</v>
      </c>
      <c r="T51" s="522"/>
      <c r="U51" s="522" t="s">
        <v>6502</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1454.5</v>
      </c>
      <c r="J54" s="296" t="s">
        <v>869</v>
      </c>
      <c r="K54" s="252">
        <f>(F54*I54)</f>
        <v>1454.5</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40528.35</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3020.1</v>
      </c>
      <c r="R58" s="358" t="s">
        <v>1586</v>
      </c>
      <c r="T58" s="522"/>
      <c r="U58" s="522"/>
      <c r="V58" s="522"/>
      <c r="W58" s="530"/>
      <c r="X58" s="522"/>
      <c r="Y58" s="522"/>
      <c r="Z58" s="522"/>
      <c r="AA58" s="522"/>
      <c r="AB58" s="522"/>
      <c r="AC58" s="522"/>
      <c r="AD58" s="523" t="s">
        <v>6425</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4052.84</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1454.5</v>
      </c>
      <c r="J64" s="296" t="s">
        <v>869</v>
      </c>
      <c r="K64" s="252">
        <f>(F64*I64)</f>
        <v>1454.5</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3310.02</v>
      </c>
      <c r="AR64" s="296" t="s">
        <v>869</v>
      </c>
      <c r="AS64" s="252">
        <f>(AN64*AQ64)</f>
        <v>2343.4899999999998</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1695.14</v>
      </c>
      <c r="Q65" s="371" t="s">
        <v>869</v>
      </c>
      <c r="R65" s="288">
        <f>(M65*P65)</f>
        <v>15256.26</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5919.3</v>
      </c>
      <c r="Q66" s="296" t="s">
        <v>869</v>
      </c>
      <c r="R66" s="252">
        <f>(M66*P66)</f>
        <v>26636.85</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655.54</v>
      </c>
      <c r="D68" s="296" t="s">
        <v>869</v>
      </c>
      <c r="H68" s="296" t="s">
        <v>1516</v>
      </c>
      <c r="K68" s="274">
        <f>SUM(K63:K66)</f>
        <v>2814.74</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854.54</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979.81</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1222.1400000000001</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19222.990000000002</v>
      </c>
    </row>
    <row r="72" spans="1:45" ht="24" customHeight="1">
      <c r="A72" s="363">
        <f t="shared" si="12"/>
        <v>60</v>
      </c>
      <c r="B72" s="296" t="s">
        <v>1498</v>
      </c>
      <c r="C72" s="252">
        <f t="shared" si="13"/>
        <v>1588.14</v>
      </c>
      <c r="D72" s="296" t="s">
        <v>869</v>
      </c>
      <c r="F72" s="252">
        <v>0.18</v>
      </c>
      <c r="G72" s="252" t="s">
        <v>861</v>
      </c>
      <c r="H72" s="296" t="s">
        <v>862</v>
      </c>
      <c r="I72" s="252">
        <f>(C67)</f>
        <v>6040</v>
      </c>
      <c r="J72" s="296" t="s">
        <v>861</v>
      </c>
      <c r="K72" s="252">
        <f>(F72*I72)</f>
        <v>1087.2</v>
      </c>
      <c r="O72" s="296" t="s">
        <v>614</v>
      </c>
      <c r="R72" s="252">
        <f>SUM(R65:R70)</f>
        <v>62622.81</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1695.14</v>
      </c>
      <c r="D73" s="296" t="s">
        <v>869</v>
      </c>
      <c r="F73" s="252">
        <v>1</v>
      </c>
      <c r="G73" s="252" t="s">
        <v>869</v>
      </c>
      <c r="H73" s="296" t="s">
        <v>870</v>
      </c>
      <c r="I73" s="252">
        <f>(C78)</f>
        <v>1454.5</v>
      </c>
      <c r="J73" s="296" t="s">
        <v>869</v>
      </c>
      <c r="K73" s="252">
        <f>(F73*I73)</f>
        <v>1454.5</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6788.55</v>
      </c>
    </row>
    <row r="74" spans="1:45" ht="24" customHeight="1">
      <c r="A74" s="363">
        <f t="shared" si="12"/>
        <v>62</v>
      </c>
      <c r="B74" s="296" t="s">
        <v>954</v>
      </c>
      <c r="C74" s="252">
        <f t="shared" si="13"/>
        <v>1275.94</v>
      </c>
      <c r="D74" s="296" t="s">
        <v>869</v>
      </c>
      <c r="F74" s="252">
        <v>1</v>
      </c>
      <c r="G74" s="252" t="s">
        <v>869</v>
      </c>
      <c r="H74" s="296" t="s">
        <v>874</v>
      </c>
      <c r="I74" s="252">
        <f>(C18)</f>
        <v>116</v>
      </c>
      <c r="J74" s="296" t="s">
        <v>869</v>
      </c>
      <c r="K74" s="252">
        <f>(F74*I74)</f>
        <v>116</v>
      </c>
      <c r="O74" s="296" t="s">
        <v>773</v>
      </c>
      <c r="R74" s="252">
        <f>(R72/10)</f>
        <v>6262.28</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6867.45</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7026.65</v>
      </c>
    </row>
    <row r="77" spans="1:45" ht="24" customHeight="1">
      <c r="A77" s="363">
        <f t="shared" si="12"/>
        <v>65</v>
      </c>
      <c r="B77" s="296" t="s">
        <v>1550</v>
      </c>
      <c r="C77" s="364">
        <f>AC34</f>
        <v>4502.96</v>
      </c>
      <c r="D77" s="365" t="s">
        <v>869</v>
      </c>
      <c r="H77" s="296" t="s">
        <v>1516</v>
      </c>
      <c r="K77" s="274">
        <f>SUM(K72:K75)</f>
        <v>2657.7</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7185.85</v>
      </c>
    </row>
    <row r="78" spans="1:45" ht="24" customHeight="1">
      <c r="A78" s="363">
        <f t="shared" si="12"/>
        <v>66</v>
      </c>
      <c r="B78" s="296" t="s">
        <v>1423</v>
      </c>
      <c r="C78" s="364">
        <f t="shared" ref="C78:C91" si="21">AC16</f>
        <v>1454.5</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7345.05</v>
      </c>
    </row>
    <row r="79" spans="1:45" ht="24" customHeight="1">
      <c r="A79" s="363">
        <f t="shared" si="12"/>
        <v>67</v>
      </c>
      <c r="B79" s="296" t="s">
        <v>1034</v>
      </c>
      <c r="C79" s="364">
        <f t="shared" si="21"/>
        <v>1454.5</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7504.25</v>
      </c>
    </row>
    <row r="80" spans="1:45" ht="24" customHeight="1">
      <c r="A80" s="363">
        <f t="shared" si="12"/>
        <v>68</v>
      </c>
      <c r="B80" s="296" t="s">
        <v>1480</v>
      </c>
      <c r="C80" s="364">
        <f t="shared" si="21"/>
        <v>5912.96</v>
      </c>
      <c r="D80" s="365" t="s">
        <v>1481</v>
      </c>
      <c r="F80" s="385" t="s">
        <v>975</v>
      </c>
      <c r="H80" s="296" t="s">
        <v>1482</v>
      </c>
      <c r="M80" s="252">
        <v>2.5</v>
      </c>
      <c r="N80" s="296" t="s">
        <v>869</v>
      </c>
      <c r="O80" s="296" t="s">
        <v>1625</v>
      </c>
      <c r="P80" s="252">
        <f>(K49)</f>
        <v>3310.02</v>
      </c>
      <c r="Q80" s="296" t="s">
        <v>869</v>
      </c>
      <c r="R80" s="252">
        <f>(M80*P80)</f>
        <v>8275.0499999999993</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871</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952</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67930.649999999994</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3020.1</v>
      </c>
      <c r="AR88" s="296" t="s">
        <v>869</v>
      </c>
      <c r="AS88" s="252">
        <f>AQ88*AN88</f>
        <v>2138.23</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6793.07</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4502.96</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19012.73</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6714.29</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6793.19</v>
      </c>
      <c r="AU99" s="252">
        <f>AS99*22.69/100</f>
        <v>1541.37</v>
      </c>
      <c r="AV99" s="252">
        <f>AS99-AU99</f>
        <v>5251.82</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6952.39</v>
      </c>
      <c r="AU100" s="252">
        <f t="shared" ref="AU100:AU163" si="23">AS100*22.69/100</f>
        <v>1577.5</v>
      </c>
      <c r="AV100" s="252">
        <f t="shared" ref="AV100:AV163" si="24">AS100-AU100</f>
        <v>5374.89</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7111.59</v>
      </c>
      <c r="AU101" s="252">
        <f t="shared" si="23"/>
        <v>1613.62</v>
      </c>
      <c r="AV101" s="252">
        <f t="shared" si="24"/>
        <v>5497.97</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7270.79</v>
      </c>
      <c r="AU102" s="252">
        <f t="shared" si="23"/>
        <v>1649.74</v>
      </c>
      <c r="AV102" s="252">
        <f t="shared" si="24"/>
        <v>5621.05</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7429.99</v>
      </c>
      <c r="AU103" s="252">
        <f t="shared" si="23"/>
        <v>1685.86</v>
      </c>
      <c r="AV103" s="252">
        <f t="shared" si="24"/>
        <v>5744.13</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7589.19</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3744.9</v>
      </c>
      <c r="AR108" s="296" t="s">
        <v>869</v>
      </c>
      <c r="AS108" s="252">
        <f>(AN108*AQ108)</f>
        <v>2651.39</v>
      </c>
      <c r="AU108" s="252">
        <f t="shared" si="23"/>
        <v>601.6</v>
      </c>
      <c r="AV108" s="252">
        <f t="shared" si="24"/>
        <v>2049.79</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19530.89</v>
      </c>
      <c r="AU115" s="252">
        <f t="shared" si="23"/>
        <v>4431.5600000000004</v>
      </c>
      <c r="AV115" s="252">
        <f t="shared" si="24"/>
        <v>15099.33</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6897.28</v>
      </c>
      <c r="AU117" s="252">
        <f t="shared" si="23"/>
        <v>1564.99</v>
      </c>
      <c r="AV117" s="252">
        <f t="shared" si="24"/>
        <v>5332.29</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6976.18</v>
      </c>
      <c r="AT119" s="252">
        <f>AS119-AS117</f>
        <v>78.900000000000006</v>
      </c>
      <c r="AU119" s="252">
        <f t="shared" si="23"/>
        <v>1582.9</v>
      </c>
      <c r="AV119" s="252">
        <f t="shared" si="24"/>
        <v>5393.28</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7135.38</v>
      </c>
      <c r="AT120" s="252">
        <f>AS120-AS119</f>
        <v>159.19999999999999</v>
      </c>
      <c r="AU120" s="252">
        <f t="shared" si="23"/>
        <v>1619.02</v>
      </c>
      <c r="AV120" s="252">
        <f t="shared" si="24"/>
        <v>5516.36</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7294.58</v>
      </c>
      <c r="AU121" s="252">
        <f t="shared" si="23"/>
        <v>1655.14</v>
      </c>
      <c r="AV121" s="252">
        <f t="shared" si="24"/>
        <v>5639.44</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7453.78</v>
      </c>
      <c r="AU122" s="252">
        <f t="shared" si="23"/>
        <v>1691.26</v>
      </c>
      <c r="AV122" s="252">
        <f t="shared" si="24"/>
        <v>5762.52</v>
      </c>
    </row>
    <row r="123" spans="1:48" ht="24" customHeight="1">
      <c r="A123" s="364"/>
      <c r="B123" s="364"/>
      <c r="C123" s="364"/>
      <c r="D123" s="364"/>
      <c r="K123" s="358"/>
      <c r="O123" s="296" t="s">
        <v>6095</v>
      </c>
      <c r="Q123" s="296"/>
      <c r="W123" s="253"/>
      <c r="X123" s="358"/>
      <c r="AH123" s="252">
        <f t="shared" si="22"/>
        <v>0</v>
      </c>
      <c r="AP123" s="296" t="s">
        <v>488</v>
      </c>
      <c r="AR123" s="296"/>
      <c r="AS123" s="252">
        <f>AS122+C20</f>
        <v>7612.98</v>
      </c>
      <c r="AU123" s="252">
        <f t="shared" si="23"/>
        <v>1727.39</v>
      </c>
      <c r="AV123" s="252">
        <f t="shared" si="24"/>
        <v>5885.59</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7214.98</v>
      </c>
      <c r="AU124" s="252">
        <f t="shared" si="23"/>
        <v>1637.08</v>
      </c>
      <c r="AV124" s="252">
        <f t="shared" si="24"/>
        <v>5577.9</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3744.9</v>
      </c>
      <c r="AR133" s="296" t="s">
        <v>869</v>
      </c>
      <c r="AS133" s="252">
        <f>(AN133*AQ133)</f>
        <v>2651.39</v>
      </c>
      <c r="AU133" s="252">
        <f t="shared" si="23"/>
        <v>601.6</v>
      </c>
      <c r="AV133" s="252">
        <f t="shared" si="24"/>
        <v>2049.79</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1454.5</v>
      </c>
      <c r="J140" s="296" t="s">
        <v>869</v>
      </c>
      <c r="K140" s="252">
        <f>(F140*I140)</f>
        <v>1454.5</v>
      </c>
      <c r="M140" s="252">
        <v>1</v>
      </c>
      <c r="N140" s="252" t="s">
        <v>869</v>
      </c>
      <c r="O140" s="296" t="s">
        <v>1921</v>
      </c>
      <c r="P140" s="252">
        <f>AC38</f>
        <v>222.7</v>
      </c>
      <c r="Q140" s="296" t="s">
        <v>869</v>
      </c>
      <c r="R140" s="252">
        <f>(M140*P140)</f>
        <v>222.7</v>
      </c>
      <c r="W140" s="253"/>
      <c r="AG140" s="296"/>
      <c r="AP140" s="296" t="s">
        <v>614</v>
      </c>
      <c r="AR140" s="296"/>
      <c r="AS140" s="252">
        <f>SUM(AS132:AS138)</f>
        <v>19525.89</v>
      </c>
      <c r="AU140" s="252">
        <f t="shared" si="23"/>
        <v>4430.42</v>
      </c>
      <c r="AV140" s="252">
        <f t="shared" si="24"/>
        <v>15095.47</v>
      </c>
    </row>
    <row r="141" spans="1:48" ht="24" customHeight="1">
      <c r="A141" s="363">
        <f t="shared" si="25"/>
        <v>84</v>
      </c>
      <c r="B141" s="365" t="s">
        <v>1546</v>
      </c>
      <c r="C141" s="364">
        <f>AC38</f>
        <v>222.7</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6895.51</v>
      </c>
      <c r="AU142" s="252">
        <f t="shared" si="23"/>
        <v>1564.59</v>
      </c>
      <c r="AV142" s="252">
        <f t="shared" si="24"/>
        <v>5330.92</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1488.7</v>
      </c>
      <c r="O144" s="296" t="s">
        <v>1516</v>
      </c>
      <c r="Q144" s="296"/>
      <c r="R144" s="252">
        <f>SUM(R140:R142)</f>
        <v>261.64999999999998</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6895.51</v>
      </c>
      <c r="AR147" s="296" t="s">
        <v>869</v>
      </c>
      <c r="AS147" s="252">
        <f>(AN147*AQ147)</f>
        <v>7585.06</v>
      </c>
      <c r="AU147" s="252">
        <f t="shared" si="23"/>
        <v>1721.05</v>
      </c>
      <c r="AV147" s="252">
        <f t="shared" si="24"/>
        <v>5864.01</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265.16000000000003</v>
      </c>
      <c r="Q150" s="296" t="s">
        <v>869</v>
      </c>
      <c r="R150" s="252">
        <f>(M150*P150)</f>
        <v>265.16000000000003</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8584.06</v>
      </c>
      <c r="AU151" s="252">
        <f t="shared" si="23"/>
        <v>1947.72</v>
      </c>
      <c r="AV151" s="252">
        <f t="shared" si="24"/>
        <v>6636.34</v>
      </c>
    </row>
    <row r="152" spans="1:48" ht="24" customHeight="1">
      <c r="A152" s="364"/>
      <c r="B152" s="364"/>
      <c r="C152" s="364"/>
      <c r="D152" s="364"/>
      <c r="F152" s="252">
        <v>0.7</v>
      </c>
      <c r="G152" s="252" t="s">
        <v>869</v>
      </c>
      <c r="H152" s="296" t="s">
        <v>2002</v>
      </c>
      <c r="I152" s="252">
        <f>C79</f>
        <v>1454.5</v>
      </c>
      <c r="J152" s="296" t="s">
        <v>869</v>
      </c>
      <c r="K152" s="252">
        <f t="shared" ref="K152:K157" si="26">(F152*I152)</f>
        <v>1018.15</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858.41</v>
      </c>
      <c r="AU153" s="252">
        <f t="shared" si="23"/>
        <v>194.77</v>
      </c>
      <c r="AV153" s="252">
        <f t="shared" si="24"/>
        <v>663.64</v>
      </c>
    </row>
    <row r="154" spans="1:48" ht="24" customHeight="1">
      <c r="A154" s="364"/>
      <c r="B154" s="364"/>
      <c r="C154" s="364"/>
      <c r="D154" s="364"/>
      <c r="F154" s="252">
        <v>0.72</v>
      </c>
      <c r="G154" s="252" t="s">
        <v>869</v>
      </c>
      <c r="H154" s="296" t="s">
        <v>1641</v>
      </c>
      <c r="I154" s="252">
        <f>C35</f>
        <v>222.7</v>
      </c>
      <c r="J154" s="296" t="s">
        <v>869</v>
      </c>
      <c r="K154" s="252">
        <f t="shared" si="26"/>
        <v>160.34</v>
      </c>
      <c r="O154" s="296" t="s">
        <v>1516</v>
      </c>
      <c r="Q154" s="296"/>
      <c r="R154" s="252">
        <f>SUM(R150:R152)</f>
        <v>304.11</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867.09</v>
      </c>
      <c r="AT155" s="252">
        <f>AS153-AS155</f>
        <v>-8.68</v>
      </c>
      <c r="AU155" s="252">
        <f t="shared" si="23"/>
        <v>196.74</v>
      </c>
      <c r="AV155" s="252">
        <f t="shared" si="24"/>
        <v>670.35</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884.6</v>
      </c>
      <c r="AT156" s="252">
        <f>AS156-AS155</f>
        <v>17.510000000000002</v>
      </c>
      <c r="AU156" s="252">
        <f t="shared" si="23"/>
        <v>200.72</v>
      </c>
      <c r="AV156" s="252">
        <f t="shared" si="24"/>
        <v>683.88</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902.11</v>
      </c>
      <c r="AU157" s="252">
        <f t="shared" si="23"/>
        <v>204.69</v>
      </c>
      <c r="AV157" s="252">
        <f t="shared" si="24"/>
        <v>697.42</v>
      </c>
    </row>
    <row r="158" spans="1:48" ht="24" customHeight="1">
      <c r="A158" s="364"/>
      <c r="B158" s="364"/>
      <c r="C158" s="364"/>
      <c r="D158" s="364"/>
      <c r="H158" s="296" t="s">
        <v>1643</v>
      </c>
      <c r="W158" s="253"/>
      <c r="AP158" s="296" t="s">
        <v>380</v>
      </c>
      <c r="AR158" s="296">
        <f>AS158-AS157</f>
        <v>17.510000000000002</v>
      </c>
      <c r="AS158" s="274">
        <f>(AS157+C21/10*AN147)</f>
        <v>919.62</v>
      </c>
      <c r="AU158" s="252">
        <f t="shared" si="23"/>
        <v>208.66</v>
      </c>
      <c r="AV158" s="252">
        <f t="shared" si="24"/>
        <v>710.96</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937.13</v>
      </c>
      <c r="AU159" s="252">
        <f t="shared" si="23"/>
        <v>212.63</v>
      </c>
      <c r="AV159" s="252">
        <f t="shared" si="24"/>
        <v>724.5</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1314.47</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1275.94</v>
      </c>
      <c r="Q163" s="296" t="s">
        <v>869</v>
      </c>
      <c r="R163" s="252">
        <f>(M163*P163)</f>
        <v>11483.46</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3744.9</v>
      </c>
      <c r="Q164" s="296" t="s">
        <v>869</v>
      </c>
      <c r="R164" s="252">
        <f>(M164*P164)</f>
        <v>16852.05</v>
      </c>
      <c r="W164" s="253"/>
      <c r="AN164" s="356">
        <f>AN133</f>
        <v>0.70799999999999996</v>
      </c>
      <c r="AO164" s="252" t="s">
        <v>869</v>
      </c>
      <c r="AP164" s="296" t="s">
        <v>1307</v>
      </c>
      <c r="AQ164" s="252">
        <f>AQ133</f>
        <v>3744.9</v>
      </c>
      <c r="AR164" s="296" t="s">
        <v>869</v>
      </c>
      <c r="AS164" s="252">
        <f>(AN164*AQ164)</f>
        <v>2651.39</v>
      </c>
      <c r="AU164" s="252">
        <f t="shared" ref="AU164:AU217" si="27">AS164*22.69/100</f>
        <v>601.6</v>
      </c>
      <c r="AV164" s="252">
        <f t="shared" ref="AV164:AV217" si="28">AS164-AU164</f>
        <v>2049.79</v>
      </c>
    </row>
    <row r="165" spans="1:48" ht="24" customHeight="1">
      <c r="A165" s="397">
        <v>2.2999999999999998</v>
      </c>
      <c r="B165" s="376" t="s">
        <v>246</v>
      </c>
      <c r="C165" s="398">
        <f>AC19+I168</f>
        <v>909.95</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990.95</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1275.94</v>
      </c>
      <c r="J167" s="296" t="s">
        <v>869</v>
      </c>
      <c r="K167" s="252">
        <f>(F167*I167)</f>
        <v>1275.94</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49065.21</v>
      </c>
      <c r="W170" s="253"/>
      <c r="AR170" s="296"/>
      <c r="AS170" s="358" t="s">
        <v>1586</v>
      </c>
      <c r="AU170" s="252">
        <f t="shared" si="27"/>
        <v>0</v>
      </c>
      <c r="AV170" s="252">
        <f t="shared" si="28"/>
        <v>0</v>
      </c>
    </row>
    <row r="171" spans="1:48" ht="24" customHeight="1">
      <c r="A171" s="364"/>
      <c r="B171" s="364"/>
      <c r="C171" s="364"/>
      <c r="D171" s="364"/>
      <c r="H171" s="255" t="s">
        <v>193</v>
      </c>
      <c r="K171" s="274">
        <f>SUM(K166:K169)</f>
        <v>1314.89</v>
      </c>
      <c r="O171" s="253" t="s">
        <v>614</v>
      </c>
      <c r="Q171" s="296"/>
      <c r="R171" s="358" t="s">
        <v>1586</v>
      </c>
      <c r="W171" s="253"/>
      <c r="AP171" s="296" t="s">
        <v>614</v>
      </c>
      <c r="AR171" s="296"/>
      <c r="AS171" s="252">
        <f>SUM(AS163:AS169)</f>
        <v>19530.89</v>
      </c>
      <c r="AU171" s="252">
        <f t="shared" si="27"/>
        <v>4431.5600000000004</v>
      </c>
      <c r="AV171" s="252">
        <f t="shared" si="28"/>
        <v>15099.33</v>
      </c>
    </row>
    <row r="172" spans="1:48" ht="24" customHeight="1">
      <c r="A172" s="364"/>
      <c r="B172" s="364"/>
      <c r="C172" s="364"/>
      <c r="D172" s="364"/>
      <c r="K172" s="358" t="s">
        <v>1586</v>
      </c>
      <c r="Q172" s="296"/>
      <c r="R172" s="274">
        <f>(R170/10)</f>
        <v>4906.5200000000004</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6897.28</v>
      </c>
      <c r="AU173" s="252">
        <f t="shared" si="27"/>
        <v>1564.99</v>
      </c>
      <c r="AV173" s="252">
        <f t="shared" si="28"/>
        <v>5332.29</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1695.14</v>
      </c>
      <c r="J175" s="296" t="s">
        <v>869</v>
      </c>
      <c r="K175" s="252">
        <f>(F175*I175)</f>
        <v>1695.14</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1734.09</v>
      </c>
      <c r="W179" s="253"/>
      <c r="AN179" s="252">
        <v>0.7</v>
      </c>
      <c r="AO179" s="252" t="s">
        <v>869</v>
      </c>
      <c r="AP179" s="296" t="s">
        <v>2279</v>
      </c>
      <c r="AQ179" s="252">
        <f>AQ147</f>
        <v>6895.51</v>
      </c>
      <c r="AR179" s="296" t="s">
        <v>868</v>
      </c>
      <c r="AS179" s="252">
        <f>(AN179*AQ179)</f>
        <v>4826.8599999999997</v>
      </c>
      <c r="AU179" s="252">
        <f t="shared" si="27"/>
        <v>1095.21</v>
      </c>
      <c r="AV179" s="252">
        <f t="shared" si="28"/>
        <v>3731.65</v>
      </c>
    </row>
    <row r="180" spans="1:48" ht="24" customHeight="1">
      <c r="K180" s="358" t="s">
        <v>1586</v>
      </c>
      <c r="M180" s="252">
        <v>2.5</v>
      </c>
      <c r="N180" s="296" t="s">
        <v>869</v>
      </c>
      <c r="O180" s="296" t="s">
        <v>1631</v>
      </c>
      <c r="P180" s="252">
        <f>(K58)</f>
        <v>3020.1</v>
      </c>
      <c r="Q180" s="296" t="s">
        <v>869</v>
      </c>
      <c r="R180" s="252">
        <f>(M180*P180)</f>
        <v>7550.25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5825.86</v>
      </c>
      <c r="AU183" s="252">
        <f t="shared" si="27"/>
        <v>1321.89</v>
      </c>
      <c r="AV183" s="252">
        <f t="shared" si="28"/>
        <v>4503.97</v>
      </c>
    </row>
    <row r="184" spans="1:48" ht="24" customHeight="1">
      <c r="A184" s="364"/>
      <c r="B184" s="364"/>
      <c r="C184" s="364"/>
      <c r="D184" s="364"/>
      <c r="F184" s="252">
        <v>1</v>
      </c>
      <c r="G184" s="252" t="s">
        <v>869</v>
      </c>
      <c r="H184" s="296" t="s">
        <v>64</v>
      </c>
      <c r="I184" s="252">
        <f>C35</f>
        <v>222.7</v>
      </c>
      <c r="J184" s="296" t="s">
        <v>869</v>
      </c>
      <c r="K184" s="252">
        <f>(F184*I184)</f>
        <v>222.7</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582.59</v>
      </c>
      <c r="AU185" s="252">
        <f t="shared" si="27"/>
        <v>132.19</v>
      </c>
      <c r="AV185" s="252">
        <f t="shared" si="28"/>
        <v>450.4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588.11</v>
      </c>
      <c r="AU187" s="252">
        <f t="shared" si="27"/>
        <v>133.44</v>
      </c>
      <c r="AV187" s="252">
        <f t="shared" si="28"/>
        <v>454.67</v>
      </c>
    </row>
    <row r="188" spans="1:48" ht="24" customHeight="1">
      <c r="A188" s="364"/>
      <c r="B188" s="364"/>
      <c r="C188" s="364"/>
      <c r="D188" s="364"/>
      <c r="K188" s="358" t="s">
        <v>1586</v>
      </c>
      <c r="W188" s="253"/>
      <c r="AP188" s="296" t="s">
        <v>388</v>
      </c>
      <c r="AR188" s="296">
        <f>AS188-AS187</f>
        <v>11.14</v>
      </c>
      <c r="AS188" s="274">
        <f>(AS187+C20/10*AN179)</f>
        <v>599.25</v>
      </c>
      <c r="AU188" s="252">
        <f t="shared" si="27"/>
        <v>135.97</v>
      </c>
      <c r="AV188" s="252">
        <f t="shared" si="28"/>
        <v>463.28</v>
      </c>
    </row>
    <row r="189" spans="1:48" ht="24" customHeight="1">
      <c r="A189" s="364"/>
      <c r="B189" s="364"/>
      <c r="C189" s="364"/>
      <c r="D189" s="364"/>
      <c r="H189" s="255" t="s">
        <v>193</v>
      </c>
      <c r="K189" s="274">
        <f>SUM(K182:K187)</f>
        <v>241.35</v>
      </c>
      <c r="W189" s="253"/>
      <c r="AP189" s="296" t="s">
        <v>2232</v>
      </c>
      <c r="AR189" s="296">
        <f>AS189-AS188</f>
        <v>11.14</v>
      </c>
      <c r="AS189" s="274">
        <f>(AS188+C21/10*AN179)</f>
        <v>610.39</v>
      </c>
      <c r="AU189" s="252">
        <f t="shared" si="27"/>
        <v>138.5</v>
      </c>
      <c r="AV189" s="252">
        <f t="shared" si="28"/>
        <v>471.89</v>
      </c>
    </row>
    <row r="190" spans="1:48" ht="24" customHeight="1">
      <c r="A190" s="364"/>
      <c r="B190" s="364"/>
      <c r="C190" s="364"/>
      <c r="D190" s="364"/>
      <c r="F190" s="296" t="s">
        <v>975</v>
      </c>
      <c r="K190" s="358" t="s">
        <v>1586</v>
      </c>
      <c r="W190" s="253"/>
      <c r="AP190" s="296" t="s">
        <v>380</v>
      </c>
      <c r="AR190" s="296">
        <f>AS190-AS189</f>
        <v>11.14</v>
      </c>
      <c r="AS190" s="274">
        <f>(AS189+C21/10*AN179)</f>
        <v>621.53</v>
      </c>
      <c r="AU190" s="252">
        <f t="shared" si="27"/>
        <v>141.03</v>
      </c>
      <c r="AV190" s="252">
        <f t="shared" si="28"/>
        <v>480.5</v>
      </c>
    </row>
    <row r="191" spans="1:48" ht="24" customHeight="1">
      <c r="A191" s="364"/>
      <c r="B191" s="364"/>
      <c r="C191" s="364"/>
      <c r="D191" s="364"/>
      <c r="K191" s="296" t="s">
        <v>975</v>
      </c>
      <c r="W191" s="253"/>
      <c r="AP191" s="296" t="s">
        <v>833</v>
      </c>
      <c r="AR191" s="296">
        <f>AS191-AS190</f>
        <v>11.14</v>
      </c>
      <c r="AS191" s="274">
        <f>(AS190+C21/10*AN179)</f>
        <v>632.66999999999996</v>
      </c>
      <c r="AU191" s="252">
        <f t="shared" si="27"/>
        <v>143.55000000000001</v>
      </c>
      <c r="AV191" s="252">
        <f t="shared" si="28"/>
        <v>489.12</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1275.94</v>
      </c>
      <c r="J195" s="296" t="s">
        <v>869</v>
      </c>
      <c r="K195" s="252">
        <f>(F195*I195)</f>
        <v>11483.46</v>
      </c>
      <c r="M195" s="252">
        <v>9</v>
      </c>
      <c r="N195" s="252" t="s">
        <v>869</v>
      </c>
      <c r="O195" s="296" t="s">
        <v>691</v>
      </c>
      <c r="P195" s="252">
        <f>(C73)</f>
        <v>1695.14</v>
      </c>
      <c r="Q195" s="296" t="s">
        <v>869</v>
      </c>
      <c r="R195" s="252">
        <f>(M195*P195)</f>
        <v>15256.26</v>
      </c>
      <c r="S195" s="252">
        <v>9</v>
      </c>
      <c r="T195" s="252" t="s">
        <v>869</v>
      </c>
      <c r="U195" s="296" t="s">
        <v>1638</v>
      </c>
      <c r="V195" s="252">
        <f>(C74)</f>
        <v>1275.94</v>
      </c>
      <c r="W195" s="253" t="s">
        <v>869</v>
      </c>
      <c r="X195" s="252">
        <f>(S195*V195)</f>
        <v>11483.46</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3310.02</v>
      </c>
      <c r="J196" s="296" t="s">
        <v>869</v>
      </c>
      <c r="K196" s="252">
        <f>(F196*I196)</f>
        <v>14895.09</v>
      </c>
      <c r="M196" s="252">
        <v>4.5</v>
      </c>
      <c r="N196" s="252" t="s">
        <v>869</v>
      </c>
      <c r="O196" s="296" t="s">
        <v>1353</v>
      </c>
      <c r="P196" s="252">
        <f>K32</f>
        <v>4469.7</v>
      </c>
      <c r="Q196" s="296" t="s">
        <v>869</v>
      </c>
      <c r="R196" s="252">
        <f>(M196*P196)</f>
        <v>20113.650000000001</v>
      </c>
      <c r="S196" s="252">
        <v>4.5</v>
      </c>
      <c r="T196" s="252" t="s">
        <v>869</v>
      </c>
      <c r="U196" s="296" t="s">
        <v>1353</v>
      </c>
      <c r="V196" s="252">
        <f>P196</f>
        <v>4469.7</v>
      </c>
      <c r="W196" s="253" t="s">
        <v>869</v>
      </c>
      <c r="X196" s="252">
        <f>(S196*V196)</f>
        <v>20113.650000000001</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47108.25</v>
      </c>
      <c r="Q202" s="296"/>
      <c r="R202" s="252">
        <f>SUM(R195:R200)</f>
        <v>56099.61</v>
      </c>
      <c r="S202" s="252"/>
      <c r="W202" s="253"/>
      <c r="X202" s="252">
        <f>SUM(X195:X200)</f>
        <v>52326.81</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15.59</v>
      </c>
      <c r="AS203" s="274">
        <f>(AS201+C35/10*AN195)</f>
        <v>477.24</v>
      </c>
      <c r="AU203" s="252">
        <f t="shared" si="27"/>
        <v>108.29</v>
      </c>
      <c r="AV203" s="252">
        <f t="shared" si="28"/>
        <v>368.95</v>
      </c>
    </row>
    <row r="204" spans="1:48" ht="24" customHeight="1">
      <c r="A204" s="363">
        <f t="shared" si="29"/>
        <v>102</v>
      </c>
      <c r="B204" s="296" t="s">
        <v>5856</v>
      </c>
      <c r="C204" s="362">
        <v>63.4</v>
      </c>
      <c r="D204" s="365" t="s">
        <v>769</v>
      </c>
      <c r="K204" s="274">
        <f>(K202/10)</f>
        <v>4710.83</v>
      </c>
      <c r="Q204" s="296"/>
      <c r="R204" s="252">
        <f>(R202/10)</f>
        <v>5609.96</v>
      </c>
      <c r="S204" s="252"/>
      <c r="W204" s="253"/>
      <c r="X204" s="252">
        <f>(X202/10)</f>
        <v>5232.68</v>
      </c>
      <c r="AP204" s="296" t="s">
        <v>388</v>
      </c>
      <c r="AR204" s="296">
        <f>AS204-AS203</f>
        <v>0.74</v>
      </c>
      <c r="AS204" s="274">
        <f>(AS203+C36/10*AN195)</f>
        <v>477.98</v>
      </c>
      <c r="AU204" s="252">
        <f t="shared" si="27"/>
        <v>108.45</v>
      </c>
      <c r="AV204" s="252">
        <f t="shared" si="28"/>
        <v>369.53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481.85</v>
      </c>
      <c r="AU205" s="252">
        <f t="shared" si="27"/>
        <v>109.33</v>
      </c>
      <c r="AV205" s="252">
        <f t="shared" si="28"/>
        <v>372.52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485.72</v>
      </c>
      <c r="AU206" s="252">
        <f t="shared" si="27"/>
        <v>110.21</v>
      </c>
      <c r="AV206" s="252">
        <f t="shared" si="28"/>
        <v>375.51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489.59</v>
      </c>
      <c r="AU207" s="252">
        <f t="shared" si="27"/>
        <v>111.09</v>
      </c>
      <c r="AV207" s="252">
        <f t="shared" si="28"/>
        <v>378.5</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1695.14</v>
      </c>
      <c r="J210" s="296" t="s">
        <v>869</v>
      </c>
      <c r="K210" s="252">
        <f>(F210*I210)</f>
        <v>15256.26</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5919.3</v>
      </c>
      <c r="J211" s="296" t="s">
        <v>869</v>
      </c>
      <c r="K211" s="252">
        <f>(F211*I211)</f>
        <v>26636.85</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62622.81</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6262.28</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952</v>
      </c>
      <c r="J225" s="296" t="s">
        <v>869</v>
      </c>
      <c r="K225" s="252">
        <f>(F225*I225)</f>
        <v>8568</v>
      </c>
      <c r="M225" s="296" t="s">
        <v>321</v>
      </c>
      <c r="W225" s="253"/>
    </row>
    <row r="226" spans="1:23" ht="24" customHeight="1">
      <c r="A226" s="364"/>
      <c r="B226" s="364"/>
      <c r="C226" s="364"/>
      <c r="D226" s="364"/>
      <c r="F226" s="252">
        <v>4.5</v>
      </c>
      <c r="G226" s="252" t="s">
        <v>869</v>
      </c>
      <c r="H226" s="296" t="s">
        <v>1632</v>
      </c>
      <c r="I226" s="252">
        <f>K77</f>
        <v>2657.7</v>
      </c>
      <c r="J226" s="296" t="s">
        <v>869</v>
      </c>
      <c r="K226" s="252">
        <f>(F226*I226)</f>
        <v>11959.65</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1275.94</v>
      </c>
      <c r="Q231" s="296" t="s">
        <v>869</v>
      </c>
      <c r="R231" s="252">
        <f>(M231*P231)</f>
        <v>11483.46</v>
      </c>
      <c r="W231" s="253"/>
    </row>
    <row r="232" spans="1:23" ht="24" customHeight="1">
      <c r="A232" s="364"/>
      <c r="B232" s="364"/>
      <c r="C232" s="364"/>
      <c r="D232" s="364"/>
      <c r="K232" s="252">
        <f>SUM(K225:K230)</f>
        <v>41257.35</v>
      </c>
      <c r="M232" s="252">
        <v>4.5</v>
      </c>
      <c r="N232" s="252" t="s">
        <v>869</v>
      </c>
      <c r="O232" s="296" t="s">
        <v>1307</v>
      </c>
      <c r="P232" s="252">
        <f>K40</f>
        <v>3744.9</v>
      </c>
      <c r="Q232" s="296" t="s">
        <v>869</v>
      </c>
      <c r="R232" s="252">
        <f>(M232*P232)</f>
        <v>16852.05</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4125.74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49065.21</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4906.5200000000004</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1121.5899999999999</v>
      </c>
      <c r="J242" s="296" t="s">
        <v>1341</v>
      </c>
      <c r="K242" s="252">
        <f>(F242*I242)</f>
        <v>841.19</v>
      </c>
      <c r="W242" s="253"/>
    </row>
    <row r="243" spans="1:23" ht="24" customHeight="1">
      <c r="A243" s="364"/>
      <c r="B243" s="364"/>
      <c r="C243" s="364"/>
      <c r="D243" s="364"/>
      <c r="F243" s="252">
        <v>0.5</v>
      </c>
      <c r="G243" s="252" t="s">
        <v>1341</v>
      </c>
      <c r="H243" s="296" t="s">
        <v>2098</v>
      </c>
      <c r="I243" s="252">
        <f>AC36</f>
        <v>1288.6400000000001</v>
      </c>
      <c r="J243" s="296" t="s">
        <v>1341</v>
      </c>
      <c r="K243" s="252">
        <f>(F243*I243)</f>
        <v>644.32000000000005</v>
      </c>
      <c r="W243" s="253"/>
    </row>
    <row r="244" spans="1:23" ht="24" customHeight="1">
      <c r="A244" s="364"/>
      <c r="B244" s="364"/>
      <c r="C244" s="364"/>
      <c r="D244" s="364"/>
      <c r="F244" s="252">
        <v>0.45</v>
      </c>
      <c r="G244" s="252" t="s">
        <v>1341</v>
      </c>
      <c r="H244" s="296" t="s">
        <v>925</v>
      </c>
      <c r="I244" s="252">
        <f>AC38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1767.87</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176.79</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1167.1400000000001</v>
      </c>
      <c r="J254" s="296" t="s">
        <v>1341</v>
      </c>
      <c r="K254" s="252">
        <f>(F254*I254)</f>
        <v>3151.28</v>
      </c>
      <c r="W254" s="253"/>
    </row>
    <row r="255" spans="1:23" ht="24" customHeight="1">
      <c r="A255" s="364"/>
      <c r="B255" s="364"/>
      <c r="C255" s="364"/>
      <c r="D255" s="364"/>
      <c r="F255" s="316">
        <v>0.14499999999999999</v>
      </c>
      <c r="G255" s="252" t="s">
        <v>1341</v>
      </c>
      <c r="H255" s="296" t="s">
        <v>912</v>
      </c>
      <c r="I255" s="252">
        <f>AC17</f>
        <v>1454.5</v>
      </c>
      <c r="J255" s="296" t="s">
        <v>1341</v>
      </c>
      <c r="K255" s="252">
        <f>(F255*I255)</f>
        <v>210.9</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14323.92</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143.24</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6388.97</v>
      </c>
      <c r="Q267" s="296" t="s">
        <v>868</v>
      </c>
      <c r="R267" s="252">
        <f>(M267*P267)</f>
        <v>7283.43</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1695.14</v>
      </c>
      <c r="J270" s="296" t="s">
        <v>869</v>
      </c>
      <c r="K270" s="252">
        <f t="shared" ref="K270:K275" si="32">(F270*I270)</f>
        <v>15256.26</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8282.48</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1454.5</v>
      </c>
      <c r="J272" s="296" t="s">
        <v>869</v>
      </c>
      <c r="K272" s="252">
        <f t="shared" si="32"/>
        <v>6545.25</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828.25</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837.24</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855.39</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873.54</v>
      </c>
      <c r="W277" s="253"/>
      <c r="Y277" s="356"/>
      <c r="Z277" s="356"/>
      <c r="AG277" s="296"/>
    </row>
    <row r="278" spans="1:33" ht="24" customHeight="1">
      <c r="A278" s="363">
        <f t="shared" si="31"/>
        <v>118</v>
      </c>
      <c r="B278" s="296" t="s">
        <v>5285</v>
      </c>
      <c r="C278" s="362">
        <v>364.6</v>
      </c>
      <c r="D278" s="365" t="s">
        <v>609</v>
      </c>
      <c r="H278" s="296" t="s">
        <v>2171</v>
      </c>
      <c r="K278" s="252">
        <f>SUM(K270:K276)</f>
        <v>77230.149999999994</v>
      </c>
      <c r="N278" s="296" t="s">
        <v>2172</v>
      </c>
      <c r="O278" s="296" t="s">
        <v>380</v>
      </c>
      <c r="R278" s="252">
        <f>(R277+C21/10*M267)</f>
        <v>891.69</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7723.02</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1225.94</v>
      </c>
      <c r="Q284" s="296" t="s">
        <v>609</v>
      </c>
      <c r="R284" s="252">
        <f>(M284*P284)</f>
        <v>12259.4</v>
      </c>
      <c r="W284" s="253"/>
      <c r="AG284" s="296"/>
    </row>
    <row r="285" spans="1:33" ht="24" customHeight="1">
      <c r="A285" s="363">
        <f t="shared" si="33"/>
        <v>124</v>
      </c>
      <c r="B285" s="296" t="s">
        <v>5291</v>
      </c>
      <c r="C285" s="362">
        <v>39.700000000000003</v>
      </c>
      <c r="D285" s="365" t="s">
        <v>769</v>
      </c>
      <c r="E285" s="362">
        <v>57</v>
      </c>
      <c r="H285" s="296" t="s">
        <v>602</v>
      </c>
      <c r="K285" s="274">
        <f>SUM(K280:K283)</f>
        <v>7817.22</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7937.07</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8173.17</v>
      </c>
      <c r="L288" s="252">
        <v>107</v>
      </c>
      <c r="R288" s="358" t="s">
        <v>1586</v>
      </c>
      <c r="W288" s="253"/>
      <c r="AG288" s="296"/>
    </row>
    <row r="289" spans="1:33" ht="24" customHeight="1">
      <c r="A289" s="363">
        <f t="shared" si="33"/>
        <v>128</v>
      </c>
      <c r="B289" s="365" t="s">
        <v>1150</v>
      </c>
      <c r="C289" s="314">
        <v>7.3</v>
      </c>
      <c r="D289" s="365" t="s">
        <v>769</v>
      </c>
      <c r="H289" s="296" t="s">
        <v>2232</v>
      </c>
      <c r="K289" s="274">
        <f>(K288+C24)</f>
        <v>8409.27</v>
      </c>
      <c r="O289" s="296" t="s">
        <v>441</v>
      </c>
      <c r="R289" s="252">
        <f>SUM(R284:R287)</f>
        <v>14588.1</v>
      </c>
      <c r="W289" s="253"/>
      <c r="AG289" s="296"/>
    </row>
    <row r="290" spans="1:33" ht="24" customHeight="1">
      <c r="A290" s="363">
        <f t="shared" si="33"/>
        <v>129</v>
      </c>
      <c r="B290" s="365" t="s">
        <v>1151</v>
      </c>
      <c r="C290" s="372">
        <v>2.9</v>
      </c>
      <c r="D290" s="365" t="s">
        <v>1152</v>
      </c>
      <c r="H290" s="296" t="s">
        <v>380</v>
      </c>
      <c r="K290" s="274">
        <f>(K289+C24)</f>
        <v>8645.3700000000008</v>
      </c>
      <c r="R290" s="358" t="s">
        <v>1586</v>
      </c>
      <c r="W290" s="253"/>
      <c r="AG290" s="296"/>
    </row>
    <row r="291" spans="1:33" ht="24" customHeight="1">
      <c r="A291" s="363">
        <f t="shared" si="33"/>
        <v>130</v>
      </c>
      <c r="B291" s="365" t="s">
        <v>1153</v>
      </c>
      <c r="C291" s="314">
        <v>11.8</v>
      </c>
      <c r="D291" s="365" t="s">
        <v>1152</v>
      </c>
      <c r="H291" s="296" t="s">
        <v>488</v>
      </c>
      <c r="K291" s="274">
        <f>(K290+C24)</f>
        <v>8881.4699999999993</v>
      </c>
      <c r="O291" s="296" t="s">
        <v>552</v>
      </c>
      <c r="R291" s="252">
        <f>(R289/10)</f>
        <v>1458.81</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655.54</v>
      </c>
      <c r="J295" s="296" t="s">
        <v>869</v>
      </c>
      <c r="K295" s="252">
        <f t="shared" ref="K295:K301" si="34">(F295*I295)</f>
        <v>6555.4</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854.54</v>
      </c>
      <c r="J296" s="296" t="s">
        <v>869</v>
      </c>
      <c r="K296" s="252">
        <f t="shared" si="34"/>
        <v>854.54</v>
      </c>
      <c r="M296" s="252">
        <v>0.14000000000000001</v>
      </c>
      <c r="N296" s="296" t="s">
        <v>869</v>
      </c>
      <c r="O296" s="296" t="s">
        <v>1353</v>
      </c>
      <c r="P296" s="252">
        <f>(K32)</f>
        <v>4469.7</v>
      </c>
      <c r="Q296" s="296" t="s">
        <v>869</v>
      </c>
      <c r="R296" s="252">
        <f>(M296*P296)</f>
        <v>625.76</v>
      </c>
      <c r="W296" s="253"/>
      <c r="AG296" s="296"/>
    </row>
    <row r="297" spans="1:33" ht="24" customHeight="1">
      <c r="A297" s="363">
        <f t="shared" si="33"/>
        <v>136</v>
      </c>
      <c r="B297" s="365" t="s">
        <v>1261</v>
      </c>
      <c r="C297" s="314">
        <v>7</v>
      </c>
      <c r="D297" s="365" t="s">
        <v>769</v>
      </c>
      <c r="F297" s="252">
        <v>3.4</v>
      </c>
      <c r="G297" s="252" t="s">
        <v>869</v>
      </c>
      <c r="H297" s="296" t="s">
        <v>1625</v>
      </c>
      <c r="I297" s="252">
        <f>(K49)</f>
        <v>3310.02</v>
      </c>
      <c r="J297" s="296" t="s">
        <v>869</v>
      </c>
      <c r="K297" s="252">
        <f t="shared" si="34"/>
        <v>11254.07</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2637.56</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52344.61</v>
      </c>
      <c r="O304" s="296" t="s">
        <v>552</v>
      </c>
      <c r="R304" s="252">
        <f>(R302/10)</f>
        <v>263.76</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5234.46</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5919.3</v>
      </c>
      <c r="Q307" s="296" t="s">
        <v>869</v>
      </c>
      <c r="R307" s="252">
        <f>(M307*P307)</f>
        <v>828.7</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5912.96</v>
      </c>
      <c r="J311" s="296" t="s">
        <v>1594</v>
      </c>
      <c r="K311" s="252">
        <f>(F311*I311)/1000</f>
        <v>28382.21</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3310.02</v>
      </c>
      <c r="J312" s="296" t="s">
        <v>869</v>
      </c>
      <c r="K312" s="252">
        <f>(F312*I312)</f>
        <v>8275.0499999999993</v>
      </c>
      <c r="R312" s="358" t="s">
        <v>1586</v>
      </c>
      <c r="S312" s="356">
        <v>2.5</v>
      </c>
      <c r="T312" s="252" t="s">
        <v>869</v>
      </c>
      <c r="U312" s="252" t="s">
        <v>1625</v>
      </c>
      <c r="V312" s="407">
        <f>K49</f>
        <v>3310.02</v>
      </c>
      <c r="W312" s="253" t="s">
        <v>869</v>
      </c>
      <c r="X312" s="252">
        <f>V312*S312</f>
        <v>8275.0499999999993</v>
      </c>
      <c r="AB312" s="252">
        <v>2</v>
      </c>
      <c r="AC312" s="252" t="s">
        <v>869</v>
      </c>
      <c r="AD312" s="296" t="s">
        <v>1625</v>
      </c>
      <c r="AE312" s="252">
        <f>K49</f>
        <v>3310.02</v>
      </c>
      <c r="AF312" s="296" t="s">
        <v>869</v>
      </c>
      <c r="AG312" s="252">
        <f>(AB312*AE312)</f>
        <v>6620.04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2840.5</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284.05</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65980.86</v>
      </c>
      <c r="M319" s="252">
        <v>0.1</v>
      </c>
      <c r="N319" s="296" t="s">
        <v>869</v>
      </c>
      <c r="O319" s="296" t="s">
        <v>119</v>
      </c>
      <c r="P319" s="252">
        <f>(K23)</f>
        <v>5919.3</v>
      </c>
      <c r="Q319" s="296" t="s">
        <v>869</v>
      </c>
      <c r="R319" s="252">
        <f>(M319*P319)</f>
        <v>591.92999999999995</v>
      </c>
      <c r="U319" s="252" t="s">
        <v>614</v>
      </c>
      <c r="W319" s="253"/>
      <c r="X319" s="252">
        <f>SUM(X311:X318)</f>
        <v>67930.649999999994</v>
      </c>
      <c r="AD319" s="296" t="s">
        <v>614</v>
      </c>
      <c r="AF319" s="296"/>
      <c r="AG319" s="252">
        <f>SUM(AG311:AG317)</f>
        <v>64749.440000000002</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6598.09</v>
      </c>
      <c r="M321" s="252">
        <v>1.1000000000000001</v>
      </c>
      <c r="N321" s="296" t="s">
        <v>868</v>
      </c>
      <c r="O321" s="296" t="s">
        <v>1902</v>
      </c>
      <c r="P321" s="252">
        <f>(C12)</f>
        <v>651</v>
      </c>
      <c r="Q321" s="296" t="s">
        <v>868</v>
      </c>
      <c r="R321" s="252">
        <f>(M321*P321)</f>
        <v>716.1</v>
      </c>
      <c r="U321" s="252" t="s">
        <v>773</v>
      </c>
      <c r="W321" s="253"/>
      <c r="X321" s="274">
        <f>X319/10</f>
        <v>6793.07</v>
      </c>
      <c r="AD321" s="255" t="s">
        <v>773</v>
      </c>
      <c r="AF321" s="296"/>
      <c r="AG321" s="274">
        <f>(AG319/10)</f>
        <v>6474.94</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6676.99</v>
      </c>
      <c r="L323" s="252">
        <f>K323-K321</f>
        <v>78.900000000000006</v>
      </c>
      <c r="N323" s="296" t="s">
        <v>449</v>
      </c>
      <c r="O323" s="296" t="s">
        <v>450</v>
      </c>
      <c r="P323" s="296" t="s">
        <v>975</v>
      </c>
      <c r="Q323" s="296" t="s">
        <v>449</v>
      </c>
      <c r="R323" s="252">
        <v>0</v>
      </c>
      <c r="U323" s="252" t="s">
        <v>386</v>
      </c>
      <c r="W323" s="253"/>
      <c r="X323" s="252">
        <f>X321+C19</f>
        <v>6871.97</v>
      </c>
      <c r="Y323" s="252">
        <f>X323-X321</f>
        <v>78.900000000000006</v>
      </c>
      <c r="AD323" s="296" t="s">
        <v>386</v>
      </c>
      <c r="AF323" s="296"/>
      <c r="AG323" s="252">
        <f>AG321+C19</f>
        <v>6553.84</v>
      </c>
      <c r="AH323" s="252">
        <f>AG323-AG321</f>
        <v>78.900000000000006</v>
      </c>
    </row>
    <row r="324" spans="1:34" ht="24" customHeight="1">
      <c r="A324" s="363">
        <f t="shared" si="33"/>
        <v>163</v>
      </c>
      <c r="B324" s="365" t="s">
        <v>2187</v>
      </c>
      <c r="C324" s="405"/>
      <c r="D324" s="283"/>
      <c r="H324" s="296" t="s">
        <v>388</v>
      </c>
      <c r="K324" s="252">
        <f>(K323+C20)</f>
        <v>6836.19</v>
      </c>
      <c r="L324" s="252">
        <f>K324-K323</f>
        <v>159.19999999999999</v>
      </c>
      <c r="R324" s="358" t="s">
        <v>1586</v>
      </c>
      <c r="U324" s="252" t="s">
        <v>388</v>
      </c>
      <c r="W324" s="253"/>
      <c r="X324" s="252">
        <f>X323+C20</f>
        <v>7031.17</v>
      </c>
      <c r="Y324" s="252">
        <f>X324-X323</f>
        <v>159.19999999999999</v>
      </c>
      <c r="AD324" s="296" t="s">
        <v>388</v>
      </c>
      <c r="AF324" s="296"/>
      <c r="AG324" s="252">
        <f>AG323+C20</f>
        <v>6713.04</v>
      </c>
      <c r="AH324" s="252">
        <f>AG324-AG323</f>
        <v>159.19999999999999</v>
      </c>
    </row>
    <row r="325" spans="1:34" ht="24" customHeight="1">
      <c r="A325" s="363">
        <f t="shared" si="33"/>
        <v>164</v>
      </c>
      <c r="B325" s="365" t="s">
        <v>240</v>
      </c>
      <c r="C325" s="405">
        <v>14.91</v>
      </c>
      <c r="D325" s="406" t="s">
        <v>1771</v>
      </c>
      <c r="H325" s="296" t="s">
        <v>2232</v>
      </c>
      <c r="K325" s="252">
        <f>(K324+C21)</f>
        <v>6995.39</v>
      </c>
      <c r="M325" s="252">
        <f>(K325+K324)/2</f>
        <v>6915.79</v>
      </c>
      <c r="O325" s="296" t="s">
        <v>441</v>
      </c>
      <c r="R325" s="252">
        <f>SUM(R319:R323)</f>
        <v>2994.33</v>
      </c>
      <c r="U325" s="252" t="s">
        <v>2232</v>
      </c>
      <c r="W325" s="253"/>
      <c r="X325" s="252">
        <f>X324+C20</f>
        <v>7190.37</v>
      </c>
      <c r="AD325" s="296" t="s">
        <v>2232</v>
      </c>
      <c r="AF325" s="296"/>
      <c r="AG325" s="252">
        <f>AG324+C20</f>
        <v>6872.24</v>
      </c>
      <c r="AH325" s="252">
        <f>AG324-AG323</f>
        <v>159.19999999999999</v>
      </c>
    </row>
    <row r="326" spans="1:34" ht="24" customHeight="1">
      <c r="A326" s="363">
        <f t="shared" si="33"/>
        <v>165</v>
      </c>
      <c r="B326" s="365" t="s">
        <v>241</v>
      </c>
      <c r="C326" s="405">
        <v>19.41</v>
      </c>
      <c r="D326" s="406" t="s">
        <v>1771</v>
      </c>
      <c r="H326" s="296" t="s">
        <v>380</v>
      </c>
      <c r="K326" s="252">
        <f>(K325+C21)</f>
        <v>7154.59</v>
      </c>
      <c r="R326" s="358" t="s">
        <v>1586</v>
      </c>
      <c r="U326" s="252" t="s">
        <v>380</v>
      </c>
      <c r="W326" s="253"/>
      <c r="X326" s="252">
        <f>X325+C20</f>
        <v>7349.57</v>
      </c>
      <c r="AD326" s="296" t="s">
        <v>380</v>
      </c>
      <c r="AF326" s="296"/>
      <c r="AG326" s="252">
        <f>AG325+C20</f>
        <v>7031.44</v>
      </c>
    </row>
    <row r="327" spans="1:34" ht="24" customHeight="1">
      <c r="A327" s="363">
        <f t="shared" si="33"/>
        <v>166</v>
      </c>
      <c r="B327" s="365" t="s">
        <v>242</v>
      </c>
      <c r="C327" s="405">
        <v>22.22</v>
      </c>
      <c r="D327" s="406" t="s">
        <v>1771</v>
      </c>
      <c r="H327" s="296" t="s">
        <v>488</v>
      </c>
      <c r="K327" s="252">
        <f>(K326+C21)</f>
        <v>7313.79</v>
      </c>
      <c r="O327" s="296" t="s">
        <v>552</v>
      </c>
      <c r="R327" s="252">
        <f>(R325/10)</f>
        <v>299.43</v>
      </c>
      <c r="U327" s="252" t="s">
        <v>488</v>
      </c>
      <c r="W327" s="253"/>
      <c r="X327" s="252">
        <f>X326+C20</f>
        <v>7508.77</v>
      </c>
      <c r="AD327" s="296" t="s">
        <v>488</v>
      </c>
      <c r="AF327" s="296"/>
      <c r="AG327" s="252">
        <f>AG326+C20</f>
        <v>7190.64</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5912.96</v>
      </c>
      <c r="J335" s="296" t="s">
        <v>1594</v>
      </c>
      <c r="K335" s="252">
        <f>(F335*I335)/1000</f>
        <v>28382.21</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3020.1</v>
      </c>
      <c r="J336" s="296" t="s">
        <v>869</v>
      </c>
      <c r="K336" s="252">
        <f>(F336*I336)</f>
        <v>7550.25</v>
      </c>
      <c r="M336" s="252">
        <v>0.22</v>
      </c>
      <c r="N336" s="296" t="s">
        <v>869</v>
      </c>
      <c r="O336" s="296" t="s">
        <v>1625</v>
      </c>
      <c r="P336" s="252">
        <f>(K49)</f>
        <v>3310.02</v>
      </c>
      <c r="Q336" s="296" t="s">
        <v>869</v>
      </c>
      <c r="R336" s="252">
        <f>(M336*P336)</f>
        <v>728.2</v>
      </c>
      <c r="S336" s="356">
        <v>2.5</v>
      </c>
      <c r="T336" s="252" t="s">
        <v>869</v>
      </c>
      <c r="U336" s="252" t="s">
        <v>1631</v>
      </c>
      <c r="V336" s="252">
        <f>I336</f>
        <v>3020.1</v>
      </c>
      <c r="W336" s="253" t="s">
        <v>869</v>
      </c>
      <c r="X336" s="252">
        <f t="shared" ref="X336:X341" si="35">V336*S336</f>
        <v>7550.25</v>
      </c>
      <c r="AB336" s="252">
        <f>AB312</f>
        <v>2</v>
      </c>
      <c r="AC336" s="252" t="s">
        <v>869</v>
      </c>
      <c r="AD336" s="296" t="s">
        <v>1631</v>
      </c>
      <c r="AE336" s="252">
        <f>V336</f>
        <v>3020.1</v>
      </c>
      <c r="AF336" s="296" t="s">
        <v>869</v>
      </c>
      <c r="AG336" s="252">
        <f>AE336*AB336</f>
        <v>6040.2</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4960.3</v>
      </c>
      <c r="W342" s="253"/>
      <c r="X342" s="358" t="s">
        <v>1586</v>
      </c>
      <c r="AF342" s="296"/>
      <c r="AG342" s="358" t="s">
        <v>1586</v>
      </c>
    </row>
    <row r="343" spans="1:33" ht="24" customHeight="1">
      <c r="A343" s="363">
        <f t="shared" si="33"/>
        <v>178</v>
      </c>
      <c r="B343" s="365" t="s">
        <v>1039</v>
      </c>
      <c r="C343" s="405"/>
      <c r="D343" s="283"/>
      <c r="H343" s="296" t="s">
        <v>614</v>
      </c>
      <c r="K343" s="252">
        <f>SUM(K335:K341)</f>
        <v>65251.06</v>
      </c>
      <c r="R343" s="358" t="s">
        <v>1586</v>
      </c>
      <c r="U343" s="252" t="s">
        <v>614</v>
      </c>
      <c r="W343" s="253"/>
      <c r="X343" s="252">
        <f>SUM(X335:X342)</f>
        <v>67205.850000000006</v>
      </c>
      <c r="AD343" s="296" t="s">
        <v>614</v>
      </c>
      <c r="AF343" s="296"/>
      <c r="AG343" s="252">
        <f>SUM(AG335:AG341)</f>
        <v>64169.599999999999</v>
      </c>
    </row>
    <row r="344" spans="1:33" ht="24" customHeight="1">
      <c r="A344" s="363">
        <f t="shared" si="33"/>
        <v>179</v>
      </c>
      <c r="B344" s="365" t="s">
        <v>240</v>
      </c>
      <c r="C344" s="405">
        <v>13.73</v>
      </c>
      <c r="D344" s="406" t="s">
        <v>769</v>
      </c>
      <c r="K344" s="358" t="s">
        <v>1586</v>
      </c>
      <c r="O344" s="296" t="s">
        <v>552</v>
      </c>
      <c r="R344" s="252">
        <f>(R342/10)</f>
        <v>496.03</v>
      </c>
      <c r="W344" s="253"/>
      <c r="X344" s="358" t="s">
        <v>1586</v>
      </c>
      <c r="AF344" s="296"/>
      <c r="AG344" s="358" t="s">
        <v>1586</v>
      </c>
    </row>
    <row r="345" spans="1:33" ht="24" customHeight="1">
      <c r="A345" s="363">
        <f t="shared" si="33"/>
        <v>180</v>
      </c>
      <c r="B345" s="365" t="s">
        <v>241</v>
      </c>
      <c r="C345" s="405">
        <v>20.16</v>
      </c>
      <c r="D345" s="406" t="s">
        <v>769</v>
      </c>
      <c r="H345" s="253" t="s">
        <v>773</v>
      </c>
      <c r="K345" s="252">
        <f>(K343/10)</f>
        <v>6525.11</v>
      </c>
      <c r="R345" s="358" t="s">
        <v>2055</v>
      </c>
      <c r="U345" s="252" t="s">
        <v>773</v>
      </c>
      <c r="W345" s="253"/>
      <c r="X345" s="252">
        <f>X343/10</f>
        <v>6720.59</v>
      </c>
      <c r="AD345" s="253" t="s">
        <v>773</v>
      </c>
      <c r="AF345" s="296"/>
      <c r="AG345" s="252">
        <f>(AG343/10)</f>
        <v>6416.96</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6604.01</v>
      </c>
      <c r="L347" s="252">
        <f>K347-K345</f>
        <v>78.900000000000006</v>
      </c>
      <c r="O347" s="358" t="s">
        <v>1586</v>
      </c>
      <c r="U347" s="274" t="s">
        <v>386</v>
      </c>
      <c r="W347" s="253"/>
      <c r="X347" s="274">
        <f>X345+C19</f>
        <v>6799.49</v>
      </c>
      <c r="AD347" s="296" t="s">
        <v>386</v>
      </c>
      <c r="AF347" s="296"/>
      <c r="AG347" s="274">
        <f>(AG345+C19)</f>
        <v>6495.86</v>
      </c>
    </row>
    <row r="348" spans="1:33" ht="24" customHeight="1">
      <c r="A348" s="363">
        <f t="shared" si="36"/>
        <v>183</v>
      </c>
      <c r="B348" s="365" t="s">
        <v>1041</v>
      </c>
      <c r="C348" s="405"/>
      <c r="D348" s="283"/>
      <c r="H348" s="296" t="s">
        <v>388</v>
      </c>
      <c r="K348" s="274">
        <f>(K347+C20)</f>
        <v>6763.21</v>
      </c>
      <c r="L348" s="252">
        <f>K348-K347</f>
        <v>159.19999999999999</v>
      </c>
      <c r="M348" s="252">
        <v>0.22</v>
      </c>
      <c r="N348" s="296" t="s">
        <v>869</v>
      </c>
      <c r="O348" s="296" t="s">
        <v>1353</v>
      </c>
      <c r="P348" s="252">
        <f>(K32)</f>
        <v>4469.7</v>
      </c>
      <c r="Q348" s="296" t="s">
        <v>869</v>
      </c>
      <c r="R348" s="252">
        <f>(M348*P348)</f>
        <v>983.33</v>
      </c>
      <c r="U348" s="274" t="s">
        <v>388</v>
      </c>
      <c r="W348" s="253"/>
      <c r="X348" s="274">
        <f>X347+C20</f>
        <v>6958.69</v>
      </c>
      <c r="AD348" s="296" t="s">
        <v>388</v>
      </c>
      <c r="AF348" s="296"/>
      <c r="AG348" s="274">
        <f>(AG347+C20)</f>
        <v>6655.06</v>
      </c>
    </row>
    <row r="349" spans="1:33" ht="24" customHeight="1">
      <c r="A349" s="363">
        <f t="shared" si="36"/>
        <v>184</v>
      </c>
      <c r="B349" s="365" t="s">
        <v>240</v>
      </c>
      <c r="C349" s="405">
        <v>19.3</v>
      </c>
      <c r="D349" s="406" t="s">
        <v>769</v>
      </c>
      <c r="H349" s="296" t="s">
        <v>2232</v>
      </c>
      <c r="K349" s="274">
        <f>(K348+C20)</f>
        <v>6922.41</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7117.89</v>
      </c>
      <c r="AD349" s="296" t="s">
        <v>2232</v>
      </c>
      <c r="AF349" s="296"/>
      <c r="AG349" s="274">
        <f>(AG348+C20)</f>
        <v>6814.26</v>
      </c>
    </row>
    <row r="350" spans="1:33" ht="24" customHeight="1">
      <c r="A350" s="363">
        <f t="shared" si="36"/>
        <v>185</v>
      </c>
      <c r="B350" s="365" t="s">
        <v>242</v>
      </c>
      <c r="C350" s="405">
        <v>33.46</v>
      </c>
      <c r="D350" s="406" t="s">
        <v>769</v>
      </c>
      <c r="H350" s="296" t="s">
        <v>380</v>
      </c>
      <c r="K350" s="274">
        <f>(K349+C21)</f>
        <v>7081.61</v>
      </c>
      <c r="M350" s="252">
        <v>0.5</v>
      </c>
      <c r="N350" s="296" t="s">
        <v>868</v>
      </c>
      <c r="O350" s="296" t="s">
        <v>1902</v>
      </c>
      <c r="P350" s="252">
        <f>(C12)</f>
        <v>651</v>
      </c>
      <c r="Q350" s="296" t="s">
        <v>868</v>
      </c>
      <c r="R350" s="252">
        <f>(M350*P350)</f>
        <v>325.5</v>
      </c>
      <c r="U350" s="274" t="s">
        <v>380</v>
      </c>
      <c r="W350" s="253"/>
      <c r="X350" s="274">
        <f>X349+C20</f>
        <v>7277.09</v>
      </c>
      <c r="AD350" s="296" t="s">
        <v>380</v>
      </c>
      <c r="AF350" s="296"/>
      <c r="AG350" s="274">
        <f>(AG349+C20)</f>
        <v>6973.46</v>
      </c>
    </row>
    <row r="351" spans="1:33" ht="24" customHeight="1">
      <c r="A351" s="363">
        <f t="shared" si="36"/>
        <v>186</v>
      </c>
      <c r="B351" s="365" t="s">
        <v>2222</v>
      </c>
      <c r="C351" s="405">
        <v>53.62</v>
      </c>
      <c r="D351" s="406" t="s">
        <v>769</v>
      </c>
      <c r="F351" s="296" t="s">
        <v>975</v>
      </c>
      <c r="H351" s="296" t="s">
        <v>488</v>
      </c>
      <c r="K351" s="274">
        <f>(K350+C21)</f>
        <v>7240.81</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7436.29</v>
      </c>
      <c r="AB351" s="296" t="s">
        <v>975</v>
      </c>
      <c r="AD351" s="296" t="s">
        <v>488</v>
      </c>
      <c r="AF351" s="296"/>
      <c r="AG351" s="274">
        <f>(AG350+C20)</f>
        <v>7132.66</v>
      </c>
    </row>
    <row r="352" spans="1:33" ht="24" customHeight="1">
      <c r="A352" s="363">
        <f t="shared" si="36"/>
        <v>187</v>
      </c>
      <c r="B352" s="365" t="s">
        <v>127</v>
      </c>
      <c r="C352" s="405"/>
      <c r="D352" s="283"/>
      <c r="F352" s="369">
        <v>27</v>
      </c>
      <c r="G352" s="252" t="s">
        <v>2251</v>
      </c>
      <c r="H352" s="296" t="s">
        <v>2814</v>
      </c>
      <c r="L352" s="252">
        <f>K351+L351</f>
        <v>7400.01</v>
      </c>
      <c r="N352" s="296" t="s">
        <v>449</v>
      </c>
      <c r="O352" s="296" t="s">
        <v>450</v>
      </c>
      <c r="P352" s="296" t="s">
        <v>975</v>
      </c>
      <c r="Q352" s="296" t="s">
        <v>449</v>
      </c>
      <c r="R352" s="252">
        <v>0</v>
      </c>
      <c r="S352" s="356">
        <v>27</v>
      </c>
      <c r="T352" s="252" t="s">
        <v>2251</v>
      </c>
      <c r="U352" s="252" t="s">
        <v>105</v>
      </c>
      <c r="W352" s="253"/>
      <c r="AB352" s="296"/>
      <c r="AD352" s="296">
        <v>5</v>
      </c>
      <c r="AF352" s="296"/>
      <c r="AG352" s="274">
        <f>(AG351+C20)</f>
        <v>7291.86</v>
      </c>
    </row>
    <row r="353" spans="1:34" ht="24" customHeight="1">
      <c r="A353" s="363">
        <f t="shared" si="36"/>
        <v>188</v>
      </c>
      <c r="B353" s="365" t="s">
        <v>240</v>
      </c>
      <c r="C353" s="405">
        <v>13.73</v>
      </c>
      <c r="D353" s="406" t="s">
        <v>769</v>
      </c>
      <c r="H353" s="296" t="str">
        <f>H333</f>
        <v>Bricks of size 22x11x7 cm</v>
      </c>
      <c r="L353" s="252">
        <f>L352+L351</f>
        <v>7559.21</v>
      </c>
      <c r="R353" s="358" t="s">
        <v>1586</v>
      </c>
      <c r="U353" s="252" t="s">
        <v>427</v>
      </c>
      <c r="W353" s="253"/>
      <c r="AB353" s="296"/>
      <c r="AD353" s="296">
        <v>6</v>
      </c>
      <c r="AF353" s="296"/>
      <c r="AG353" s="274">
        <f>(AG352+C20)</f>
        <v>7451.06</v>
      </c>
    </row>
    <row r="354" spans="1:34" ht="24" customHeight="1">
      <c r="A354" s="363">
        <f t="shared" si="36"/>
        <v>189</v>
      </c>
      <c r="B354" s="365" t="s">
        <v>241</v>
      </c>
      <c r="C354" s="405">
        <v>20.16</v>
      </c>
      <c r="D354" s="406" t="s">
        <v>769</v>
      </c>
      <c r="H354" s="358" t="s">
        <v>1586</v>
      </c>
      <c r="O354" s="296" t="s">
        <v>441</v>
      </c>
      <c r="R354" s="252">
        <f>SUM(R348:R352)</f>
        <v>5215.43</v>
      </c>
      <c r="U354" s="252" t="s">
        <v>1586</v>
      </c>
      <c r="W354" s="253"/>
      <c r="AB354" s="296"/>
      <c r="AD354" s="296">
        <v>7</v>
      </c>
      <c r="AF354" s="296"/>
      <c r="AG354" s="274">
        <f>(AG353+C20)</f>
        <v>7610.26</v>
      </c>
    </row>
    <row r="355" spans="1:34" ht="24" customHeight="1">
      <c r="A355" s="363">
        <f t="shared" si="36"/>
        <v>190</v>
      </c>
      <c r="B355" s="365" t="s">
        <v>242</v>
      </c>
      <c r="C355" s="405">
        <v>22.73</v>
      </c>
      <c r="D355" s="406" t="s">
        <v>769</v>
      </c>
      <c r="F355" s="252">
        <v>4800</v>
      </c>
      <c r="G355" s="252" t="s">
        <v>1425</v>
      </c>
      <c r="H355" s="252" t="str">
        <f>H309</f>
        <v>Bricks of size 22x11x7 cm</v>
      </c>
      <c r="I355" s="252">
        <f>C80</f>
        <v>5912.96</v>
      </c>
      <c r="J355" s="296" t="s">
        <v>1594</v>
      </c>
      <c r="K355" s="252">
        <f>(F355*I355)/1000</f>
        <v>28382.21</v>
      </c>
      <c r="R355" s="358" t="s">
        <v>1586</v>
      </c>
      <c r="S355" s="356">
        <v>4600</v>
      </c>
      <c r="T355" s="252" t="s">
        <v>1425</v>
      </c>
      <c r="U355" s="252" t="s">
        <v>427</v>
      </c>
      <c r="V355" s="252">
        <f>AC41</f>
        <v>6595</v>
      </c>
      <c r="W355" s="253" t="s">
        <v>1594</v>
      </c>
      <c r="X355" s="252">
        <f>V355*S355/1000</f>
        <v>30337</v>
      </c>
      <c r="AB355" s="296"/>
      <c r="AD355" s="296">
        <v>8</v>
      </c>
      <c r="AF355" s="296"/>
      <c r="AG355" s="274">
        <f>(AG354+C20)</f>
        <v>7769.46</v>
      </c>
    </row>
    <row r="356" spans="1:34" ht="24" customHeight="1">
      <c r="A356" s="363">
        <f t="shared" si="36"/>
        <v>191</v>
      </c>
      <c r="B356" s="365" t="s">
        <v>2222</v>
      </c>
      <c r="C356" s="405">
        <v>46.98</v>
      </c>
      <c r="D356" s="406" t="s">
        <v>769</v>
      </c>
      <c r="F356" s="252">
        <v>2.5</v>
      </c>
      <c r="G356" s="252" t="s">
        <v>869</v>
      </c>
      <c r="H356" s="296" t="s">
        <v>1307</v>
      </c>
      <c r="I356" s="252">
        <f>K40</f>
        <v>3744.9</v>
      </c>
      <c r="J356" s="296" t="s">
        <v>869</v>
      </c>
      <c r="K356" s="252">
        <f>(F356*I356)</f>
        <v>9362.25</v>
      </c>
      <c r="O356" s="296" t="s">
        <v>552</v>
      </c>
      <c r="R356" s="252">
        <f>(R354/10)</f>
        <v>521.54</v>
      </c>
      <c r="S356" s="356">
        <v>2.5</v>
      </c>
      <c r="T356" s="252" t="s">
        <v>869</v>
      </c>
      <c r="U356" s="252" t="s">
        <v>1307</v>
      </c>
      <c r="V356" s="252">
        <f>I356</f>
        <v>3744.9</v>
      </c>
      <c r="W356" s="253" t="s">
        <v>869</v>
      </c>
      <c r="X356" s="252">
        <f>V356*S356</f>
        <v>9362.25</v>
      </c>
      <c r="AB356" s="296"/>
      <c r="AD356" s="296">
        <v>9</v>
      </c>
      <c r="AF356" s="296"/>
      <c r="AG356" s="274">
        <f>(AG355+C20)</f>
        <v>7928.66</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8087.86</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8247.06</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8406.26</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8565.4599999999991</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3744.9</v>
      </c>
      <c r="Q362" s="296" t="s">
        <v>869</v>
      </c>
      <c r="R362" s="252">
        <f t="shared" ref="R362:R367" si="37">(M362*P362)</f>
        <v>823.88</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67063.06</v>
      </c>
      <c r="M363" s="252">
        <v>2.2000000000000002</v>
      </c>
      <c r="N363" s="296" t="s">
        <v>868</v>
      </c>
      <c r="O363" s="296" t="s">
        <v>2009</v>
      </c>
      <c r="P363" s="252">
        <f>(C10)</f>
        <v>999</v>
      </c>
      <c r="Q363" s="296" t="s">
        <v>868</v>
      </c>
      <c r="R363" s="252">
        <f t="shared" si="37"/>
        <v>2197.8000000000002</v>
      </c>
      <c r="U363" s="252" t="s">
        <v>614</v>
      </c>
      <c r="W363" s="253"/>
      <c r="X363" s="252">
        <f>SUM(X355:X361)</f>
        <v>69017.850000000006</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6706.31</v>
      </c>
      <c r="M365" s="252">
        <v>1.1000000000000001</v>
      </c>
      <c r="N365" s="296" t="s">
        <v>970</v>
      </c>
      <c r="O365" s="296" t="s">
        <v>971</v>
      </c>
      <c r="P365" s="252">
        <f>(C10)</f>
        <v>999</v>
      </c>
      <c r="Q365" s="296" t="s">
        <v>868</v>
      </c>
      <c r="R365" s="252">
        <f t="shared" si="37"/>
        <v>1098.9000000000001</v>
      </c>
      <c r="U365" s="252" t="s">
        <v>773</v>
      </c>
      <c r="W365" s="253"/>
      <c r="X365" s="252">
        <f>X363/10</f>
        <v>6901.79</v>
      </c>
      <c r="AB365" s="252">
        <v>2</v>
      </c>
      <c r="AC365" s="252" t="s">
        <v>869</v>
      </c>
      <c r="AD365" s="296" t="s">
        <v>1307</v>
      </c>
      <c r="AE365" s="252">
        <f>V356</f>
        <v>3744.9</v>
      </c>
      <c r="AF365" s="296" t="s">
        <v>869</v>
      </c>
      <c r="AG365" s="252">
        <f>(AB365*AE365)</f>
        <v>7489.8</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6785.21</v>
      </c>
      <c r="M367" s="252">
        <v>9.8000000000000007</v>
      </c>
      <c r="N367" s="296" t="s">
        <v>1645</v>
      </c>
      <c r="O367" s="296" t="s">
        <v>1646</v>
      </c>
      <c r="P367" s="252">
        <f>(C148)</f>
        <v>145.19999999999999</v>
      </c>
      <c r="Q367" s="296" t="s">
        <v>1645</v>
      </c>
      <c r="R367" s="252">
        <f t="shared" si="37"/>
        <v>1422.96</v>
      </c>
      <c r="U367" s="252" t="s">
        <v>386</v>
      </c>
      <c r="W367" s="253"/>
      <c r="X367" s="252">
        <f>X365+C19</f>
        <v>6980.69</v>
      </c>
      <c r="Y367" s="252">
        <f>X365+X367+X368+X369+X370+X371</f>
        <v>43397.24</v>
      </c>
      <c r="Z367" s="252">
        <f>Y367/6</f>
        <v>7232.87</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6944.41</v>
      </c>
      <c r="L368" s="252">
        <f>(K367+K368)/2</f>
        <v>6864.81</v>
      </c>
      <c r="N368" s="296" t="s">
        <v>449</v>
      </c>
      <c r="O368" s="296" t="s">
        <v>450</v>
      </c>
      <c r="P368" s="296" t="s">
        <v>975</v>
      </c>
      <c r="Q368" s="296" t="s">
        <v>449</v>
      </c>
      <c r="R368" s="252">
        <v>0</v>
      </c>
      <c r="U368" s="252" t="s">
        <v>388</v>
      </c>
      <c r="W368" s="253"/>
      <c r="X368" s="252">
        <f>X367+C20</f>
        <v>7139.89</v>
      </c>
      <c r="Y368" s="252">
        <f>SUM(X367:X368)/2</f>
        <v>7060.29</v>
      </c>
      <c r="AB368" s="252">
        <v>7.1</v>
      </c>
      <c r="AC368" s="252" t="s">
        <v>868</v>
      </c>
      <c r="AD368" s="296" t="s">
        <v>1902</v>
      </c>
      <c r="AE368" s="252">
        <f>V359</f>
        <v>651</v>
      </c>
      <c r="AF368" s="296" t="s">
        <v>868</v>
      </c>
      <c r="AG368" s="252">
        <f>(AB368*AE368)</f>
        <v>4622.1000000000004</v>
      </c>
      <c r="AH368" s="252">
        <f>(AG377+AG376)/2</f>
        <v>6720.42</v>
      </c>
    </row>
    <row r="369" spans="1:34" ht="24" customHeight="1">
      <c r="A369" s="363">
        <f t="shared" si="36"/>
        <v>204</v>
      </c>
      <c r="B369" s="365" t="s">
        <v>242</v>
      </c>
      <c r="C369" s="405">
        <v>33.89</v>
      </c>
      <c r="D369" s="406" t="s">
        <v>769</v>
      </c>
      <c r="H369" s="296" t="s">
        <v>2232</v>
      </c>
      <c r="J369" s="296">
        <f>K369-K368</f>
        <v>159.19999999999999</v>
      </c>
      <c r="K369" s="252">
        <f>(K368+C21)</f>
        <v>7103.61</v>
      </c>
      <c r="L369" s="252">
        <f>SUM(K367:K369)/3</f>
        <v>6944.41</v>
      </c>
      <c r="R369" s="358" t="s">
        <v>1586</v>
      </c>
      <c r="U369" s="252" t="s">
        <v>2232</v>
      </c>
      <c r="W369" s="253"/>
      <c r="X369" s="252">
        <f>X368+C20</f>
        <v>7299.09</v>
      </c>
      <c r="Y369" s="252">
        <f>SUM(X367:X369)/3</f>
        <v>7139.89</v>
      </c>
      <c r="AB369" s="252">
        <v>21.2</v>
      </c>
      <c r="AC369" s="252" t="s">
        <v>868</v>
      </c>
      <c r="AD369" s="296" t="s">
        <v>320</v>
      </c>
      <c r="AE369" s="252">
        <f>V360</f>
        <v>534</v>
      </c>
      <c r="AF369" s="296" t="s">
        <v>868</v>
      </c>
      <c r="AG369" s="252">
        <f>(AB369*AE369)</f>
        <v>11320.8</v>
      </c>
      <c r="AH369" s="252">
        <f>SUM(AG376:AG378)/3</f>
        <v>6800.02</v>
      </c>
    </row>
    <row r="370" spans="1:34" ht="24" customHeight="1">
      <c r="A370" s="363">
        <f t="shared" si="36"/>
        <v>205</v>
      </c>
      <c r="B370" s="365" t="s">
        <v>973</v>
      </c>
      <c r="C370" s="405"/>
      <c r="D370" s="283"/>
      <c r="H370" s="296" t="s">
        <v>380</v>
      </c>
      <c r="J370" s="296">
        <f>K370-K369</f>
        <v>159.19999999999999</v>
      </c>
      <c r="K370" s="252">
        <f>K369+C21</f>
        <v>7262.81</v>
      </c>
      <c r="O370" s="296" t="s">
        <v>441</v>
      </c>
      <c r="R370" s="252">
        <f>SUM(R362:R368)</f>
        <v>7577.84</v>
      </c>
      <c r="U370" s="252" t="s">
        <v>380</v>
      </c>
      <c r="W370" s="253"/>
      <c r="X370" s="252">
        <f>X369+C20</f>
        <v>7458.29</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7422.01</v>
      </c>
      <c r="R371" s="358" t="s">
        <v>1586</v>
      </c>
      <c r="U371" s="252" t="s">
        <v>488</v>
      </c>
      <c r="W371" s="253"/>
      <c r="X371" s="252">
        <f>X370+C20</f>
        <v>7617.49</v>
      </c>
      <c r="AF371" s="296"/>
      <c r="AG371" s="358" t="s">
        <v>1586</v>
      </c>
    </row>
    <row r="372" spans="1:34" ht="24" customHeight="1">
      <c r="A372" s="363">
        <f t="shared" si="36"/>
        <v>207</v>
      </c>
      <c r="B372" s="365" t="s">
        <v>241</v>
      </c>
      <c r="C372" s="405">
        <v>18.02</v>
      </c>
      <c r="D372" s="406" t="s">
        <v>769</v>
      </c>
      <c r="H372" s="296" t="s">
        <v>1831</v>
      </c>
      <c r="J372" s="296">
        <f>SUM(K367+K368+K369)/3</f>
        <v>6944.41</v>
      </c>
      <c r="K372" s="252">
        <f>(K367+K368+K369+K370)/4</f>
        <v>7024.01</v>
      </c>
      <c r="O372" s="296" t="s">
        <v>552</v>
      </c>
      <c r="R372" s="252">
        <f>(R370/10)</f>
        <v>757.78</v>
      </c>
      <c r="U372" s="252" t="s">
        <v>1831</v>
      </c>
      <c r="W372" s="253">
        <v>2171.31</v>
      </c>
      <c r="X372" s="252">
        <f>SUM(X367:X370)/4</f>
        <v>7219.49</v>
      </c>
      <c r="AD372" s="296" t="s">
        <v>614</v>
      </c>
      <c r="AF372" s="296"/>
      <c r="AG372" s="252">
        <f>SUM(AG364:AG370)</f>
        <v>65619.199999999997</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6561.92</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6640.82</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6800.02</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6959.22</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5912.96</v>
      </c>
      <c r="J379" s="296" t="s">
        <v>1594</v>
      </c>
      <c r="K379" s="252">
        <f>(F379*I379)/1000</f>
        <v>28382.21</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7118.42</v>
      </c>
    </row>
    <row r="380" spans="1:34" ht="24" customHeight="1">
      <c r="A380" s="363">
        <f t="shared" si="36"/>
        <v>215</v>
      </c>
      <c r="B380" s="365" t="s">
        <v>241</v>
      </c>
      <c r="C380" s="405">
        <v>6.01</v>
      </c>
      <c r="D380" s="406" t="s">
        <v>769</v>
      </c>
      <c r="F380" s="252">
        <v>1.59</v>
      </c>
      <c r="G380" s="252" t="s">
        <v>869</v>
      </c>
      <c r="H380" s="296" t="s">
        <v>1307</v>
      </c>
      <c r="I380" s="252">
        <f>(K40)</f>
        <v>3744.9</v>
      </c>
      <c r="J380" s="296" t="s">
        <v>869</v>
      </c>
      <c r="K380" s="252">
        <f>(F380*I380)</f>
        <v>5954.39</v>
      </c>
      <c r="N380" s="296" t="s">
        <v>449</v>
      </c>
      <c r="O380" s="296" t="s">
        <v>1836</v>
      </c>
      <c r="P380" s="296" t="s">
        <v>975</v>
      </c>
      <c r="Q380" s="296" t="s">
        <v>449</v>
      </c>
      <c r="R380" s="252">
        <v>1.46</v>
      </c>
      <c r="S380" s="356">
        <v>1.59</v>
      </c>
      <c r="T380" s="252" t="s">
        <v>869</v>
      </c>
      <c r="U380" s="252" t="s">
        <v>1307</v>
      </c>
      <c r="V380" s="252">
        <f>I380</f>
        <v>3744.9</v>
      </c>
      <c r="W380" s="253" t="s">
        <v>869</v>
      </c>
      <c r="X380" s="252">
        <f>V380*S380</f>
        <v>5954.39</v>
      </c>
      <c r="AD380" s="296" t="s">
        <v>488</v>
      </c>
      <c r="AF380" s="296"/>
      <c r="AG380" s="252">
        <f>AG379+C20</f>
        <v>7277.62</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6879.62</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63889.7</v>
      </c>
      <c r="U387" s="252" t="s">
        <v>614</v>
      </c>
      <c r="W387" s="253"/>
      <c r="X387" s="252">
        <f>SUM(X379:X386)</f>
        <v>65844.490000000005</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6388.97</v>
      </c>
      <c r="O389" s="358" t="s">
        <v>1586</v>
      </c>
      <c r="U389" s="252" t="s">
        <v>773</v>
      </c>
      <c r="W389" s="253"/>
      <c r="X389" s="252">
        <f>X387/10</f>
        <v>6584.45</v>
      </c>
      <c r="AB389" s="252">
        <v>1.27</v>
      </c>
      <c r="AC389" s="252" t="s">
        <v>869</v>
      </c>
      <c r="AD389" s="296" t="s">
        <v>1307</v>
      </c>
      <c r="AE389" s="252">
        <f>V380</f>
        <v>3744.9</v>
      </c>
      <c r="AF389" s="296" t="s">
        <v>869</v>
      </c>
      <c r="AG389" s="252">
        <f>(AB389*AE389)</f>
        <v>4756.0200000000004</v>
      </c>
      <c r="AN389" s="252">
        <v>0.11</v>
      </c>
      <c r="AO389" s="252" t="s">
        <v>869</v>
      </c>
      <c r="AP389" s="296" t="s">
        <v>1307</v>
      </c>
      <c r="AQ389" s="252">
        <f>AE389</f>
        <v>3744.9</v>
      </c>
      <c r="AR389" s="296" t="s">
        <v>869</v>
      </c>
      <c r="AS389" s="252">
        <f>(AN389*AQ389)</f>
        <v>411.94</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6388.97</v>
      </c>
      <c r="J394" s="296" t="s">
        <v>869</v>
      </c>
      <c r="K394" s="252">
        <f>(F394*I394)</f>
        <v>7027.87</v>
      </c>
      <c r="N394" s="296" t="s">
        <v>449</v>
      </c>
      <c r="O394" s="296" t="s">
        <v>1836</v>
      </c>
      <c r="P394" s="296" t="s">
        <v>975</v>
      </c>
      <c r="Q394" s="296" t="s">
        <v>449</v>
      </c>
      <c r="R394" s="252">
        <v>2.09</v>
      </c>
      <c r="S394" s="356">
        <v>1.1200000000000001</v>
      </c>
      <c r="T394" s="252" t="s">
        <v>869</v>
      </c>
      <c r="U394" s="252" t="s">
        <v>1119</v>
      </c>
      <c r="V394" s="252">
        <f>X389</f>
        <v>6584.45</v>
      </c>
      <c r="W394" s="253" t="s">
        <v>869</v>
      </c>
      <c r="X394" s="252">
        <f>V394*S394</f>
        <v>7374.58</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63119.92</v>
      </c>
      <c r="AP396" s="296" t="s">
        <v>4738</v>
      </c>
      <c r="AR396" s="296"/>
      <c r="AS396" s="252">
        <f>SUM(AS388:AS394)</f>
        <v>6830.34</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8026.87</v>
      </c>
      <c r="O398" s="296" t="s">
        <v>552</v>
      </c>
      <c r="R398" s="252">
        <f>(R396/100)</f>
        <v>33.549999999999997</v>
      </c>
      <c r="U398" s="252" t="s">
        <v>441</v>
      </c>
      <c r="W398" s="253"/>
      <c r="X398" s="252">
        <f>SUM(X394:X396)</f>
        <v>8373.58</v>
      </c>
      <c r="AD398" s="296" t="s">
        <v>773</v>
      </c>
      <c r="AF398" s="296"/>
      <c r="AG398" s="252">
        <f>(AG396/10)</f>
        <v>6311.99</v>
      </c>
      <c r="AP398" s="296" t="s">
        <v>552</v>
      </c>
      <c r="AR398" s="296"/>
      <c r="AS398" s="252">
        <f>(AS396/10.71)</f>
        <v>637.75</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802.69</v>
      </c>
      <c r="N400" s="296" t="s">
        <v>675</v>
      </c>
      <c r="O400" s="296" t="s">
        <v>349</v>
      </c>
      <c r="U400" s="252" t="s">
        <v>552</v>
      </c>
      <c r="W400" s="253"/>
      <c r="X400" s="252">
        <f>X398/10</f>
        <v>837.36</v>
      </c>
      <c r="AF400" s="296"/>
      <c r="AP400" s="296" t="s">
        <v>386</v>
      </c>
      <c r="AR400" s="296">
        <f>AF411</f>
        <v>8.99</v>
      </c>
      <c r="AS400" s="274">
        <f>AS398+AR400</f>
        <v>646.74</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664.89</v>
      </c>
    </row>
    <row r="402" spans="1:45" ht="24" customHeight="1">
      <c r="A402" s="363">
        <f t="shared" si="36"/>
        <v>237</v>
      </c>
      <c r="B402" s="365" t="s">
        <v>1118</v>
      </c>
      <c r="C402" s="362">
        <v>69.8</v>
      </c>
      <c r="D402" s="365" t="s">
        <v>868</v>
      </c>
      <c r="H402" s="296" t="s">
        <v>386</v>
      </c>
      <c r="J402" s="296">
        <f>K402-K400</f>
        <v>8.68</v>
      </c>
      <c r="K402" s="274">
        <f>(K400+C19/10*F394)</f>
        <v>811.37</v>
      </c>
      <c r="M402" s="252">
        <v>10</v>
      </c>
      <c r="N402" s="296" t="s">
        <v>609</v>
      </c>
      <c r="O402" s="296" t="s">
        <v>1114</v>
      </c>
      <c r="P402" s="252">
        <f>(R398)</f>
        <v>33.549999999999997</v>
      </c>
      <c r="Q402" s="296" t="s">
        <v>609</v>
      </c>
      <c r="R402" s="252">
        <f>(M402*P402)</f>
        <v>335.5</v>
      </c>
      <c r="U402" s="274" t="s">
        <v>386</v>
      </c>
      <c r="W402" s="253">
        <f>0.112*C19</f>
        <v>8.84</v>
      </c>
      <c r="X402" s="274">
        <f>X400+W402</f>
        <v>846.2</v>
      </c>
      <c r="AD402" s="358" t="s">
        <v>1586</v>
      </c>
      <c r="AF402" s="296"/>
      <c r="AP402" s="296" t="s">
        <v>2232</v>
      </c>
      <c r="AR402" s="296">
        <f>AR401</f>
        <v>18.149999999999999</v>
      </c>
      <c r="AS402" s="274">
        <f t="shared" si="38"/>
        <v>683.04</v>
      </c>
    </row>
    <row r="403" spans="1:45" ht="24" customHeight="1">
      <c r="A403" s="363">
        <f t="shared" si="36"/>
        <v>238</v>
      </c>
      <c r="B403" s="365" t="s">
        <v>1120</v>
      </c>
      <c r="C403" s="362">
        <v>87</v>
      </c>
      <c r="D403" s="365" t="s">
        <v>868</v>
      </c>
      <c r="H403" s="296" t="s">
        <v>388</v>
      </c>
      <c r="J403" s="296">
        <f>K403-K402</f>
        <v>17.510000000000002</v>
      </c>
      <c r="K403" s="274">
        <f>(K402+C20/10*F394)</f>
        <v>828.88</v>
      </c>
      <c r="M403" s="252">
        <v>10</v>
      </c>
      <c r="N403" s="296" t="s">
        <v>609</v>
      </c>
      <c r="O403" s="296" t="s">
        <v>1529</v>
      </c>
      <c r="P403" s="252">
        <f>(R398/2)</f>
        <v>16.78</v>
      </c>
      <c r="Q403" s="296" t="s">
        <v>609</v>
      </c>
      <c r="R403" s="252">
        <f>(M403*P403)</f>
        <v>167.8</v>
      </c>
      <c r="U403" s="274" t="s">
        <v>388</v>
      </c>
      <c r="W403" s="253">
        <f>0.112*C20</f>
        <v>17.829999999999998</v>
      </c>
      <c r="X403" s="274">
        <f>X402+W403</f>
        <v>864.03</v>
      </c>
      <c r="AB403" s="252">
        <v>1.1399999999999999</v>
      </c>
      <c r="AC403" s="252" t="s">
        <v>869</v>
      </c>
      <c r="AD403" s="296" t="s">
        <v>1119</v>
      </c>
      <c r="AE403" s="252">
        <f>(AG398)</f>
        <v>6311.99</v>
      </c>
      <c r="AF403" s="296" t="s">
        <v>869</v>
      </c>
      <c r="AG403" s="252">
        <f>(AB403*AE403)</f>
        <v>7195.67</v>
      </c>
      <c r="AP403" s="296" t="s">
        <v>380</v>
      </c>
      <c r="AR403" s="296">
        <f>AR402</f>
        <v>18.149999999999999</v>
      </c>
      <c r="AS403" s="274">
        <f t="shared" si="38"/>
        <v>701.19</v>
      </c>
    </row>
    <row r="404" spans="1:45" ht="24" customHeight="1">
      <c r="A404" s="363">
        <f t="shared" si="36"/>
        <v>239</v>
      </c>
      <c r="B404" s="365" t="s">
        <v>240</v>
      </c>
      <c r="C404" s="362">
        <v>116.3</v>
      </c>
      <c r="D404" s="365" t="s">
        <v>868</v>
      </c>
      <c r="H404" s="296" t="s">
        <v>2232</v>
      </c>
      <c r="K404" s="274">
        <f>(K403+C21/10*F394)</f>
        <v>846.39</v>
      </c>
      <c r="O404" s="296" t="s">
        <v>1530</v>
      </c>
      <c r="R404" s="358" t="s">
        <v>1586</v>
      </c>
      <c r="U404" s="274" t="s">
        <v>2232</v>
      </c>
      <c r="W404" s="253">
        <f>W403</f>
        <v>17.829999999999998</v>
      </c>
      <c r="X404" s="274">
        <f>X403+W404</f>
        <v>881.86</v>
      </c>
      <c r="AB404" s="252">
        <v>1</v>
      </c>
      <c r="AC404" s="252" t="s">
        <v>769</v>
      </c>
      <c r="AD404" s="296" t="s">
        <v>2009</v>
      </c>
      <c r="AE404" s="252">
        <f>AE390</f>
        <v>999</v>
      </c>
      <c r="AF404" s="296" t="s">
        <v>868</v>
      </c>
      <c r="AG404" s="252">
        <f>(AB404*AE404)</f>
        <v>999</v>
      </c>
      <c r="AP404" s="296" t="s">
        <v>1532</v>
      </c>
      <c r="AR404" s="296">
        <f>AR403</f>
        <v>18.149999999999999</v>
      </c>
      <c r="AS404" s="274">
        <f t="shared" si="38"/>
        <v>719.34</v>
      </c>
    </row>
    <row r="405" spans="1:45" ht="24" customHeight="1">
      <c r="A405" s="363">
        <f t="shared" si="36"/>
        <v>240</v>
      </c>
      <c r="B405" s="409" t="s">
        <v>6026</v>
      </c>
      <c r="C405" s="410">
        <v>278.3</v>
      </c>
      <c r="D405" s="411" t="s">
        <v>868</v>
      </c>
      <c r="H405" s="296" t="s">
        <v>380</v>
      </c>
      <c r="K405" s="274">
        <f>(K404+C21/10*F394)</f>
        <v>863.9</v>
      </c>
      <c r="R405" s="252">
        <f>SUM(R402:R403)</f>
        <v>503.3</v>
      </c>
      <c r="U405" s="274" t="s">
        <v>380</v>
      </c>
      <c r="W405" s="253">
        <f>W403</f>
        <v>17.829999999999998</v>
      </c>
      <c r="X405" s="274">
        <f>X404+W405</f>
        <v>899.69</v>
      </c>
      <c r="AC405" s="252" t="s">
        <v>449</v>
      </c>
      <c r="AD405" s="296" t="s">
        <v>450</v>
      </c>
      <c r="AE405" s="296" t="s">
        <v>975</v>
      </c>
      <c r="AF405" s="296" t="s">
        <v>449</v>
      </c>
      <c r="AG405" s="252">
        <v>0</v>
      </c>
      <c r="AP405" s="296" t="s">
        <v>3562</v>
      </c>
      <c r="AR405" s="296">
        <f>AR404</f>
        <v>18.149999999999999</v>
      </c>
      <c r="AS405" s="274">
        <f t="shared" si="38"/>
        <v>737.49</v>
      </c>
    </row>
    <row r="406" spans="1:45" ht="24" customHeight="1">
      <c r="A406" s="363">
        <f t="shared" si="36"/>
        <v>241</v>
      </c>
      <c r="B406" s="296" t="s">
        <v>5297</v>
      </c>
      <c r="C406" s="364"/>
      <c r="D406" s="365" t="s">
        <v>975</v>
      </c>
      <c r="H406" s="296" t="s">
        <v>1532</v>
      </c>
      <c r="K406" s="274">
        <f>(K405+C21/10*F394)</f>
        <v>881.41</v>
      </c>
      <c r="L406" s="252">
        <f>K406-K405</f>
        <v>17.510000000000002</v>
      </c>
      <c r="O406" s="296" t="s">
        <v>441</v>
      </c>
      <c r="R406" s="358" t="s">
        <v>1586</v>
      </c>
      <c r="U406" s="274" t="s">
        <v>1532</v>
      </c>
      <c r="W406" s="253">
        <f>W405</f>
        <v>17.829999999999998</v>
      </c>
      <c r="X406" s="274">
        <f>X405+W406</f>
        <v>917.52</v>
      </c>
      <c r="AF406" s="296"/>
      <c r="AG406" s="358" t="s">
        <v>1586</v>
      </c>
      <c r="AP406" s="296" t="s">
        <v>3563</v>
      </c>
      <c r="AR406" s="296">
        <f>AR405</f>
        <v>18.149999999999999</v>
      </c>
      <c r="AS406" s="274">
        <f t="shared" si="38"/>
        <v>755.64</v>
      </c>
    </row>
    <row r="407" spans="1:45" ht="24" customHeight="1">
      <c r="A407" s="363">
        <f t="shared" si="36"/>
        <v>242</v>
      </c>
      <c r="B407" s="365" t="s">
        <v>1115</v>
      </c>
      <c r="C407" s="362">
        <v>13.6</v>
      </c>
      <c r="D407" s="365" t="s">
        <v>868</v>
      </c>
      <c r="F407" s="369">
        <v>11</v>
      </c>
      <c r="G407" s="252" t="s">
        <v>2251</v>
      </c>
      <c r="H407" s="296" t="s">
        <v>809</v>
      </c>
      <c r="L407" s="252">
        <f>K406+L406</f>
        <v>898.92</v>
      </c>
      <c r="R407" s="252">
        <f>(R405/10)</f>
        <v>50.33</v>
      </c>
      <c r="S407" s="356">
        <v>11</v>
      </c>
      <c r="T407" s="252" t="s">
        <v>2251</v>
      </c>
      <c r="U407" s="252" t="s">
        <v>809</v>
      </c>
      <c r="W407" s="253"/>
      <c r="AD407" s="296" t="s">
        <v>441</v>
      </c>
      <c r="AF407" s="296"/>
      <c r="AG407" s="252">
        <f>SUM(AG403:AG405)</f>
        <v>8194.67</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819.47</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5912.96</v>
      </c>
      <c r="J410" s="296" t="s">
        <v>1533</v>
      </c>
      <c r="K410" s="252">
        <f>(F410*I410)/1000</f>
        <v>28382.21</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3744.9</v>
      </c>
      <c r="J411" s="296" t="s">
        <v>869</v>
      </c>
      <c r="K411" s="252">
        <f>(F411*I411)</f>
        <v>5954.39</v>
      </c>
      <c r="O411" s="296" t="s">
        <v>1535</v>
      </c>
      <c r="S411" s="356">
        <v>1.59</v>
      </c>
      <c r="T411" s="252" t="s">
        <v>869</v>
      </c>
      <c r="U411" s="252" t="s">
        <v>1307</v>
      </c>
      <c r="V411" s="252">
        <f t="shared" si="39"/>
        <v>3744.9</v>
      </c>
      <c r="W411" s="253" t="s">
        <v>869</v>
      </c>
      <c r="X411" s="252">
        <f t="shared" ref="X411:X416" si="41">V411*S411</f>
        <v>5954.39</v>
      </c>
      <c r="AD411" s="296" t="s">
        <v>386</v>
      </c>
      <c r="AF411" s="296">
        <f>C19*0.114</f>
        <v>8.99</v>
      </c>
      <c r="AG411" s="274">
        <f>AG409+AF411</f>
        <v>828.46</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846.61</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864.76</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882.91</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901.06</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919.21</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937.36</v>
      </c>
    </row>
    <row r="418" spans="1:35" ht="24" customHeight="1">
      <c r="A418" s="363">
        <f t="shared" si="40"/>
        <v>253</v>
      </c>
      <c r="B418" s="365" t="s">
        <v>1118</v>
      </c>
      <c r="C418" s="362">
        <v>87</v>
      </c>
      <c r="D418" s="365" t="s">
        <v>868</v>
      </c>
      <c r="H418" s="296" t="s">
        <v>614</v>
      </c>
      <c r="K418" s="252">
        <f>SUM(K410:K416)</f>
        <v>63889.7</v>
      </c>
      <c r="R418" s="252">
        <f>(R416/10)</f>
        <v>73.37</v>
      </c>
      <c r="U418" s="252" t="s">
        <v>614</v>
      </c>
      <c r="W418" s="253"/>
      <c r="X418" s="252">
        <f>SUM(X410:X416)</f>
        <v>65844.490000000005</v>
      </c>
      <c r="AD418" s="296" t="s">
        <v>3564</v>
      </c>
      <c r="AF418" s="296">
        <f t="shared" si="43"/>
        <v>18.149999999999999</v>
      </c>
      <c r="AG418" s="274">
        <f t="shared" si="42"/>
        <v>955.51</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973.66</v>
      </c>
    </row>
    <row r="420" spans="1:35" ht="24" customHeight="1">
      <c r="A420" s="363">
        <f t="shared" si="40"/>
        <v>255</v>
      </c>
      <c r="B420" s="365" t="s">
        <v>240</v>
      </c>
      <c r="C420" s="362">
        <v>128</v>
      </c>
      <c r="D420" s="365" t="s">
        <v>868</v>
      </c>
      <c r="H420" s="296" t="s">
        <v>773</v>
      </c>
      <c r="K420" s="252">
        <f>(K418/10)</f>
        <v>6388.97</v>
      </c>
      <c r="U420" s="252" t="s">
        <v>773</v>
      </c>
      <c r="W420" s="253"/>
      <c r="X420" s="252">
        <f>X418/10</f>
        <v>6584.45</v>
      </c>
      <c r="AD420" s="296" t="s">
        <v>3584</v>
      </c>
      <c r="AF420" s="296">
        <f t="shared" si="43"/>
        <v>18.149999999999999</v>
      </c>
      <c r="AG420" s="274">
        <f t="shared" si="42"/>
        <v>991.81</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1009.96</v>
      </c>
    </row>
    <row r="422" spans="1:35" ht="24" customHeight="1">
      <c r="A422" s="364"/>
      <c r="B422" s="364"/>
      <c r="C422" s="364"/>
      <c r="D422" s="364"/>
      <c r="F422" s="296" t="s">
        <v>249</v>
      </c>
      <c r="S422" s="356" t="s">
        <v>249</v>
      </c>
      <c r="W422" s="253"/>
      <c r="AD422" s="252">
        <f>AD307</f>
        <v>0</v>
      </c>
      <c r="AF422" s="296">
        <f t="shared" si="43"/>
        <v>18.149999999999999</v>
      </c>
      <c r="AG422" s="274">
        <f>AG421+AF422</f>
        <v>1028.1099999999999</v>
      </c>
      <c r="AH422" s="252" t="s">
        <v>4304</v>
      </c>
      <c r="AI422" s="252">
        <f>AG422+AF422</f>
        <v>1046.26</v>
      </c>
    </row>
    <row r="423" spans="1:35" ht="24" customHeight="1">
      <c r="A423" s="363">
        <f>(A421+1)</f>
        <v>257</v>
      </c>
      <c r="B423" s="412" t="s">
        <v>4577</v>
      </c>
      <c r="C423" s="364"/>
      <c r="D423" s="365" t="s">
        <v>975</v>
      </c>
      <c r="O423" s="253" t="s">
        <v>1538</v>
      </c>
      <c r="W423" s="253"/>
      <c r="AD423" s="358" t="s">
        <v>1586</v>
      </c>
      <c r="AF423" s="296"/>
      <c r="AH423" s="252" t="s">
        <v>4305</v>
      </c>
      <c r="AI423" s="252">
        <f>AI422+AF422</f>
        <v>1064.4100000000001</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3744.9</v>
      </c>
      <c r="AF425" s="296" t="s">
        <v>869</v>
      </c>
      <c r="AG425" s="252">
        <f>(AB425*AE425)</f>
        <v>4756.0200000000004</v>
      </c>
    </row>
    <row r="426" spans="1:35" ht="24" customHeight="1">
      <c r="A426" s="363">
        <f t="shared" si="44"/>
        <v>260</v>
      </c>
      <c r="B426" s="365" t="s">
        <v>1117</v>
      </c>
      <c r="C426" s="362">
        <v>98.6</v>
      </c>
      <c r="D426" s="365" t="s">
        <v>868</v>
      </c>
      <c r="F426" s="252">
        <v>0.7</v>
      </c>
      <c r="G426" s="252" t="s">
        <v>869</v>
      </c>
      <c r="H426" s="296" t="s">
        <v>2279</v>
      </c>
      <c r="I426" s="252">
        <f>(K420)</f>
        <v>6388.97</v>
      </c>
      <c r="J426" s="296" t="s">
        <v>868</v>
      </c>
      <c r="K426" s="252">
        <f>(F426*I426)</f>
        <v>4472.28</v>
      </c>
      <c r="O426" s="296" t="s">
        <v>2048</v>
      </c>
      <c r="S426" s="356">
        <v>0.7</v>
      </c>
      <c r="T426" s="252" t="s">
        <v>869</v>
      </c>
      <c r="U426" s="252" t="s">
        <v>2279</v>
      </c>
      <c r="V426" s="252">
        <f>X420</f>
        <v>6584.45</v>
      </c>
      <c r="W426" s="253" t="s">
        <v>868</v>
      </c>
      <c r="X426" s="252">
        <f>V426*S426</f>
        <v>4609.12</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5471.28</v>
      </c>
      <c r="O430" s="358" t="s">
        <v>1586</v>
      </c>
      <c r="U430" s="252" t="s">
        <v>441</v>
      </c>
      <c r="W430" s="253"/>
      <c r="X430" s="252">
        <f>SUM(X426:X428)</f>
        <v>5608.12</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547.13</v>
      </c>
      <c r="M432" s="252">
        <v>8.1</v>
      </c>
      <c r="N432" s="296" t="s">
        <v>869</v>
      </c>
      <c r="O432" s="296" t="s">
        <v>2157</v>
      </c>
      <c r="P432" s="252">
        <f>(C26)</f>
        <v>38.950000000000003</v>
      </c>
      <c r="Q432" s="296" t="s">
        <v>869</v>
      </c>
      <c r="R432" s="252">
        <f>(M432*P432)</f>
        <v>315.5</v>
      </c>
      <c r="U432" s="252" t="s">
        <v>552</v>
      </c>
      <c r="W432" s="253"/>
      <c r="X432" s="252">
        <f>X430/10</f>
        <v>560.80999999999995</v>
      </c>
      <c r="AB432" s="252">
        <f>AB319</f>
        <v>0</v>
      </c>
      <c r="AD432" s="296" t="s">
        <v>614</v>
      </c>
      <c r="AF432" s="296"/>
      <c r="AG432" s="252">
        <f>SUM(AG424:AG431)</f>
        <v>63119.92</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552.65</v>
      </c>
      <c r="O434" s="296" t="s">
        <v>2159</v>
      </c>
      <c r="U434" s="274" t="s">
        <v>386</v>
      </c>
      <c r="W434" s="253">
        <f>0.07*C19</f>
        <v>5.52</v>
      </c>
      <c r="X434" s="274">
        <f>X432+W434</f>
        <v>566.33000000000004</v>
      </c>
      <c r="AD434" s="296" t="s">
        <v>773</v>
      </c>
      <c r="AF434" s="296"/>
      <c r="AG434" s="252">
        <f>(AG432/10)</f>
        <v>6311.99</v>
      </c>
    </row>
    <row r="435" spans="1:33" ht="24" customHeight="1">
      <c r="A435" s="363">
        <f t="shared" si="44"/>
        <v>269</v>
      </c>
      <c r="B435" s="365" t="s">
        <v>1118</v>
      </c>
      <c r="C435" s="314">
        <v>6.86</v>
      </c>
      <c r="D435" s="365" t="s">
        <v>868</v>
      </c>
      <c r="H435" s="296" t="s">
        <v>388</v>
      </c>
      <c r="K435" s="274">
        <f>(K434+C20/10*F426)</f>
        <v>563.79</v>
      </c>
      <c r="O435" s="296" t="s">
        <v>2160</v>
      </c>
      <c r="U435" s="274" t="s">
        <v>388</v>
      </c>
      <c r="W435" s="253">
        <f>0.07*C20</f>
        <v>11.14</v>
      </c>
      <c r="X435" s="274">
        <f>X434+W435</f>
        <v>577.47</v>
      </c>
      <c r="AF435" s="296"/>
      <c r="AG435" s="358" t="s">
        <v>2055</v>
      </c>
    </row>
    <row r="436" spans="1:33" ht="24" customHeight="1">
      <c r="A436" s="363">
        <f t="shared" si="44"/>
        <v>270</v>
      </c>
      <c r="B436" s="365" t="s">
        <v>1120</v>
      </c>
      <c r="C436" s="314">
        <v>9.15</v>
      </c>
      <c r="D436" s="365" t="s">
        <v>868</v>
      </c>
      <c r="H436" s="296" t="s">
        <v>2232</v>
      </c>
      <c r="K436" s="274">
        <f>(K435+C21/10*F426)</f>
        <v>574.92999999999995</v>
      </c>
      <c r="O436" s="296" t="s">
        <v>2161</v>
      </c>
      <c r="U436" s="274" t="s">
        <v>2232</v>
      </c>
      <c r="W436" s="253">
        <f>W435</f>
        <v>11.14</v>
      </c>
      <c r="X436" s="274">
        <f>X435+W436</f>
        <v>588.61</v>
      </c>
      <c r="AB436" s="296" t="s">
        <v>249</v>
      </c>
      <c r="AF436" s="296"/>
    </row>
    <row r="437" spans="1:33" ht="24" customHeight="1">
      <c r="A437" s="363">
        <f t="shared" si="44"/>
        <v>271</v>
      </c>
      <c r="B437" s="365" t="s">
        <v>240</v>
      </c>
      <c r="C437" s="314">
        <v>14.59</v>
      </c>
      <c r="D437" s="365" t="s">
        <v>868</v>
      </c>
      <c r="H437" s="296" t="s">
        <v>380</v>
      </c>
      <c r="K437" s="274">
        <f>(K436+C21/10*F426)</f>
        <v>586.07000000000005</v>
      </c>
      <c r="O437" s="296" t="s">
        <v>2164</v>
      </c>
      <c r="U437" s="274" t="s">
        <v>380</v>
      </c>
      <c r="W437" s="253">
        <f>W436</f>
        <v>11.14</v>
      </c>
      <c r="X437" s="274">
        <f>X436+W437</f>
        <v>599.75</v>
      </c>
      <c r="AF437" s="296"/>
    </row>
    <row r="438" spans="1:33" ht="24" customHeight="1">
      <c r="A438" s="363"/>
      <c r="B438" s="365"/>
      <c r="C438" s="314"/>
      <c r="D438" s="365"/>
      <c r="H438" s="296" t="s">
        <v>833</v>
      </c>
      <c r="K438" s="274">
        <f>(K437+C20/10*F426)</f>
        <v>597.21</v>
      </c>
      <c r="O438" s="296"/>
      <c r="U438" s="274" t="s">
        <v>833</v>
      </c>
      <c r="W438" s="253">
        <f>W437</f>
        <v>11.14</v>
      </c>
      <c r="X438" s="274">
        <f>X437+W438</f>
        <v>610.89</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6311.99</v>
      </c>
      <c r="AF440" s="296" t="s">
        <v>868</v>
      </c>
      <c r="AG440" s="252">
        <f>(AB440*AE440)</f>
        <v>4733.99</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4502.96</v>
      </c>
      <c r="J444" s="296" t="s">
        <v>1594</v>
      </c>
      <c r="K444" s="252">
        <f>(F444*I444)/1000</f>
        <v>29584.45</v>
      </c>
      <c r="O444" s="296" t="s">
        <v>1544</v>
      </c>
      <c r="R444" s="252">
        <f>SUM(R431:R442)</f>
        <v>2474.41</v>
      </c>
      <c r="W444" s="253"/>
      <c r="AD444" s="296" t="s">
        <v>441</v>
      </c>
      <c r="AF444" s="296"/>
      <c r="AG444" s="252">
        <f>SUM(AG440:AG442)</f>
        <v>5732.99</v>
      </c>
    </row>
    <row r="445" spans="1:33" ht="24" customHeight="1">
      <c r="A445" s="363">
        <f t="shared" si="44"/>
        <v>278</v>
      </c>
      <c r="B445" s="365" t="s">
        <v>1120</v>
      </c>
      <c r="C445" s="362">
        <v>110.2</v>
      </c>
      <c r="D445" s="365" t="s">
        <v>868</v>
      </c>
      <c r="F445" s="252">
        <v>1.91</v>
      </c>
      <c r="G445" s="252" t="s">
        <v>869</v>
      </c>
      <c r="H445" s="296" t="s">
        <v>1307</v>
      </c>
      <c r="I445" s="252">
        <f>(K40)</f>
        <v>3744.9</v>
      </c>
      <c r="J445" s="296" t="s">
        <v>869</v>
      </c>
      <c r="K445" s="252">
        <f>(F445*I445)</f>
        <v>7152.76</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573.29999999999995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579.22</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591.16</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603.1</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615.04</v>
      </c>
    </row>
    <row r="452" spans="1:36" ht="24" customHeight="1">
      <c r="A452" s="363">
        <f t="shared" si="44"/>
        <v>285</v>
      </c>
      <c r="B452" s="365" t="s">
        <v>1118</v>
      </c>
      <c r="C452" s="362">
        <v>58.1</v>
      </c>
      <c r="D452" s="365" t="s">
        <v>868</v>
      </c>
      <c r="H452" s="296" t="s">
        <v>614</v>
      </c>
      <c r="K452" s="252">
        <f>SUM(K444:K450)</f>
        <v>59236.91</v>
      </c>
      <c r="M452" s="252">
        <v>30</v>
      </c>
      <c r="N452" s="296" t="s">
        <v>1771</v>
      </c>
      <c r="O452" s="296" t="s">
        <v>2158</v>
      </c>
      <c r="P452" s="252">
        <f>(C42)</f>
        <v>5</v>
      </c>
      <c r="Q452" s="296" t="s">
        <v>1771</v>
      </c>
      <c r="R452" s="252">
        <f>(M452*P452)</f>
        <v>150</v>
      </c>
      <c r="W452" s="253"/>
      <c r="AD452" s="296" t="s">
        <v>833</v>
      </c>
      <c r="AF452" s="296">
        <f t="shared" si="47"/>
        <v>11.94</v>
      </c>
      <c r="AG452" s="274">
        <f t="shared" si="46"/>
        <v>626.98</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638.91999999999996</v>
      </c>
      <c r="AF453" s="296">
        <f t="shared" si="47"/>
        <v>11.94</v>
      </c>
      <c r="AG453" s="274">
        <f t="shared" si="46"/>
        <v>638.91999999999996</v>
      </c>
    </row>
    <row r="454" spans="1:36" ht="24" customHeight="1">
      <c r="A454" s="363">
        <f t="shared" si="44"/>
        <v>287</v>
      </c>
      <c r="B454" s="365" t="s">
        <v>240</v>
      </c>
      <c r="C454" s="362">
        <v>87</v>
      </c>
      <c r="D454" s="365" t="s">
        <v>868</v>
      </c>
      <c r="H454" s="296" t="s">
        <v>773</v>
      </c>
      <c r="K454" s="252">
        <f>(K452/10)</f>
        <v>5923.69</v>
      </c>
      <c r="O454" s="296" t="s">
        <v>2160</v>
      </c>
      <c r="W454" s="253"/>
      <c r="AD454" s="296" t="s">
        <v>3563</v>
      </c>
      <c r="AE454" s="370">
        <f t="shared" si="48"/>
        <v>650.86</v>
      </c>
      <c r="AF454" s="296">
        <f t="shared" si="47"/>
        <v>11.94</v>
      </c>
      <c r="AG454" s="274">
        <f t="shared" si="46"/>
        <v>650.86</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662.8</v>
      </c>
      <c r="AF455" s="296">
        <f t="shared" si="47"/>
        <v>11.94</v>
      </c>
      <c r="AG455" s="274">
        <f t="shared" si="46"/>
        <v>662.8</v>
      </c>
    </row>
    <row r="456" spans="1:36" ht="24" customHeight="1">
      <c r="A456" s="363">
        <f t="shared" si="44"/>
        <v>289</v>
      </c>
      <c r="B456" s="365" t="s">
        <v>2288</v>
      </c>
      <c r="C456" s="364"/>
      <c r="D456" s="365" t="s">
        <v>975</v>
      </c>
      <c r="O456" s="296" t="s">
        <v>2164</v>
      </c>
      <c r="W456" s="253"/>
      <c r="AD456" s="296" t="s">
        <v>3586</v>
      </c>
      <c r="AE456" s="370">
        <f t="shared" si="48"/>
        <v>674.74</v>
      </c>
      <c r="AF456" s="296">
        <f t="shared" si="47"/>
        <v>11.94</v>
      </c>
      <c r="AG456" s="274">
        <f t="shared" si="46"/>
        <v>674.74</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686.68</v>
      </c>
      <c r="AF457" s="296">
        <f t="shared" si="47"/>
        <v>11.94</v>
      </c>
      <c r="AG457" s="274">
        <f t="shared" si="46"/>
        <v>686.68</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698.62</v>
      </c>
      <c r="AF458" s="296">
        <f t="shared" si="47"/>
        <v>11.94</v>
      </c>
      <c r="AG458" s="274">
        <f t="shared" si="46"/>
        <v>698.62</v>
      </c>
    </row>
    <row r="459" spans="1:36" ht="24" customHeight="1">
      <c r="A459" s="363">
        <f t="shared" si="44"/>
        <v>292</v>
      </c>
      <c r="B459" s="365" t="s">
        <v>1117</v>
      </c>
      <c r="C459" s="413">
        <v>789.6</v>
      </c>
      <c r="D459" s="365" t="s">
        <v>975</v>
      </c>
      <c r="F459" s="252">
        <v>0.5</v>
      </c>
      <c r="G459" s="252" t="s">
        <v>869</v>
      </c>
      <c r="H459" s="296" t="s">
        <v>2279</v>
      </c>
      <c r="I459" s="252">
        <f>(K454)</f>
        <v>5923.69</v>
      </c>
      <c r="J459" s="296" t="s">
        <v>868</v>
      </c>
      <c r="K459" s="252">
        <f>(F459*I459)</f>
        <v>2961.85</v>
      </c>
      <c r="M459" s="252">
        <v>1</v>
      </c>
      <c r="N459" s="296" t="s">
        <v>449</v>
      </c>
      <c r="O459" s="296" t="s">
        <v>1684</v>
      </c>
      <c r="P459" s="252">
        <f>(C56)</f>
        <v>12.1</v>
      </c>
      <c r="Q459" s="296" t="s">
        <v>449</v>
      </c>
      <c r="R459" s="252">
        <f>(M459*P459)</f>
        <v>12.1</v>
      </c>
      <c r="U459" s="414" t="s">
        <v>4015</v>
      </c>
      <c r="W459" s="253"/>
      <c r="Y459" s="356"/>
      <c r="AA459" s="414" t="s">
        <v>4136</v>
      </c>
      <c r="AE459" s="370">
        <f>AG459</f>
        <v>710.56</v>
      </c>
      <c r="AF459" s="296">
        <f>AF458</f>
        <v>11.94</v>
      </c>
      <c r="AG459" s="274">
        <f>AG458+AF459</f>
        <v>710.56</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722.5</v>
      </c>
      <c r="AF460" s="296">
        <f>AF459</f>
        <v>11.94</v>
      </c>
      <c r="AG460" s="274">
        <f>AG459+AF460</f>
        <v>722.5</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734.44</v>
      </c>
      <c r="AF461" s="296">
        <f>AF460</f>
        <v>11.94</v>
      </c>
      <c r="AG461" s="274">
        <f>AG460+AF461</f>
        <v>734.44</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746.38</v>
      </c>
      <c r="AF462" s="296">
        <f>AF461</f>
        <v>11.94</v>
      </c>
      <c r="AG462" s="274">
        <f>AG461+AF462</f>
        <v>746.38</v>
      </c>
    </row>
    <row r="463" spans="1:36" ht="24" customHeight="1">
      <c r="A463" s="363">
        <f t="shared" si="44"/>
        <v>296</v>
      </c>
      <c r="B463" s="365" t="s">
        <v>2096</v>
      </c>
      <c r="C463" s="387">
        <v>400</v>
      </c>
      <c r="D463" s="387">
        <v>425</v>
      </c>
      <c r="H463" s="296" t="s">
        <v>441</v>
      </c>
      <c r="K463" s="252">
        <f>SUM(K459:K461)</f>
        <v>3960.85</v>
      </c>
      <c r="R463" s="358" t="s">
        <v>1586</v>
      </c>
      <c r="S463" s="252"/>
      <c r="U463" s="358" t="s">
        <v>1586</v>
      </c>
      <c r="W463" s="253"/>
      <c r="AA463" s="358" t="s">
        <v>1586</v>
      </c>
      <c r="AC463" s="296"/>
      <c r="AE463" s="370">
        <f t="shared" si="49"/>
        <v>758.32</v>
      </c>
      <c r="AF463" s="296">
        <f>AF462</f>
        <v>11.94</v>
      </c>
      <c r="AG463" s="274">
        <f>AG462+AF463</f>
        <v>758.32</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7684.78</v>
      </c>
      <c r="W464" s="253" t="s">
        <v>869</v>
      </c>
      <c r="X464" s="252">
        <f>(S464*V464)</f>
        <v>76.849999999999994</v>
      </c>
      <c r="Y464" s="252">
        <v>0.01</v>
      </c>
      <c r="Z464" s="252" t="s">
        <v>869</v>
      </c>
      <c r="AA464" s="389" t="s">
        <v>4137</v>
      </c>
      <c r="AB464" s="252">
        <f>Y688</f>
        <v>8229.0499999999993</v>
      </c>
      <c r="AC464" s="296" t="s">
        <v>869</v>
      </c>
      <c r="AD464" s="252">
        <f>(Y464*AB464)</f>
        <v>82.29</v>
      </c>
      <c r="AE464" s="370" t="str">
        <f t="shared" si="49"/>
        <v>|</v>
      </c>
      <c r="AG464" s="296" t="s">
        <v>2259</v>
      </c>
    </row>
    <row r="465" spans="1:33" ht="24" customHeight="1">
      <c r="A465" s="363">
        <f t="shared" si="44"/>
        <v>298</v>
      </c>
      <c r="B465" s="365" t="s">
        <v>1953</v>
      </c>
      <c r="C465" s="387">
        <v>77.819999999999993</v>
      </c>
      <c r="D465" s="365" t="s">
        <v>868</v>
      </c>
      <c r="H465" s="296" t="s">
        <v>552</v>
      </c>
      <c r="K465" s="252">
        <f>(K463/10)</f>
        <v>396.09</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400.04</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408</v>
      </c>
      <c r="M468" s="252">
        <v>8.1</v>
      </c>
      <c r="N468" s="296" t="s">
        <v>869</v>
      </c>
      <c r="O468" s="296" t="s">
        <v>617</v>
      </c>
      <c r="P468" s="252">
        <f>(C61)*2</f>
        <v>224.1</v>
      </c>
      <c r="Q468" s="296" t="s">
        <v>869</v>
      </c>
      <c r="R468" s="252">
        <f>(M468*P468)</f>
        <v>1815.21</v>
      </c>
      <c r="S468" s="252"/>
      <c r="U468" s="296" t="s">
        <v>1486</v>
      </c>
      <c r="W468" s="253"/>
      <c r="X468" s="252">
        <f>SUM(X464:X466)</f>
        <v>78</v>
      </c>
      <c r="AA468" s="296" t="s">
        <v>1486</v>
      </c>
      <c r="AC468" s="296"/>
      <c r="AD468" s="252">
        <f>SUM(AD464:AD466)</f>
        <v>83.44</v>
      </c>
      <c r="AE468" s="370" t="str">
        <f t="shared" si="49"/>
        <v>|</v>
      </c>
      <c r="AG468" s="296" t="s">
        <v>2259</v>
      </c>
    </row>
    <row r="469" spans="1:33" ht="24" customHeight="1">
      <c r="A469" s="363">
        <f t="shared" si="44"/>
        <v>302</v>
      </c>
      <c r="B469" s="365" t="s">
        <v>1120</v>
      </c>
      <c r="C469" s="387">
        <v>298</v>
      </c>
      <c r="D469" s="365" t="s">
        <v>868</v>
      </c>
      <c r="H469" s="296" t="s">
        <v>2232</v>
      </c>
      <c r="K469" s="274">
        <f>(K468+C21/10*F459)</f>
        <v>415.96</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423.92</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7800</v>
      </c>
      <c r="AA470" s="296" t="s">
        <v>773</v>
      </c>
      <c r="AC470" s="296"/>
      <c r="AD470" s="252">
        <f>ROUND(AD468*100,0)</f>
        <v>8344</v>
      </c>
      <c r="AE470" s="370" t="str">
        <f t="shared" si="49"/>
        <v>|</v>
      </c>
      <c r="AG470" s="296" t="s">
        <v>2259</v>
      </c>
    </row>
    <row r="471" spans="1:33" ht="15.75">
      <c r="A471" s="363">
        <f t="shared" si="44"/>
        <v>304</v>
      </c>
      <c r="B471" s="365" t="s">
        <v>1121</v>
      </c>
      <c r="C471" s="387"/>
      <c r="D471" s="365" t="s">
        <v>868</v>
      </c>
      <c r="H471" s="296" t="s">
        <v>1532</v>
      </c>
      <c r="K471" s="274">
        <f>(K470+C21/10*F459)</f>
        <v>431.88</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439.84</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447.8</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455.76</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463.72</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471.68</v>
      </c>
      <c r="L476" s="252">
        <f t="shared" si="50"/>
        <v>7.96</v>
      </c>
      <c r="O476" s="296"/>
      <c r="S476" s="356">
        <v>1.4E-2</v>
      </c>
      <c r="T476" s="252" t="s">
        <v>869</v>
      </c>
      <c r="U476" s="296" t="s">
        <v>1325</v>
      </c>
      <c r="V476" s="252">
        <f>X470</f>
        <v>7800</v>
      </c>
      <c r="W476" s="253" t="s">
        <v>869</v>
      </c>
      <c r="X476" s="252">
        <f>(S476*V476)</f>
        <v>109.2</v>
      </c>
      <c r="Y476" s="356">
        <v>1.4E-2</v>
      </c>
      <c r="Z476" s="252" t="s">
        <v>869</v>
      </c>
      <c r="AA476" s="296" t="s">
        <v>1325</v>
      </c>
      <c r="AB476" s="252">
        <f>AD470</f>
        <v>8344</v>
      </c>
      <c r="AC476" s="296" t="s">
        <v>869</v>
      </c>
      <c r="AD476" s="252">
        <f>(Y476*AB476)</f>
        <v>116.82</v>
      </c>
      <c r="AE476" s="370"/>
      <c r="AG476" s="296"/>
    </row>
    <row r="477" spans="1:33" ht="15.75">
      <c r="A477" s="363"/>
      <c r="B477" s="365"/>
      <c r="C477" s="364"/>
      <c r="D477" s="365"/>
      <c r="H477" s="296">
        <v>10</v>
      </c>
      <c r="K477" s="274">
        <f>(K476+C21/10*F459)</f>
        <v>479.64</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487.6</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495.56</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1096.95</v>
      </c>
      <c r="AA482" s="296" t="s">
        <v>102</v>
      </c>
      <c r="AC482" s="296"/>
      <c r="AD482" s="252">
        <f>SUM(AD476:AD480)</f>
        <v>1104.57</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2948.79</v>
      </c>
      <c r="AA484" s="296" t="s">
        <v>552</v>
      </c>
      <c r="AC484" s="296"/>
      <c r="AD484" s="252">
        <f>(AD482/0.372)</f>
        <v>2969.27</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2948.79</v>
      </c>
      <c r="W486" s="253">
        <f>J659</f>
        <v>4.51</v>
      </c>
      <c r="X486" s="274">
        <f>V486+W486</f>
        <v>2953.3</v>
      </c>
      <c r="AA486" s="296" t="s">
        <v>386</v>
      </c>
      <c r="AB486" s="252">
        <f>AD484</f>
        <v>2969.27</v>
      </c>
      <c r="AC486" s="296">
        <f>W486</f>
        <v>4.51</v>
      </c>
      <c r="AD486" s="274">
        <f>AB486+AC486</f>
        <v>2973.78</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3744.9</v>
      </c>
      <c r="J487" s="296" t="s">
        <v>869</v>
      </c>
      <c r="K487" s="252">
        <f t="shared" ref="K487:K492" si="51">(F487*I487)</f>
        <v>486.84</v>
      </c>
      <c r="O487" s="296" t="s">
        <v>1544</v>
      </c>
      <c r="R487" s="252">
        <f>SUM(R468:R485)</f>
        <v>2606.81</v>
      </c>
      <c r="S487" s="252"/>
      <c r="U487" s="296" t="s">
        <v>388</v>
      </c>
      <c r="V487" s="252">
        <f>X486</f>
        <v>2953.3</v>
      </c>
      <c r="W487" s="253">
        <f>J662</f>
        <v>8.89</v>
      </c>
      <c r="X487" s="274">
        <f>V487+W487</f>
        <v>2962.19</v>
      </c>
      <c r="AA487" s="296" t="s">
        <v>388</v>
      </c>
      <c r="AB487" s="252">
        <f>AD486</f>
        <v>2973.78</v>
      </c>
      <c r="AC487" s="296">
        <f>W487</f>
        <v>8.89</v>
      </c>
      <c r="AD487" s="274">
        <f>AB487+AC487</f>
        <v>2982.67</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2962.19</v>
      </c>
      <c r="W488" s="253">
        <f>J663</f>
        <v>8.89</v>
      </c>
      <c r="X488" s="274">
        <f>V488+W488</f>
        <v>2971.08</v>
      </c>
      <c r="AA488" s="296" t="s">
        <v>2232</v>
      </c>
      <c r="AB488" s="252">
        <f>AD487</f>
        <v>2982.67</v>
      </c>
      <c r="AC488" s="296">
        <f>W488</f>
        <v>8.89</v>
      </c>
      <c r="AD488" s="274">
        <f>AB488+AC488</f>
        <v>2991.56</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2971.08</v>
      </c>
      <c r="W489" s="253">
        <f>J664</f>
        <v>8.89</v>
      </c>
      <c r="X489" s="274">
        <f>V489+W489</f>
        <v>2979.97</v>
      </c>
      <c r="AA489" s="296" t="s">
        <v>380</v>
      </c>
      <c r="AB489" s="252">
        <f>AD488</f>
        <v>2991.56</v>
      </c>
      <c r="AC489" s="296">
        <f>W489</f>
        <v>8.89</v>
      </c>
      <c r="AD489" s="274">
        <f>AB489+AC489</f>
        <v>3000.45</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2979.97</v>
      </c>
      <c r="W490" s="253">
        <f>J665</f>
        <v>8.89</v>
      </c>
      <c r="X490" s="274">
        <f>V490+W490</f>
        <v>2988.86</v>
      </c>
      <c r="AA490" s="296" t="s">
        <v>1364</v>
      </c>
      <c r="AB490" s="252">
        <f>AD489</f>
        <v>3000.45</v>
      </c>
      <c r="AC490" s="296">
        <f>W490</f>
        <v>8.89</v>
      </c>
      <c r="AD490" s="274">
        <f>AB490+AC490</f>
        <v>3009.34</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3018.23</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3027.12</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3036.01</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3044.9</v>
      </c>
      <c r="AE494" s="370" t="str">
        <f t="shared" si="49"/>
        <v>|</v>
      </c>
      <c r="AG494" s="296" t="s">
        <v>2259</v>
      </c>
    </row>
    <row r="495" spans="1:33" ht="24" customHeight="1">
      <c r="A495" s="363">
        <f>(A494+1)</f>
        <v>321</v>
      </c>
      <c r="B495" s="412" t="s">
        <v>5867</v>
      </c>
      <c r="C495" s="364"/>
      <c r="D495" s="365" t="s">
        <v>868</v>
      </c>
      <c r="H495" s="296" t="s">
        <v>441</v>
      </c>
      <c r="K495" s="252">
        <f>SUM(K486:K493)</f>
        <v>3122.18</v>
      </c>
      <c r="O495" s="358" t="s">
        <v>1586</v>
      </c>
      <c r="W495" s="253"/>
      <c r="Y495" s="356"/>
      <c r="AA495" s="296" t="s">
        <v>3584</v>
      </c>
      <c r="AC495" s="296">
        <f t="shared" si="53"/>
        <v>8.89</v>
      </c>
      <c r="AD495" s="274">
        <f t="shared" si="54"/>
        <v>3053.79</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3062.68</v>
      </c>
      <c r="AE496" s="370" t="str">
        <f t="shared" si="49"/>
        <v>|</v>
      </c>
      <c r="AG496" s="296" t="s">
        <v>2259</v>
      </c>
    </row>
    <row r="497" spans="1:33" ht="33.75" customHeight="1">
      <c r="A497" s="363">
        <f>(A496+1)</f>
        <v>323</v>
      </c>
      <c r="B497" s="365" t="s">
        <v>744</v>
      </c>
      <c r="C497" s="387">
        <v>11.5</v>
      </c>
      <c r="D497" s="365" t="s">
        <v>868</v>
      </c>
      <c r="H497" s="255" t="s">
        <v>552</v>
      </c>
      <c r="K497" s="274">
        <f>(K495/10)</f>
        <v>312.22000000000003</v>
      </c>
      <c r="O497" s="358" t="s">
        <v>1586</v>
      </c>
      <c r="W497" s="253"/>
      <c r="Y497" s="356"/>
      <c r="AA497" s="296" t="s">
        <v>4624</v>
      </c>
      <c r="AC497" s="296">
        <f t="shared" si="53"/>
        <v>8.89</v>
      </c>
      <c r="AD497" s="274">
        <f t="shared" si="54"/>
        <v>3071.57</v>
      </c>
      <c r="AE497" s="370" t="str">
        <f t="shared" si="49"/>
        <v>|</v>
      </c>
      <c r="AG497" s="296" t="s">
        <v>2259</v>
      </c>
    </row>
    <row r="498" spans="1:33" ht="36" customHeight="1">
      <c r="A498" s="364"/>
      <c r="B498" s="364"/>
      <c r="C498" s="364"/>
      <c r="D498" s="364"/>
      <c r="F498" s="296" t="s">
        <v>975</v>
      </c>
      <c r="W498" s="253"/>
      <c r="AD498" s="274">
        <f>AD497+AC497</f>
        <v>3080.46</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979.81</v>
      </c>
      <c r="J503" s="296" t="s">
        <v>869</v>
      </c>
      <c r="K503" s="252">
        <f t="shared" ref="K503:K508" si="57">(F503*I503)</f>
        <v>8818.2900000000009</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1454.5</v>
      </c>
      <c r="J505" s="296" t="s">
        <v>869</v>
      </c>
      <c r="K505" s="252">
        <f t="shared" si="57"/>
        <v>6545.25</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70792.179999999993</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7079.23</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7173.43</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7293.28</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7529.38</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7765.48</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8001.58</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7079.23</v>
      </c>
      <c r="J526" s="296" t="s">
        <v>869</v>
      </c>
      <c r="K526" s="252">
        <f>(F526*I526)</f>
        <v>106.19</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7184.27</v>
      </c>
      <c r="W528" s="253" t="s">
        <v>869</v>
      </c>
      <c r="X528" s="252">
        <f>(S528*V528)</f>
        <v>107.76</v>
      </c>
      <c r="Y528" s="356">
        <v>1.4999999999999999E-2</v>
      </c>
      <c r="Z528" s="252" t="s">
        <v>869</v>
      </c>
      <c r="AA528" s="296" t="s">
        <v>997</v>
      </c>
      <c r="AB528" s="252">
        <f>AF657</f>
        <v>7728.54</v>
      </c>
      <c r="AC528" s="296" t="s">
        <v>869</v>
      </c>
      <c r="AD528" s="252">
        <f>(Y528*AB528)</f>
        <v>115.93</v>
      </c>
      <c r="AE528" s="370" t="str">
        <f t="shared" si="59"/>
        <v>CUM</v>
      </c>
      <c r="AF528" s="356">
        <v>1.4999999999999999E-2</v>
      </c>
      <c r="AG528" s="252" t="s">
        <v>869</v>
      </c>
      <c r="AH528" s="296" t="s">
        <v>997</v>
      </c>
      <c r="AI528" s="252">
        <f>Y742</f>
        <v>7873.44</v>
      </c>
      <c r="AJ528" s="296" t="s">
        <v>869</v>
      </c>
      <c r="AK528" s="252">
        <f>(AF528*AI528)</f>
        <v>118.1</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1093.94</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1472.33</v>
      </c>
      <c r="S533" s="252"/>
      <c r="U533" s="296" t="s">
        <v>1748</v>
      </c>
      <c r="W533" s="253"/>
      <c r="X533" s="252">
        <f>SUM(X528:X531)</f>
        <v>1095.51</v>
      </c>
      <c r="AA533" s="296" t="s">
        <v>1748</v>
      </c>
      <c r="AC533" s="296"/>
      <c r="AD533" s="252">
        <f>SUM(AD528:AD531)</f>
        <v>1103.68</v>
      </c>
      <c r="AE533" s="370">
        <f t="shared" si="59"/>
        <v>0</v>
      </c>
      <c r="AH533" s="296" t="s">
        <v>1748</v>
      </c>
      <c r="AJ533" s="296"/>
      <c r="AK533" s="252">
        <f>SUM(AK528:AK531)</f>
        <v>1105.8499999999999</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1472.33</v>
      </c>
      <c r="J535" s="296">
        <f>C22*0.015/0.743</f>
        <v>2.42</v>
      </c>
      <c r="K535" s="274">
        <f>I535+J535</f>
        <v>1474.75</v>
      </c>
      <c r="N535" s="296" t="s">
        <v>1955</v>
      </c>
      <c r="O535" s="253" t="s">
        <v>1272</v>
      </c>
      <c r="S535" s="252"/>
      <c r="U535" s="296" t="s">
        <v>552</v>
      </c>
      <c r="W535" s="253"/>
      <c r="X535" s="252">
        <f>(X533/0.743)</f>
        <v>1474.44</v>
      </c>
      <c r="AA535" s="296" t="s">
        <v>552</v>
      </c>
      <c r="AC535" s="296"/>
      <c r="AD535" s="252">
        <f>(AD533/0.743)</f>
        <v>1485.44</v>
      </c>
      <c r="AE535" s="370">
        <f t="shared" si="59"/>
        <v>0</v>
      </c>
      <c r="AH535" s="296" t="s">
        <v>552</v>
      </c>
      <c r="AJ535" s="296"/>
      <c r="AK535" s="252">
        <f>(AK533/0.743)</f>
        <v>1488.36</v>
      </c>
    </row>
    <row r="536" spans="1:37" ht="24" customHeight="1">
      <c r="A536" s="363">
        <f t="shared" si="55"/>
        <v>361</v>
      </c>
      <c r="B536" s="365" t="s">
        <v>1127</v>
      </c>
      <c r="C536" s="314"/>
      <c r="D536" s="365" t="s">
        <v>975</v>
      </c>
      <c r="H536" s="296" t="s">
        <v>388</v>
      </c>
      <c r="I536" s="252">
        <f>K535</f>
        <v>1474.75</v>
      </c>
      <c r="J536" s="296">
        <f>C23*0.015/0.743</f>
        <v>4.7699999999999996</v>
      </c>
      <c r="K536" s="274">
        <f>I536+J536</f>
        <v>1479.52</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1479.52</v>
      </c>
      <c r="J537" s="296">
        <f>J536</f>
        <v>4.7699999999999996</v>
      </c>
      <c r="K537" s="274">
        <f>I537+J537</f>
        <v>1484.29</v>
      </c>
      <c r="M537" s="252">
        <v>30</v>
      </c>
      <c r="N537" s="296" t="s">
        <v>1771</v>
      </c>
      <c r="O537" s="296" t="s">
        <v>1664</v>
      </c>
      <c r="P537" s="252">
        <f>(C42)</f>
        <v>5</v>
      </c>
      <c r="Q537" s="296" t="s">
        <v>1771</v>
      </c>
      <c r="R537" s="252">
        <f>(M537*P537)</f>
        <v>150</v>
      </c>
      <c r="S537" s="252"/>
      <c r="U537" s="296" t="s">
        <v>386</v>
      </c>
      <c r="V537" s="252">
        <f>X535</f>
        <v>1474.44</v>
      </c>
      <c r="W537" s="253">
        <f>J535</f>
        <v>2.42</v>
      </c>
      <c r="X537" s="274">
        <f>V537+W537</f>
        <v>1476.86</v>
      </c>
      <c r="AA537" s="296" t="s">
        <v>386</v>
      </c>
      <c r="AB537" s="252">
        <f>AD535</f>
        <v>1485.44</v>
      </c>
      <c r="AC537" s="296">
        <f>W537</f>
        <v>2.42</v>
      </c>
      <c r="AD537" s="274">
        <f>AB537+AC537</f>
        <v>1487.86</v>
      </c>
      <c r="AE537" s="370">
        <f t="shared" si="59"/>
        <v>0</v>
      </c>
      <c r="AH537" s="296" t="s">
        <v>386</v>
      </c>
      <c r="AI537" s="252">
        <f>AK535</f>
        <v>1488.36</v>
      </c>
      <c r="AJ537" s="296">
        <f>AC537</f>
        <v>2.42</v>
      </c>
      <c r="AK537" s="274">
        <f>AI537+AJ537</f>
        <v>1490.78</v>
      </c>
    </row>
    <row r="538" spans="1:37" ht="24" customHeight="1">
      <c r="A538" s="363">
        <f t="shared" si="55"/>
        <v>363</v>
      </c>
      <c r="B538" s="365" t="s">
        <v>1116</v>
      </c>
      <c r="C538" s="314">
        <v>9.49</v>
      </c>
      <c r="D538" s="365" t="s">
        <v>868</v>
      </c>
      <c r="H538" s="296" t="s">
        <v>380</v>
      </c>
      <c r="I538" s="252">
        <f>K537</f>
        <v>1484.29</v>
      </c>
      <c r="J538" s="296">
        <f>J537</f>
        <v>4.7699999999999996</v>
      </c>
      <c r="K538" s="274">
        <f>I538+J538</f>
        <v>1489.06</v>
      </c>
      <c r="M538" s="296" t="s">
        <v>975</v>
      </c>
      <c r="O538" s="296" t="s">
        <v>1667</v>
      </c>
      <c r="P538" s="296" t="s">
        <v>975</v>
      </c>
      <c r="R538" s="296" t="s">
        <v>975</v>
      </c>
      <c r="S538" s="252"/>
      <c r="U538" s="296" t="s">
        <v>388</v>
      </c>
      <c r="V538" s="252">
        <f>X537</f>
        <v>1476.86</v>
      </c>
      <c r="W538" s="253">
        <f t="shared" ref="W538:W549" si="60">J538</f>
        <v>4.7699999999999996</v>
      </c>
      <c r="X538" s="274">
        <f>V538+W538</f>
        <v>1481.63</v>
      </c>
      <c r="AA538" s="296" t="s">
        <v>388</v>
      </c>
      <c r="AB538" s="252">
        <f>AD537</f>
        <v>1487.86</v>
      </c>
      <c r="AC538" s="296">
        <f t="shared" ref="AC538:AC549" si="61">W538</f>
        <v>4.7699999999999996</v>
      </c>
      <c r="AD538" s="274">
        <f>AB538+AC538</f>
        <v>1492.63</v>
      </c>
      <c r="AE538" s="370">
        <f t="shared" si="59"/>
        <v>0</v>
      </c>
      <c r="AH538" s="296" t="s">
        <v>388</v>
      </c>
      <c r="AI538" s="252">
        <f>AK537</f>
        <v>1490.78</v>
      </c>
      <c r="AJ538" s="296">
        <f t="shared" ref="AJ538:AJ548" si="62">AC538</f>
        <v>4.7699999999999996</v>
      </c>
      <c r="AK538" s="274">
        <f>AI538+AJ538</f>
        <v>1495.55</v>
      </c>
    </row>
    <row r="539" spans="1:37" ht="24" customHeight="1">
      <c r="A539" s="363">
        <f t="shared" si="55"/>
        <v>364</v>
      </c>
      <c r="B539" s="365" t="s">
        <v>1117</v>
      </c>
      <c r="C539" s="314">
        <v>13.91</v>
      </c>
      <c r="D539" s="365" t="s">
        <v>868</v>
      </c>
      <c r="H539" s="296" t="s">
        <v>388</v>
      </c>
      <c r="I539" s="252">
        <f>K538</f>
        <v>1489.06</v>
      </c>
      <c r="J539" s="296">
        <f>J538</f>
        <v>4.7699999999999996</v>
      </c>
      <c r="K539" s="274">
        <f>I539+J539</f>
        <v>1493.83</v>
      </c>
      <c r="M539" s="252">
        <v>8</v>
      </c>
      <c r="N539" s="296" t="s">
        <v>868</v>
      </c>
      <c r="O539" s="296" t="s">
        <v>2144</v>
      </c>
      <c r="P539" s="252">
        <f>(C45)</f>
        <v>11.2</v>
      </c>
      <c r="Q539" s="296" t="s">
        <v>868</v>
      </c>
      <c r="R539" s="252">
        <f>(M539*P539)</f>
        <v>89.6</v>
      </c>
      <c r="S539" s="252"/>
      <c r="U539" s="296" t="s">
        <v>2232</v>
      </c>
      <c r="V539" s="252">
        <f>X538</f>
        <v>1481.63</v>
      </c>
      <c r="W539" s="253">
        <f t="shared" si="60"/>
        <v>4.7699999999999996</v>
      </c>
      <c r="X539" s="274">
        <f>V539+W539</f>
        <v>1486.4</v>
      </c>
      <c r="AA539" s="296" t="s">
        <v>2232</v>
      </c>
      <c r="AB539" s="252">
        <f>AD538</f>
        <v>1492.63</v>
      </c>
      <c r="AC539" s="296">
        <f t="shared" si="61"/>
        <v>4.7699999999999996</v>
      </c>
      <c r="AD539" s="274">
        <f>AB539+AC539</f>
        <v>1497.4</v>
      </c>
      <c r="AE539" s="370">
        <f t="shared" si="59"/>
        <v>0</v>
      </c>
      <c r="AH539" s="296" t="s">
        <v>2232</v>
      </c>
      <c r="AI539" s="252">
        <f>AK538</f>
        <v>1495.55</v>
      </c>
      <c r="AJ539" s="296">
        <f t="shared" si="62"/>
        <v>4.7699999999999996</v>
      </c>
      <c r="AK539" s="274">
        <f>AI539+AJ539</f>
        <v>1500.32</v>
      </c>
    </row>
    <row r="540" spans="1:37" ht="24" customHeight="1">
      <c r="A540" s="363"/>
      <c r="B540" s="365"/>
      <c r="C540" s="364"/>
      <c r="D540" s="365"/>
      <c r="H540" s="296">
        <v>5</v>
      </c>
      <c r="I540" s="252">
        <f t="shared" ref="I540:I545" si="63">K539</f>
        <v>1493.83</v>
      </c>
      <c r="J540" s="296">
        <f t="shared" ref="J540:J547" si="64">J539</f>
        <v>4.7699999999999996</v>
      </c>
      <c r="K540" s="274">
        <f t="shared" ref="K540:K545" si="65">I540+J540</f>
        <v>1498.6</v>
      </c>
      <c r="N540" s="296"/>
      <c r="O540" s="296"/>
      <c r="Q540" s="296"/>
      <c r="S540" s="252"/>
      <c r="U540" s="296" t="s">
        <v>380</v>
      </c>
      <c r="V540" s="252">
        <f>X539</f>
        <v>1486.4</v>
      </c>
      <c r="W540" s="253">
        <f t="shared" si="60"/>
        <v>4.7699999999999996</v>
      </c>
      <c r="X540" s="274">
        <f>V540+W540</f>
        <v>1491.17</v>
      </c>
      <c r="AA540" s="296" t="s">
        <v>380</v>
      </c>
      <c r="AB540" s="252">
        <f>AD539</f>
        <v>1497.4</v>
      </c>
      <c r="AC540" s="296">
        <f t="shared" si="61"/>
        <v>4.7699999999999996</v>
      </c>
      <c r="AD540" s="274">
        <f>AB540+AC540</f>
        <v>1502.17</v>
      </c>
      <c r="AE540" s="370"/>
      <c r="AH540" s="296" t="s">
        <v>380</v>
      </c>
      <c r="AI540" s="252">
        <f>AK539</f>
        <v>1500.32</v>
      </c>
      <c r="AJ540" s="296">
        <f t="shared" si="62"/>
        <v>4.7699999999999996</v>
      </c>
      <c r="AK540" s="274">
        <f>AI540+AJ540</f>
        <v>1505.09</v>
      </c>
    </row>
    <row r="541" spans="1:37" ht="24" customHeight="1">
      <c r="A541" s="363"/>
      <c r="B541" s="365"/>
      <c r="C541" s="364"/>
      <c r="D541" s="365"/>
      <c r="H541" s="296">
        <v>6</v>
      </c>
      <c r="I541" s="252">
        <f t="shared" si="63"/>
        <v>1498.6</v>
      </c>
      <c r="J541" s="296">
        <f t="shared" si="64"/>
        <v>4.7699999999999996</v>
      </c>
      <c r="K541" s="274">
        <f t="shared" si="65"/>
        <v>1503.37</v>
      </c>
      <c r="N541" s="296"/>
      <c r="O541" s="296"/>
      <c r="Q541" s="296"/>
      <c r="S541" s="252"/>
      <c r="U541" s="296" t="s">
        <v>388</v>
      </c>
      <c r="V541" s="252">
        <f>X540</f>
        <v>1491.17</v>
      </c>
      <c r="W541" s="253">
        <f t="shared" si="60"/>
        <v>4.7699999999999996</v>
      </c>
      <c r="X541" s="274">
        <f>V541+W541</f>
        <v>1495.94</v>
      </c>
      <c r="AA541" s="296" t="s">
        <v>388</v>
      </c>
      <c r="AB541" s="252">
        <f>AD540</f>
        <v>1502.17</v>
      </c>
      <c r="AC541" s="296">
        <f t="shared" si="61"/>
        <v>4.7699999999999996</v>
      </c>
      <c r="AD541" s="274">
        <f>AB541+AC541</f>
        <v>1506.94</v>
      </c>
      <c r="AE541" s="370"/>
      <c r="AH541" s="296" t="s">
        <v>388</v>
      </c>
      <c r="AI541" s="252">
        <f>AK540</f>
        <v>1505.09</v>
      </c>
      <c r="AJ541" s="296">
        <f t="shared" si="62"/>
        <v>4.7699999999999996</v>
      </c>
      <c r="AK541" s="274">
        <f>AI541+AJ541</f>
        <v>1509.86</v>
      </c>
    </row>
    <row r="542" spans="1:37" ht="24" customHeight="1">
      <c r="A542" s="363"/>
      <c r="B542" s="365"/>
      <c r="C542" s="364"/>
      <c r="D542" s="365"/>
      <c r="H542" s="296">
        <v>7</v>
      </c>
      <c r="I542" s="252">
        <f t="shared" si="63"/>
        <v>1503.37</v>
      </c>
      <c r="J542" s="296">
        <f t="shared" si="64"/>
        <v>4.7699999999999996</v>
      </c>
      <c r="K542" s="274">
        <f t="shared" si="65"/>
        <v>1508.14</v>
      </c>
      <c r="N542" s="296"/>
      <c r="O542" s="296"/>
      <c r="Q542" s="296"/>
      <c r="S542" s="252"/>
      <c r="U542" s="296">
        <v>5</v>
      </c>
      <c r="V542" s="252">
        <f t="shared" ref="V542:V547" si="66">X541</f>
        <v>1495.94</v>
      </c>
      <c r="W542" s="253">
        <f t="shared" si="60"/>
        <v>4.7699999999999996</v>
      </c>
      <c r="X542" s="274">
        <f t="shared" ref="X542:X547" si="67">V542+W542</f>
        <v>1500.71</v>
      </c>
      <c r="AA542" s="296">
        <v>5</v>
      </c>
      <c r="AB542" s="252">
        <f t="shared" ref="AB542:AB547" si="68">AD541</f>
        <v>1506.94</v>
      </c>
      <c r="AC542" s="296">
        <f t="shared" si="61"/>
        <v>4.7699999999999996</v>
      </c>
      <c r="AD542" s="274">
        <f t="shared" ref="AD542:AD547" si="69">AB542+AC542</f>
        <v>1511.71</v>
      </c>
      <c r="AE542" s="370"/>
      <c r="AH542" s="296">
        <v>5</v>
      </c>
      <c r="AI542" s="252">
        <f t="shared" ref="AI542:AI547" si="70">AK541</f>
        <v>1509.86</v>
      </c>
      <c r="AJ542" s="296">
        <f t="shared" si="62"/>
        <v>4.7699999999999996</v>
      </c>
      <c r="AK542" s="274">
        <f t="shared" ref="AK542:AK547" si="71">AI542+AJ542</f>
        <v>1514.63</v>
      </c>
    </row>
    <row r="543" spans="1:37" ht="24" customHeight="1">
      <c r="A543" s="363"/>
      <c r="B543" s="365"/>
      <c r="C543" s="364"/>
      <c r="D543" s="365"/>
      <c r="H543" s="296">
        <v>8</v>
      </c>
      <c r="I543" s="252">
        <f t="shared" si="63"/>
        <v>1508.14</v>
      </c>
      <c r="J543" s="296">
        <f t="shared" si="64"/>
        <v>4.7699999999999996</v>
      </c>
      <c r="K543" s="274">
        <f t="shared" si="65"/>
        <v>1512.91</v>
      </c>
      <c r="N543" s="296"/>
      <c r="O543" s="296"/>
      <c r="Q543" s="296"/>
      <c r="S543" s="252"/>
      <c r="U543" s="296">
        <v>6</v>
      </c>
      <c r="V543" s="252">
        <f t="shared" si="66"/>
        <v>1500.71</v>
      </c>
      <c r="W543" s="253">
        <f t="shared" si="60"/>
        <v>4.7699999999999996</v>
      </c>
      <c r="X543" s="274">
        <f t="shared" si="67"/>
        <v>1505.48</v>
      </c>
      <c r="AA543" s="296">
        <v>6</v>
      </c>
      <c r="AB543" s="252">
        <f t="shared" si="68"/>
        <v>1511.71</v>
      </c>
      <c r="AC543" s="296">
        <f t="shared" si="61"/>
        <v>4.7699999999999996</v>
      </c>
      <c r="AD543" s="274">
        <f t="shared" si="69"/>
        <v>1516.48</v>
      </c>
      <c r="AE543" s="370"/>
      <c r="AH543" s="296">
        <v>6</v>
      </c>
      <c r="AI543" s="252">
        <f t="shared" si="70"/>
        <v>1514.63</v>
      </c>
      <c r="AJ543" s="296">
        <f t="shared" si="62"/>
        <v>4.7699999999999996</v>
      </c>
      <c r="AK543" s="274">
        <f t="shared" si="71"/>
        <v>1519.4</v>
      </c>
    </row>
    <row r="544" spans="1:37" ht="24" customHeight="1">
      <c r="A544" s="363"/>
      <c r="B544" s="365"/>
      <c r="C544" s="364"/>
      <c r="D544" s="365"/>
      <c r="H544" s="296">
        <v>9</v>
      </c>
      <c r="I544" s="252">
        <f t="shared" si="63"/>
        <v>1512.91</v>
      </c>
      <c r="J544" s="296">
        <f t="shared" si="64"/>
        <v>4.7699999999999996</v>
      </c>
      <c r="K544" s="274">
        <f t="shared" si="65"/>
        <v>1517.68</v>
      </c>
      <c r="N544" s="296"/>
      <c r="O544" s="296"/>
      <c r="Q544" s="296"/>
      <c r="S544" s="252"/>
      <c r="U544" s="296">
        <v>7</v>
      </c>
      <c r="V544" s="252">
        <f t="shared" si="66"/>
        <v>1505.48</v>
      </c>
      <c r="W544" s="253">
        <f t="shared" si="60"/>
        <v>4.7699999999999996</v>
      </c>
      <c r="X544" s="274">
        <f t="shared" si="67"/>
        <v>1510.25</v>
      </c>
      <c r="AA544" s="296">
        <v>7</v>
      </c>
      <c r="AB544" s="252">
        <f t="shared" si="68"/>
        <v>1516.48</v>
      </c>
      <c r="AC544" s="296">
        <f t="shared" si="61"/>
        <v>4.7699999999999996</v>
      </c>
      <c r="AD544" s="274">
        <f t="shared" si="69"/>
        <v>1521.25</v>
      </c>
      <c r="AE544" s="370"/>
      <c r="AH544" s="296">
        <v>7</v>
      </c>
      <c r="AI544" s="252">
        <f t="shared" si="70"/>
        <v>1519.4</v>
      </c>
      <c r="AJ544" s="296">
        <f t="shared" si="62"/>
        <v>4.7699999999999996</v>
      </c>
      <c r="AK544" s="274">
        <f t="shared" si="71"/>
        <v>1524.17</v>
      </c>
    </row>
    <row r="545" spans="1:37" ht="24" customHeight="1">
      <c r="A545" s="363"/>
      <c r="B545" s="365"/>
      <c r="C545" s="364"/>
      <c r="D545" s="365"/>
      <c r="H545" s="296">
        <v>10</v>
      </c>
      <c r="I545" s="252">
        <f t="shared" si="63"/>
        <v>1517.68</v>
      </c>
      <c r="J545" s="296">
        <f t="shared" si="64"/>
        <v>4.7699999999999996</v>
      </c>
      <c r="K545" s="274">
        <f t="shared" si="65"/>
        <v>1522.45</v>
      </c>
      <c r="N545" s="296"/>
      <c r="O545" s="296"/>
      <c r="Q545" s="296"/>
      <c r="S545" s="252"/>
      <c r="U545" s="296">
        <v>8</v>
      </c>
      <c r="V545" s="252">
        <f t="shared" si="66"/>
        <v>1510.25</v>
      </c>
      <c r="W545" s="253">
        <f t="shared" si="60"/>
        <v>4.7699999999999996</v>
      </c>
      <c r="X545" s="274">
        <f t="shared" si="67"/>
        <v>1515.02</v>
      </c>
      <c r="AA545" s="296">
        <v>8</v>
      </c>
      <c r="AB545" s="252">
        <f t="shared" si="68"/>
        <v>1521.25</v>
      </c>
      <c r="AC545" s="296">
        <f t="shared" si="61"/>
        <v>4.7699999999999996</v>
      </c>
      <c r="AD545" s="274">
        <f t="shared" si="69"/>
        <v>1526.02</v>
      </c>
      <c r="AE545" s="370"/>
      <c r="AH545" s="296">
        <v>8</v>
      </c>
      <c r="AI545" s="252">
        <f t="shared" si="70"/>
        <v>1524.17</v>
      </c>
      <c r="AJ545" s="296">
        <f t="shared" si="62"/>
        <v>4.7699999999999996</v>
      </c>
      <c r="AK545" s="274">
        <f t="shared" si="71"/>
        <v>1528.94</v>
      </c>
    </row>
    <row r="546" spans="1:37" ht="24" customHeight="1">
      <c r="A546" s="363"/>
      <c r="B546" s="365"/>
      <c r="C546" s="364"/>
      <c r="D546" s="365"/>
      <c r="H546" s="296">
        <v>11</v>
      </c>
      <c r="I546" s="252">
        <f>K545</f>
        <v>1522.45</v>
      </c>
      <c r="J546" s="296">
        <f t="shared" si="64"/>
        <v>4.7699999999999996</v>
      </c>
      <c r="K546" s="274">
        <f>I546+J546</f>
        <v>1527.22</v>
      </c>
      <c r="N546" s="296"/>
      <c r="O546" s="296"/>
      <c r="Q546" s="296"/>
      <c r="S546" s="252"/>
      <c r="U546" s="296">
        <v>9</v>
      </c>
      <c r="V546" s="252">
        <f t="shared" si="66"/>
        <v>1515.02</v>
      </c>
      <c r="W546" s="253">
        <f t="shared" si="60"/>
        <v>4.7699999999999996</v>
      </c>
      <c r="X546" s="274">
        <f t="shared" si="67"/>
        <v>1519.79</v>
      </c>
      <c r="AA546" s="296">
        <v>9</v>
      </c>
      <c r="AB546" s="252">
        <f t="shared" si="68"/>
        <v>1526.02</v>
      </c>
      <c r="AC546" s="296">
        <f t="shared" si="61"/>
        <v>4.7699999999999996</v>
      </c>
      <c r="AD546" s="274">
        <f t="shared" si="69"/>
        <v>1530.79</v>
      </c>
      <c r="AE546" s="370"/>
      <c r="AH546" s="296">
        <v>9</v>
      </c>
      <c r="AI546" s="252">
        <f t="shared" si="70"/>
        <v>1528.94</v>
      </c>
      <c r="AJ546" s="296">
        <f t="shared" si="62"/>
        <v>4.7699999999999996</v>
      </c>
      <c r="AK546" s="274">
        <f t="shared" si="71"/>
        <v>1533.71</v>
      </c>
    </row>
    <row r="547" spans="1:37" ht="24" customHeight="1">
      <c r="A547" s="363"/>
      <c r="B547" s="365"/>
      <c r="C547" s="364"/>
      <c r="D547" s="365"/>
      <c r="H547" s="296">
        <v>12</v>
      </c>
      <c r="I547" s="252">
        <f>K546</f>
        <v>1527.22</v>
      </c>
      <c r="J547" s="296">
        <f t="shared" si="64"/>
        <v>4.7699999999999996</v>
      </c>
      <c r="K547" s="274">
        <f>I547+J547</f>
        <v>1531.99</v>
      </c>
      <c r="N547" s="296"/>
      <c r="O547" s="296"/>
      <c r="Q547" s="296"/>
      <c r="S547" s="252"/>
      <c r="U547" s="296">
        <v>10</v>
      </c>
      <c r="V547" s="252">
        <f t="shared" si="66"/>
        <v>1519.79</v>
      </c>
      <c r="W547" s="253">
        <f t="shared" si="60"/>
        <v>4.7699999999999996</v>
      </c>
      <c r="X547" s="274">
        <f t="shared" si="67"/>
        <v>1524.56</v>
      </c>
      <c r="AA547" s="296">
        <v>10</v>
      </c>
      <c r="AB547" s="252">
        <f t="shared" si="68"/>
        <v>1530.79</v>
      </c>
      <c r="AC547" s="296">
        <f t="shared" si="61"/>
        <v>4.7699999999999996</v>
      </c>
      <c r="AD547" s="274">
        <f t="shared" si="69"/>
        <v>1535.56</v>
      </c>
      <c r="AE547" s="370"/>
      <c r="AH547" s="296">
        <v>10</v>
      </c>
      <c r="AI547" s="252">
        <f t="shared" si="70"/>
        <v>1533.71</v>
      </c>
      <c r="AJ547" s="296">
        <f t="shared" si="62"/>
        <v>4.7699999999999996</v>
      </c>
      <c r="AK547" s="274">
        <f t="shared" si="71"/>
        <v>1538.48</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1524.56</v>
      </c>
      <c r="W548" s="253">
        <f t="shared" si="60"/>
        <v>0</v>
      </c>
      <c r="X548" s="274">
        <f>V548+W548</f>
        <v>1524.56</v>
      </c>
      <c r="AA548" s="296">
        <v>11</v>
      </c>
      <c r="AB548" s="252">
        <f>AD547</f>
        <v>1535.56</v>
      </c>
      <c r="AC548" s="296">
        <f t="shared" si="61"/>
        <v>0</v>
      </c>
      <c r="AD548" s="274">
        <f>AB548+AC548</f>
        <v>1535.56</v>
      </c>
      <c r="AE548" s="370">
        <f t="shared" si="59"/>
        <v>0</v>
      </c>
      <c r="AH548" s="296">
        <v>11</v>
      </c>
      <c r="AI548" s="252">
        <f>AK547</f>
        <v>1538.48</v>
      </c>
      <c r="AJ548" s="296">
        <f t="shared" si="62"/>
        <v>0</v>
      </c>
      <c r="AK548" s="274">
        <f>AI548+AJ548</f>
        <v>1538.48</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1524.56</v>
      </c>
      <c r="W549" s="253">
        <f t="shared" si="60"/>
        <v>0</v>
      </c>
      <c r="X549" s="274">
        <f>V549+W549</f>
        <v>1524.56</v>
      </c>
      <c r="AA549" s="296">
        <v>12</v>
      </c>
      <c r="AB549" s="252">
        <f>AD548</f>
        <v>1535.56</v>
      </c>
      <c r="AC549" s="296">
        <f t="shared" si="61"/>
        <v>0</v>
      </c>
      <c r="AD549" s="274">
        <f>AB549+AC549</f>
        <v>1535.56</v>
      </c>
      <c r="AE549" s="370">
        <f t="shared" si="59"/>
        <v>0</v>
      </c>
      <c r="AH549" s="296">
        <v>12</v>
      </c>
      <c r="AI549" s="252">
        <f>AK548</f>
        <v>1538.48</v>
      </c>
      <c r="AJ549" s="296">
        <f>AD549</f>
        <v>1535.56</v>
      </c>
      <c r="AK549" s="274">
        <f>AI549+AJ549</f>
        <v>3074.04</v>
      </c>
    </row>
    <row r="550" spans="1:37" ht="52.5" customHeight="1">
      <c r="A550" s="363">
        <f t="shared" si="55"/>
        <v>367</v>
      </c>
      <c r="B550" s="365" t="s">
        <v>240</v>
      </c>
      <c r="C550" s="314">
        <v>66</v>
      </c>
      <c r="D550" s="365" t="s">
        <v>868</v>
      </c>
      <c r="F550" s="252">
        <v>0.03</v>
      </c>
      <c r="G550" s="252" t="s">
        <v>869</v>
      </c>
      <c r="H550" s="296" t="s">
        <v>997</v>
      </c>
      <c r="I550" s="252">
        <f>(K513)</f>
        <v>7079.23</v>
      </c>
      <c r="J550" s="296" t="s">
        <v>869</v>
      </c>
      <c r="K550" s="252">
        <f>(F550*I550)</f>
        <v>212.38</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100" t="s">
        <v>6112</v>
      </c>
      <c r="AB550" s="1100"/>
      <c r="AC550" s="296"/>
      <c r="AE550" s="370" t="str">
        <f t="shared" si="59"/>
        <v>*</v>
      </c>
      <c r="AF550" s="253" t="s">
        <v>1128</v>
      </c>
      <c r="AG550" s="252" t="s">
        <v>2251</v>
      </c>
      <c r="AH550" s="1100" t="s">
        <v>6113</v>
      </c>
      <c r="AI550" s="1100"/>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7184.27</v>
      </c>
      <c r="W552" s="253" t="s">
        <v>869</v>
      </c>
      <c r="X552" s="252">
        <f>(S552*V552)</f>
        <v>215.53</v>
      </c>
      <c r="Y552" s="252">
        <v>0.03</v>
      </c>
      <c r="Z552" s="252" t="s">
        <v>869</v>
      </c>
      <c r="AA552" s="296" t="s">
        <v>3994</v>
      </c>
      <c r="AB552" s="252">
        <f>AB528</f>
        <v>7728.54</v>
      </c>
      <c r="AC552" s="296" t="s">
        <v>869</v>
      </c>
      <c r="AD552" s="252">
        <f>(Y552*AB552)</f>
        <v>231.86</v>
      </c>
      <c r="AE552" s="370" t="str">
        <f t="shared" si="59"/>
        <v>CUM</v>
      </c>
      <c r="AF552" s="316">
        <v>7.3999999999999996E-2</v>
      </c>
      <c r="AG552" s="252" t="s">
        <v>869</v>
      </c>
      <c r="AH552" s="296" t="s">
        <v>3994</v>
      </c>
      <c r="AI552" s="252">
        <f>AI528</f>
        <v>7873.44</v>
      </c>
      <c r="AJ552" s="296" t="s">
        <v>869</v>
      </c>
      <c r="AK552" s="252">
        <f>(AF552*AI552)</f>
        <v>582.63</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1200.1300000000001</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1615.25</v>
      </c>
      <c r="O557" s="296" t="s">
        <v>1850</v>
      </c>
      <c r="R557" s="252">
        <f>SUM(R537:R555)</f>
        <v>5525.1</v>
      </c>
      <c r="S557" s="252"/>
      <c r="U557" s="296" t="s">
        <v>1748</v>
      </c>
      <c r="W557" s="253"/>
      <c r="X557" s="252">
        <f>SUM(X552:X555)</f>
        <v>1203.28</v>
      </c>
      <c r="AA557" s="296" t="s">
        <v>1748</v>
      </c>
      <c r="AC557" s="296"/>
      <c r="AD557" s="252">
        <f>SUM(AD552:AD555)</f>
        <v>1219.6099999999999</v>
      </c>
      <c r="AE557" s="370">
        <f t="shared" si="59"/>
        <v>0</v>
      </c>
      <c r="AH557" s="296" t="s">
        <v>1748</v>
      </c>
      <c r="AJ557" s="296"/>
      <c r="AK557" s="252">
        <f>SUM(AK552:AK555)</f>
        <v>1570.38</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1615.25</v>
      </c>
      <c r="J559" s="296">
        <f>C22*0.03/0.743</f>
        <v>4.84</v>
      </c>
      <c r="K559" s="274">
        <f>I559+J559</f>
        <v>1620.09</v>
      </c>
      <c r="M559" s="252">
        <f>0.47*38.5</f>
        <v>18.100000000000001</v>
      </c>
      <c r="O559" s="296" t="s">
        <v>1545</v>
      </c>
      <c r="R559" s="252">
        <f>(R557/30)</f>
        <v>184.17</v>
      </c>
      <c r="S559" s="252"/>
      <c r="U559" s="296" t="s">
        <v>3995</v>
      </c>
      <c r="W559" s="253"/>
      <c r="X559" s="274">
        <f>(X557/0.743)</f>
        <v>1619.49</v>
      </c>
      <c r="AA559" s="296" t="s">
        <v>3995</v>
      </c>
      <c r="AC559" s="296"/>
      <c r="AD559" s="274">
        <f>(AD557/0.743)</f>
        <v>1641.47</v>
      </c>
      <c r="AE559" s="370">
        <f t="shared" si="59"/>
        <v>0</v>
      </c>
      <c r="AH559" s="296" t="s">
        <v>3995</v>
      </c>
      <c r="AJ559" s="296"/>
      <c r="AK559" s="274">
        <f>(AK557/0.743)</f>
        <v>2113.5700000000002</v>
      </c>
    </row>
    <row r="560" spans="1:37" ht="24" customHeight="1">
      <c r="A560" s="363">
        <f t="shared" si="55"/>
        <v>377</v>
      </c>
      <c r="B560" s="365" t="s">
        <v>744</v>
      </c>
      <c r="C560" s="314">
        <v>19.05</v>
      </c>
      <c r="D560" s="365" t="s">
        <v>868</v>
      </c>
      <c r="H560" s="296" t="s">
        <v>388</v>
      </c>
      <c r="I560" s="252">
        <f>K559</f>
        <v>1620.09</v>
      </c>
      <c r="J560" s="296">
        <f>C23*0.03/0.743</f>
        <v>9.5299999999999994</v>
      </c>
      <c r="K560" s="274">
        <f>I560+J560</f>
        <v>1629.62</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1629.62</v>
      </c>
      <c r="J561" s="296">
        <f>J560</f>
        <v>9.5299999999999994</v>
      </c>
      <c r="K561" s="274">
        <f>I561+J561</f>
        <v>1639.15</v>
      </c>
      <c r="M561" s="252">
        <f>0.24*143.6</f>
        <v>34.46</v>
      </c>
      <c r="N561" s="296" t="s">
        <v>2251</v>
      </c>
      <c r="O561" s="296" t="s">
        <v>2047</v>
      </c>
      <c r="S561" s="252"/>
      <c r="U561" s="296" t="s">
        <v>386</v>
      </c>
      <c r="V561" s="252">
        <f>X559</f>
        <v>1619.49</v>
      </c>
      <c r="W561" s="253">
        <f>J559</f>
        <v>4.84</v>
      </c>
      <c r="X561" s="274">
        <f>V561+W561</f>
        <v>1624.33</v>
      </c>
      <c r="AA561" s="296" t="s">
        <v>386</v>
      </c>
      <c r="AB561" s="252">
        <f>AD559</f>
        <v>1641.47</v>
      </c>
      <c r="AC561" s="296">
        <f t="shared" ref="AC561:AC566" si="72">W561</f>
        <v>4.84</v>
      </c>
      <c r="AD561" s="274">
        <f t="shared" ref="AD561:AD566" si="73">AB561+AC561</f>
        <v>1646.31</v>
      </c>
      <c r="AE561" s="370">
        <f t="shared" si="59"/>
        <v>0</v>
      </c>
      <c r="AH561" s="296" t="s">
        <v>386</v>
      </c>
      <c r="AI561" s="252">
        <f>AK559</f>
        <v>2113.5700000000002</v>
      </c>
      <c r="AJ561" s="296">
        <f t="shared" ref="AJ561:AJ566" si="74">AC561</f>
        <v>4.84</v>
      </c>
      <c r="AK561" s="274">
        <f t="shared" ref="AK561:AK566" si="75">AI561+AJ561</f>
        <v>2118.41</v>
      </c>
    </row>
    <row r="562" spans="1:37" ht="24" customHeight="1">
      <c r="A562" s="363">
        <f t="shared" si="55"/>
        <v>379</v>
      </c>
      <c r="B562" s="365" t="s">
        <v>1865</v>
      </c>
      <c r="C562" s="314">
        <v>29.41</v>
      </c>
      <c r="D562" s="365" t="s">
        <v>868</v>
      </c>
      <c r="H562" s="296" t="s">
        <v>380</v>
      </c>
      <c r="I562" s="252">
        <f>K561</f>
        <v>1639.15</v>
      </c>
      <c r="J562" s="296">
        <f>J561</f>
        <v>9.5299999999999994</v>
      </c>
      <c r="K562" s="274">
        <f>I562+J562</f>
        <v>1648.68</v>
      </c>
      <c r="M562" s="252">
        <f>0.79*328.9</f>
        <v>259.83</v>
      </c>
      <c r="O562" s="296" t="s">
        <v>1866</v>
      </c>
      <c r="S562" s="252"/>
      <c r="U562" s="296" t="s">
        <v>388</v>
      </c>
      <c r="V562" s="252">
        <f>X561</f>
        <v>1624.33</v>
      </c>
      <c r="W562" s="253">
        <f>J560</f>
        <v>9.5299999999999994</v>
      </c>
      <c r="X562" s="274">
        <f>V562+W562</f>
        <v>1633.86</v>
      </c>
      <c r="AA562" s="296" t="s">
        <v>388</v>
      </c>
      <c r="AB562" s="252">
        <f>AD561</f>
        <v>1646.31</v>
      </c>
      <c r="AC562" s="296">
        <f t="shared" si="72"/>
        <v>9.5299999999999994</v>
      </c>
      <c r="AD562" s="274">
        <f t="shared" si="73"/>
        <v>1655.84</v>
      </c>
      <c r="AE562" s="370">
        <f t="shared" si="59"/>
        <v>0</v>
      </c>
      <c r="AH562" s="296" t="s">
        <v>388</v>
      </c>
      <c r="AI562" s="252">
        <f>AK561</f>
        <v>2118.41</v>
      </c>
      <c r="AJ562" s="296">
        <f t="shared" si="74"/>
        <v>9.5299999999999994</v>
      </c>
      <c r="AK562" s="274">
        <f t="shared" si="75"/>
        <v>2127.94</v>
      </c>
    </row>
    <row r="563" spans="1:37" ht="24" customHeight="1">
      <c r="A563" s="364"/>
      <c r="B563" s="364"/>
      <c r="C563" s="314"/>
      <c r="D563" s="364"/>
      <c r="F563" s="296" t="s">
        <v>975</v>
      </c>
      <c r="H563" s="296" t="s">
        <v>388</v>
      </c>
      <c r="I563" s="252">
        <f>K562</f>
        <v>1648.68</v>
      </c>
      <c r="J563" s="296">
        <f>J562</f>
        <v>9.5299999999999994</v>
      </c>
      <c r="K563" s="274">
        <f>I563+J563</f>
        <v>1658.21</v>
      </c>
      <c r="M563" s="252">
        <f>SUM(M559:M562)</f>
        <v>443.43</v>
      </c>
      <c r="S563" s="252"/>
      <c r="U563" s="296" t="s">
        <v>2232</v>
      </c>
      <c r="V563" s="252">
        <f>X562</f>
        <v>1633.86</v>
      </c>
      <c r="W563" s="253">
        <f>J561</f>
        <v>9.5299999999999994</v>
      </c>
      <c r="X563" s="274">
        <f>V563+W563</f>
        <v>1643.39</v>
      </c>
      <c r="AA563" s="296" t="s">
        <v>2232</v>
      </c>
      <c r="AB563" s="252">
        <f>AD562</f>
        <v>1655.84</v>
      </c>
      <c r="AC563" s="296">
        <f t="shared" si="72"/>
        <v>9.5299999999999994</v>
      </c>
      <c r="AD563" s="274">
        <f t="shared" si="73"/>
        <v>1665.37</v>
      </c>
      <c r="AE563" s="370">
        <f t="shared" si="59"/>
        <v>0</v>
      </c>
      <c r="AH563" s="296" t="s">
        <v>2232</v>
      </c>
      <c r="AI563" s="252">
        <f>AK562</f>
        <v>2127.94</v>
      </c>
      <c r="AJ563" s="296">
        <f t="shared" si="74"/>
        <v>9.5299999999999994</v>
      </c>
      <c r="AK563" s="274">
        <f t="shared" si="75"/>
        <v>2137.4699999999998</v>
      </c>
    </row>
    <row r="564" spans="1:37" ht="15.75">
      <c r="A564" s="363">
        <f>(A562+1)</f>
        <v>380</v>
      </c>
      <c r="B564" s="365" t="s">
        <v>1131</v>
      </c>
      <c r="C564" s="314">
        <v>38.35</v>
      </c>
      <c r="D564" s="365" t="s">
        <v>868</v>
      </c>
      <c r="H564" s="296">
        <v>5</v>
      </c>
      <c r="I564" s="252">
        <f t="shared" ref="I564:I569" si="76">K563</f>
        <v>1658.21</v>
      </c>
      <c r="J564" s="296">
        <f t="shared" ref="J564:J571" si="77">J563</f>
        <v>9.5299999999999994</v>
      </c>
      <c r="K564" s="274">
        <f t="shared" ref="K564:K569" si="78">I564+J564</f>
        <v>1667.74</v>
      </c>
      <c r="O564" s="296" t="s">
        <v>153</v>
      </c>
      <c r="S564" s="252"/>
      <c r="U564" s="296" t="s">
        <v>380</v>
      </c>
      <c r="V564" s="252">
        <f>X563</f>
        <v>1643.39</v>
      </c>
      <c r="W564" s="253">
        <f>J562</f>
        <v>9.5299999999999994</v>
      </c>
      <c r="X564" s="274">
        <f>V564+W564</f>
        <v>1652.92</v>
      </c>
      <c r="AA564" s="296" t="s">
        <v>380</v>
      </c>
      <c r="AB564" s="252">
        <f>AD563</f>
        <v>1665.37</v>
      </c>
      <c r="AC564" s="296">
        <f t="shared" si="72"/>
        <v>9.5299999999999994</v>
      </c>
      <c r="AD564" s="274">
        <f t="shared" si="73"/>
        <v>1674.9</v>
      </c>
      <c r="AE564" s="370">
        <f t="shared" si="59"/>
        <v>0</v>
      </c>
      <c r="AH564" s="296" t="s">
        <v>380</v>
      </c>
      <c r="AI564" s="252">
        <f>AK563</f>
        <v>2137.4699999999998</v>
      </c>
      <c r="AJ564" s="296">
        <f t="shared" si="74"/>
        <v>9.5299999999999994</v>
      </c>
      <c r="AK564" s="274">
        <f t="shared" si="75"/>
        <v>2147</v>
      </c>
    </row>
    <row r="565" spans="1:37" ht="15.75">
      <c r="A565" s="363"/>
      <c r="B565" s="365"/>
      <c r="C565" s="364"/>
      <c r="D565" s="365"/>
      <c r="H565" s="296">
        <v>6</v>
      </c>
      <c r="I565" s="252">
        <f t="shared" si="76"/>
        <v>1667.74</v>
      </c>
      <c r="J565" s="296">
        <f t="shared" si="77"/>
        <v>9.5299999999999994</v>
      </c>
      <c r="K565" s="274">
        <f t="shared" si="78"/>
        <v>1677.27</v>
      </c>
      <c r="O565" s="296"/>
      <c r="S565" s="296" t="s">
        <v>975</v>
      </c>
      <c r="U565" s="296" t="s">
        <v>4011</v>
      </c>
      <c r="V565" s="252">
        <f>X564</f>
        <v>1652.92</v>
      </c>
      <c r="W565" s="253">
        <f>J563</f>
        <v>9.5299999999999994</v>
      </c>
      <c r="X565" s="274">
        <f>V565+W565</f>
        <v>1662.45</v>
      </c>
      <c r="AA565" s="296" t="s">
        <v>388</v>
      </c>
      <c r="AB565" s="252">
        <f>AD564</f>
        <v>1674.9</v>
      </c>
      <c r="AC565" s="296">
        <f t="shared" si="72"/>
        <v>9.5299999999999994</v>
      </c>
      <c r="AD565" s="274">
        <f t="shared" si="73"/>
        <v>1684.43</v>
      </c>
      <c r="AE565" s="370"/>
      <c r="AH565" s="296" t="s">
        <v>388</v>
      </c>
      <c r="AI565" s="252">
        <f>AK564</f>
        <v>2147</v>
      </c>
      <c r="AJ565" s="296">
        <f t="shared" si="74"/>
        <v>9.5299999999999994</v>
      </c>
      <c r="AK565" s="274">
        <f t="shared" si="75"/>
        <v>2156.5300000000002</v>
      </c>
    </row>
    <row r="566" spans="1:37" ht="15.75">
      <c r="A566" s="363"/>
      <c r="B566" s="365"/>
      <c r="C566" s="364"/>
      <c r="D566" s="365"/>
      <c r="H566" s="296">
        <v>7</v>
      </c>
      <c r="I566" s="252">
        <f t="shared" si="76"/>
        <v>1677.27</v>
      </c>
      <c r="J566" s="296">
        <f t="shared" si="77"/>
        <v>9.5299999999999994</v>
      </c>
      <c r="K566" s="274">
        <f t="shared" si="78"/>
        <v>1686.8</v>
      </c>
      <c r="O566" s="296"/>
      <c r="W566" s="253"/>
      <c r="AA566" s="296" t="s">
        <v>2232</v>
      </c>
      <c r="AB566" s="252">
        <f>AD565</f>
        <v>1684.43</v>
      </c>
      <c r="AC566" s="296">
        <f t="shared" si="72"/>
        <v>0</v>
      </c>
      <c r="AD566" s="274">
        <f t="shared" si="73"/>
        <v>1684.43</v>
      </c>
      <c r="AE566" s="370"/>
      <c r="AH566" s="296" t="s">
        <v>2232</v>
      </c>
      <c r="AI566" s="252">
        <f>AK565</f>
        <v>2156.5300000000002</v>
      </c>
      <c r="AJ566" s="296">
        <f t="shared" si="74"/>
        <v>0</v>
      </c>
      <c r="AK566" s="274">
        <f t="shared" si="75"/>
        <v>2156.5300000000002</v>
      </c>
    </row>
    <row r="567" spans="1:37" ht="15.75">
      <c r="A567" s="363"/>
      <c r="B567" s="365"/>
      <c r="C567" s="364"/>
      <c r="D567" s="365"/>
      <c r="H567" s="296">
        <v>8</v>
      </c>
      <c r="I567" s="252">
        <f t="shared" si="76"/>
        <v>1686.8</v>
      </c>
      <c r="J567" s="296">
        <f t="shared" si="77"/>
        <v>9.5299999999999994</v>
      </c>
      <c r="K567" s="274">
        <f t="shared" si="78"/>
        <v>1696.33</v>
      </c>
      <c r="O567" s="296"/>
      <c r="W567" s="253"/>
      <c r="AE567" s="370"/>
      <c r="AG567" s="296"/>
    </row>
    <row r="568" spans="1:37" ht="15.75">
      <c r="A568" s="363"/>
      <c r="B568" s="365"/>
      <c r="C568" s="364"/>
      <c r="D568" s="365"/>
      <c r="H568" s="296">
        <v>9</v>
      </c>
      <c r="I568" s="252">
        <f t="shared" si="76"/>
        <v>1696.33</v>
      </c>
      <c r="J568" s="296">
        <f t="shared" si="77"/>
        <v>9.5299999999999994</v>
      </c>
      <c r="K568" s="274">
        <f t="shared" si="78"/>
        <v>1705.86</v>
      </c>
      <c r="O568" s="296"/>
      <c r="W568" s="253"/>
      <c r="AE568" s="370"/>
      <c r="AG568" s="296"/>
    </row>
    <row r="569" spans="1:37" ht="15.75">
      <c r="A569" s="363"/>
      <c r="B569" s="365"/>
      <c r="C569" s="364"/>
      <c r="D569" s="365"/>
      <c r="H569" s="296">
        <v>10</v>
      </c>
      <c r="I569" s="252">
        <f t="shared" si="76"/>
        <v>1705.86</v>
      </c>
      <c r="J569" s="296">
        <f t="shared" si="77"/>
        <v>9.5299999999999994</v>
      </c>
      <c r="K569" s="274">
        <f t="shared" si="78"/>
        <v>1715.39</v>
      </c>
      <c r="O569" s="296"/>
      <c r="W569" s="253"/>
      <c r="AE569" s="370"/>
      <c r="AG569" s="296"/>
    </row>
    <row r="570" spans="1:37" ht="15.75">
      <c r="A570" s="363"/>
      <c r="B570" s="365"/>
      <c r="C570" s="364"/>
      <c r="D570" s="365"/>
      <c r="H570" s="296">
        <v>11</v>
      </c>
      <c r="I570" s="252">
        <f>K569</f>
        <v>1715.39</v>
      </c>
      <c r="J570" s="296">
        <f t="shared" si="77"/>
        <v>9.5299999999999994</v>
      </c>
      <c r="K570" s="274">
        <f>I570+J570</f>
        <v>1724.92</v>
      </c>
      <c r="O570" s="296"/>
      <c r="W570" s="253"/>
      <c r="AE570" s="370"/>
      <c r="AG570" s="296"/>
    </row>
    <row r="571" spans="1:37" ht="15.75">
      <c r="A571" s="363"/>
      <c r="B571" s="365"/>
      <c r="C571" s="364"/>
      <c r="D571" s="365"/>
      <c r="H571" s="296">
        <v>12</v>
      </c>
      <c r="I571" s="252">
        <f>K570</f>
        <v>1724.92</v>
      </c>
      <c r="J571" s="296">
        <f t="shared" si="77"/>
        <v>9.5299999999999994</v>
      </c>
      <c r="K571" s="274">
        <f>I571+J571</f>
        <v>1734.45</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29.09</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4052.84</v>
      </c>
      <c r="Q596" s="296" t="s">
        <v>869</v>
      </c>
      <c r="R596" s="252">
        <f>(M596*P596)</f>
        <v>875.41</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6474.94</v>
      </c>
      <c r="Q597" s="296" t="s">
        <v>869</v>
      </c>
      <c r="R597" s="252">
        <f>(M597*P597)</f>
        <v>3153.3</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263.76</v>
      </c>
      <c r="Q598" s="296" t="s">
        <v>609</v>
      </c>
      <c r="R598" s="252">
        <f>(M598*P598)</f>
        <v>1413.75</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7838</v>
      </c>
      <c r="Q599" s="296" t="s">
        <v>869</v>
      </c>
      <c r="R599" s="252">
        <f>(M599*P599)</f>
        <v>250.82</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5951.99</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4052.84</v>
      </c>
      <c r="Q610" s="296" t="s">
        <v>869</v>
      </c>
      <c r="R610" s="252">
        <f>(M610*P610)</f>
        <v>875.41</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6474.94</v>
      </c>
      <c r="Q611" s="296" t="s">
        <v>869</v>
      </c>
      <c r="R611" s="252">
        <f>(M611*P611)</f>
        <v>3891.44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263.76</v>
      </c>
      <c r="Q612" s="296" t="s">
        <v>609</v>
      </c>
      <c r="R612" s="252">
        <f>(M612*P612)</f>
        <v>1674.88</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7838</v>
      </c>
      <c r="Q613" s="296" t="s">
        <v>869</v>
      </c>
      <c r="R613" s="252">
        <f>(M613*P613)</f>
        <v>250.82</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7002.75</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4469.7</v>
      </c>
      <c r="J620" s="296" t="s">
        <v>869</v>
      </c>
      <c r="K620" s="252">
        <f>(F620*I620)</f>
        <v>536.36</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4052.84</v>
      </c>
      <c r="Q623" s="296" t="s">
        <v>869</v>
      </c>
      <c r="R623" s="252">
        <f t="shared" si="84"/>
        <v>2634.35</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6598.09</v>
      </c>
      <c r="Q624" s="296" t="s">
        <v>869</v>
      </c>
      <c r="R624" s="252">
        <f t="shared" si="84"/>
        <v>7521.82</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5953.69</v>
      </c>
      <c r="M625" s="252">
        <v>0.85</v>
      </c>
      <c r="N625" s="296" t="s">
        <v>869</v>
      </c>
      <c r="O625" s="296" t="s">
        <v>1608</v>
      </c>
      <c r="P625" s="252">
        <f>K321-K312/10</f>
        <v>5770.59</v>
      </c>
      <c r="Q625" s="296" t="s">
        <v>869</v>
      </c>
      <c r="R625" s="252">
        <f t="shared" si="84"/>
        <v>4905</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1695.14</v>
      </c>
      <c r="Q626" s="296" t="s">
        <v>869</v>
      </c>
      <c r="R626" s="252">
        <f t="shared" si="84"/>
        <v>1661.24</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595.37</v>
      </c>
      <c r="M627" s="252">
        <v>2.68</v>
      </c>
      <c r="N627" s="296" t="s">
        <v>869</v>
      </c>
      <c r="O627" s="296" t="s">
        <v>1034</v>
      </c>
      <c r="P627" s="252">
        <f>(C79)</f>
        <v>1454.5</v>
      </c>
      <c r="Q627" s="296" t="s">
        <v>869</v>
      </c>
      <c r="R627" s="252">
        <f t="shared" si="84"/>
        <v>3898.06</v>
      </c>
      <c r="W627" s="253"/>
      <c r="AE627" s="370" t="str">
        <f t="shared" si="83"/>
        <v>|</v>
      </c>
      <c r="AG627" s="296" t="s">
        <v>2259</v>
      </c>
    </row>
    <row r="628" spans="1:33" ht="24" customHeight="1">
      <c r="A628" s="363">
        <f t="shared" si="80"/>
        <v>435</v>
      </c>
      <c r="B628" s="365" t="s">
        <v>1611</v>
      </c>
      <c r="C628" s="364"/>
      <c r="D628" s="365" t="s">
        <v>868</v>
      </c>
      <c r="H628" s="296" t="s">
        <v>386</v>
      </c>
      <c r="I628" s="252">
        <f>K627</f>
        <v>595.37</v>
      </c>
      <c r="J628" s="296">
        <f>C22*0.02</f>
        <v>2.4</v>
      </c>
      <c r="K628" s="274">
        <f>I628+J628</f>
        <v>597.77</v>
      </c>
      <c r="M628" s="252">
        <v>7.24</v>
      </c>
      <c r="N628" s="296" t="s">
        <v>609</v>
      </c>
      <c r="O628" s="296" t="s">
        <v>1613</v>
      </c>
      <c r="P628" s="252">
        <f>(K1400)</f>
        <v>248.02</v>
      </c>
      <c r="Q628" s="296" t="s">
        <v>609</v>
      </c>
      <c r="R628" s="252">
        <f t="shared" si="84"/>
        <v>1795.66</v>
      </c>
      <c r="W628" s="253"/>
      <c r="AE628" s="370" t="str">
        <f t="shared" si="83"/>
        <v>|</v>
      </c>
      <c r="AG628" s="296" t="s">
        <v>2259</v>
      </c>
    </row>
    <row r="629" spans="1:33" ht="24" customHeight="1">
      <c r="A629" s="363">
        <f t="shared" si="80"/>
        <v>436</v>
      </c>
      <c r="B629" s="296" t="s">
        <v>4585</v>
      </c>
      <c r="C629" s="362">
        <v>104.1</v>
      </c>
      <c r="D629" s="364">
        <v>93.72</v>
      </c>
      <c r="H629" s="296" t="s">
        <v>388</v>
      </c>
      <c r="I629" s="252">
        <f>K628</f>
        <v>597.77</v>
      </c>
      <c r="J629" s="296">
        <f>C23*0.02</f>
        <v>4.72</v>
      </c>
      <c r="K629" s="274">
        <f>I629+J629</f>
        <v>602.49</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602.49</v>
      </c>
      <c r="J630" s="296">
        <f>J629</f>
        <v>4.72</v>
      </c>
      <c r="K630" s="274">
        <f>I630+J630</f>
        <v>607.21</v>
      </c>
      <c r="M630" s="356">
        <v>0.13600000000000001</v>
      </c>
      <c r="N630" s="296" t="s">
        <v>869</v>
      </c>
      <c r="O630" s="296" t="s">
        <v>983</v>
      </c>
      <c r="P630" s="252">
        <f>(K643)</f>
        <v>7838</v>
      </c>
      <c r="Q630" s="296" t="s">
        <v>869</v>
      </c>
      <c r="R630" s="252">
        <f t="shared" si="84"/>
        <v>1065.97</v>
      </c>
      <c r="W630" s="253"/>
      <c r="AE630" s="370" t="str">
        <f t="shared" si="83"/>
        <v>|</v>
      </c>
      <c r="AG630" s="296" t="s">
        <v>2259</v>
      </c>
    </row>
    <row r="631" spans="1:33" ht="24" customHeight="1">
      <c r="A631" s="363">
        <f t="shared" si="80"/>
        <v>438</v>
      </c>
      <c r="B631" s="365" t="s">
        <v>984</v>
      </c>
      <c r="C631" s="423">
        <v>30.25</v>
      </c>
      <c r="D631" s="365" t="s">
        <v>868</v>
      </c>
      <c r="H631" s="296" t="s">
        <v>380</v>
      </c>
      <c r="I631" s="252">
        <f>K630</f>
        <v>607.21</v>
      </c>
      <c r="J631" s="296">
        <f>J630</f>
        <v>4.72</v>
      </c>
      <c r="K631" s="274">
        <f>I631+J631</f>
        <v>611.92999999999995</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611.92999999999995</v>
      </c>
      <c r="J632" s="296">
        <f>J631</f>
        <v>4.72</v>
      </c>
      <c r="K632" s="274">
        <f>I632+J632</f>
        <v>616.65</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25936.26</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7723.02</v>
      </c>
      <c r="J637" s="296" t="s">
        <v>869</v>
      </c>
      <c r="K637" s="252">
        <f>(F637*I637)</f>
        <v>77.23</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78.38</v>
      </c>
      <c r="M641" s="252">
        <v>2.4</v>
      </c>
      <c r="N641" s="296" t="s">
        <v>869</v>
      </c>
      <c r="O641" s="296" t="s">
        <v>1633</v>
      </c>
      <c r="P641" s="252">
        <f>(C81)</f>
        <v>871</v>
      </c>
      <c r="Q641" s="296" t="s">
        <v>869</v>
      </c>
      <c r="R641" s="252">
        <f>(M641*P641)</f>
        <v>2090.4</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979.81</v>
      </c>
      <c r="W642" s="253" t="s">
        <v>869</v>
      </c>
      <c r="X642" s="252">
        <f t="shared" ref="X642:X648" si="86">S642*V642</f>
        <v>8132.42</v>
      </c>
      <c r="AA642" s="356">
        <v>8.3000000000000007</v>
      </c>
      <c r="AB642" s="252" t="s">
        <v>869</v>
      </c>
      <c r="AC642" s="296" t="s">
        <v>3997</v>
      </c>
      <c r="AD642" s="252">
        <f>V642</f>
        <v>979.81</v>
      </c>
      <c r="AE642" s="296" t="s">
        <v>869</v>
      </c>
      <c r="AF642" s="252">
        <f t="shared" ref="AF642:AF648" si="87">AA642*AD642</f>
        <v>8132.42</v>
      </c>
    </row>
    <row r="643" spans="1:32" ht="24" customHeight="1">
      <c r="A643" s="363">
        <f t="shared" si="85"/>
        <v>449</v>
      </c>
      <c r="B643" s="296" t="s">
        <v>1773</v>
      </c>
      <c r="C643" s="362">
        <v>97.3</v>
      </c>
      <c r="D643" s="365" t="s">
        <v>868</v>
      </c>
      <c r="H643" s="296" t="s">
        <v>773</v>
      </c>
      <c r="K643" s="252">
        <f>ROUND(K641*100,0)</f>
        <v>7838</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1454.5</v>
      </c>
      <c r="W644" s="253" t="s">
        <v>869</v>
      </c>
      <c r="X644" s="252">
        <f t="shared" si="86"/>
        <v>6967.06</v>
      </c>
      <c r="AA644" s="356">
        <v>4.79</v>
      </c>
      <c r="AB644" s="252" t="s">
        <v>869</v>
      </c>
      <c r="AC644" s="296" t="s">
        <v>870</v>
      </c>
      <c r="AD644" s="252">
        <f t="shared" si="88"/>
        <v>1454.5</v>
      </c>
      <c r="AE644" s="296" t="s">
        <v>869</v>
      </c>
      <c r="AF644" s="252">
        <f t="shared" si="87"/>
        <v>6967.06</v>
      </c>
    </row>
    <row r="645" spans="1:32" ht="24" customHeight="1">
      <c r="A645" s="363">
        <f t="shared" si="85"/>
        <v>451</v>
      </c>
      <c r="B645" s="296" t="s">
        <v>4588</v>
      </c>
      <c r="C645" s="362">
        <v>187.8</v>
      </c>
      <c r="D645" s="365" t="s">
        <v>868</v>
      </c>
      <c r="K645" s="358" t="s">
        <v>2055</v>
      </c>
      <c r="O645" s="296" t="s">
        <v>1751</v>
      </c>
      <c r="R645" s="252">
        <f>SUM(R640:R643)</f>
        <v>3079.78</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7838</v>
      </c>
      <c r="J649" s="296" t="s">
        <v>869</v>
      </c>
      <c r="K649" s="252">
        <f>(F649*I649)</f>
        <v>109.73</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71485.279999999999</v>
      </c>
      <c r="AC650" s="253" t="s">
        <v>614</v>
      </c>
      <c r="AE650" s="296"/>
      <c r="AF650" s="252">
        <f>SUM(AF642:AF648)</f>
        <v>76900.88</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7148.53</v>
      </c>
      <c r="AC652" s="296" t="s">
        <v>773</v>
      </c>
      <c r="AE652" s="296"/>
      <c r="AF652" s="252">
        <f>AF650/10</f>
        <v>7690.09</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6262.28</v>
      </c>
      <c r="Q653" s="296" t="s">
        <v>869</v>
      </c>
      <c r="R653" s="252">
        <f t="shared" si="89"/>
        <v>2943.27</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6793.07</v>
      </c>
      <c r="Q654" s="296" t="s">
        <v>869</v>
      </c>
      <c r="R654" s="252">
        <f t="shared" si="89"/>
        <v>11004.77</v>
      </c>
      <c r="W654" s="253"/>
      <c r="X654" s="252">
        <f>SUM(X652:X653)</f>
        <v>7148.53</v>
      </c>
      <c r="AA654" s="356"/>
      <c r="AF654" s="252">
        <f>SUM(AF652:AF653)</f>
        <v>7690.09</v>
      </c>
    </row>
    <row r="655" spans="1:32" ht="24" customHeight="1">
      <c r="A655" s="363">
        <f t="shared" si="85"/>
        <v>461</v>
      </c>
      <c r="B655" s="296" t="s">
        <v>5308</v>
      </c>
      <c r="C655" s="362">
        <v>189.65</v>
      </c>
      <c r="D655" s="365" t="s">
        <v>609</v>
      </c>
      <c r="H655" s="296" t="s">
        <v>102</v>
      </c>
      <c r="K655" s="252">
        <f>SUM(K649:K653)</f>
        <v>1097.48</v>
      </c>
      <c r="M655" s="252">
        <v>15.22</v>
      </c>
      <c r="N655" s="296" t="s">
        <v>609</v>
      </c>
      <c r="O655" s="296" t="s">
        <v>2135</v>
      </c>
      <c r="P655" s="252">
        <f>(R304)</f>
        <v>263.76</v>
      </c>
      <c r="Q655" s="296" t="s">
        <v>609</v>
      </c>
      <c r="R655" s="252">
        <f t="shared" si="89"/>
        <v>4014.43</v>
      </c>
      <c r="S655" s="252"/>
      <c r="U655" s="252" t="s">
        <v>3999</v>
      </c>
      <c r="W655" s="253"/>
      <c r="X655" s="252">
        <f>X654*0.5%</f>
        <v>35.74</v>
      </c>
      <c r="AC655" s="252" t="s">
        <v>3999</v>
      </c>
      <c r="AF655" s="252">
        <f>AF654*0.5%</f>
        <v>38.450000000000003</v>
      </c>
    </row>
    <row r="656" spans="1:32" ht="24" customHeight="1">
      <c r="A656" s="363">
        <f t="shared" si="85"/>
        <v>462</v>
      </c>
      <c r="B656" s="365" t="s">
        <v>2018</v>
      </c>
      <c r="C656" s="314">
        <v>97.31</v>
      </c>
      <c r="D656" s="365" t="s">
        <v>609</v>
      </c>
      <c r="K656" s="358" t="s">
        <v>1586</v>
      </c>
      <c r="M656" s="252">
        <v>0.18</v>
      </c>
      <c r="N656" s="296" t="s">
        <v>869</v>
      </c>
      <c r="O656" s="296" t="s">
        <v>1333</v>
      </c>
      <c r="P656" s="252">
        <f>(K280)</f>
        <v>7723.02</v>
      </c>
      <c r="Q656" s="296" t="s">
        <v>869</v>
      </c>
      <c r="R656" s="252">
        <f t="shared" si="89"/>
        <v>1390.14</v>
      </c>
      <c r="S656" s="252"/>
      <c r="W656" s="253"/>
      <c r="X656" s="358"/>
      <c r="AE656" s="296"/>
      <c r="AF656" s="358"/>
    </row>
    <row r="657" spans="1:32" ht="24" customHeight="1">
      <c r="A657" s="363">
        <f t="shared" si="85"/>
        <v>463</v>
      </c>
      <c r="B657" s="296" t="s">
        <v>5309</v>
      </c>
      <c r="C657" s="362">
        <v>196.45</v>
      </c>
      <c r="D657" s="296" t="s">
        <v>1152</v>
      </c>
      <c r="H657" s="296" t="s">
        <v>552</v>
      </c>
      <c r="K657" s="252">
        <f>(K655/0.372)</f>
        <v>2950.22</v>
      </c>
      <c r="M657" s="252">
        <v>0.36</v>
      </c>
      <c r="N657" s="296" t="s">
        <v>609</v>
      </c>
      <c r="O657" s="296" t="s">
        <v>760</v>
      </c>
      <c r="P657" s="252">
        <f>(K467)</f>
        <v>400.04</v>
      </c>
      <c r="Q657" s="296" t="s">
        <v>609</v>
      </c>
      <c r="R657" s="252">
        <f t="shared" si="89"/>
        <v>144.01</v>
      </c>
      <c r="S657" s="252"/>
      <c r="U657" s="252" t="s">
        <v>3588</v>
      </c>
      <c r="W657" s="253"/>
      <c r="X657" s="274">
        <f>SUM(X654:X656)</f>
        <v>7184.27</v>
      </c>
      <c r="AC657" s="252" t="s">
        <v>3588</v>
      </c>
      <c r="AE657" s="296"/>
      <c r="AF657" s="274">
        <f>SUM(AF654:AF656)</f>
        <v>7728.54</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2950.22</v>
      </c>
      <c r="J659" s="296">
        <f>C22*0.014/0.372</f>
        <v>4.51</v>
      </c>
      <c r="K659" s="274">
        <f>I659+J659</f>
        <v>2954.73</v>
      </c>
      <c r="M659" s="252">
        <v>1.8</v>
      </c>
      <c r="N659" s="296" t="s">
        <v>335</v>
      </c>
      <c r="O659" s="296" t="s">
        <v>336</v>
      </c>
      <c r="P659" s="252">
        <f>(C325)</f>
        <v>14.91</v>
      </c>
      <c r="Q659" s="296" t="s">
        <v>335</v>
      </c>
      <c r="R659" s="252">
        <f t="shared" si="89"/>
        <v>26.84</v>
      </c>
      <c r="S659" s="252"/>
      <c r="U659" s="296" t="s">
        <v>386</v>
      </c>
      <c r="W659" s="253"/>
      <c r="X659" s="274">
        <f>(X657+C23)</f>
        <v>7420.37</v>
      </c>
      <c r="AC659" s="296" t="s">
        <v>386</v>
      </c>
      <c r="AE659" s="296"/>
      <c r="AF659" s="274">
        <f>AF657+C23</f>
        <v>7964.64</v>
      </c>
    </row>
    <row r="660" spans="1:32" ht="24" customHeight="1">
      <c r="A660" s="363">
        <f t="shared" si="85"/>
        <v>466</v>
      </c>
      <c r="B660" s="296" t="s">
        <v>5878</v>
      </c>
      <c r="C660" s="362">
        <v>70.150000000000006</v>
      </c>
      <c r="D660" s="418">
        <v>69.599999999999994</v>
      </c>
      <c r="E660" s="252" t="s">
        <v>4591</v>
      </c>
      <c r="H660" s="296" t="s">
        <v>388</v>
      </c>
      <c r="I660" s="252">
        <f>K659</f>
        <v>2954.73</v>
      </c>
      <c r="J660" s="296">
        <f>C23*0.014/0.372</f>
        <v>8.89</v>
      </c>
      <c r="K660" s="274">
        <f>I660+J660</f>
        <v>2963.62</v>
      </c>
      <c r="M660" s="252">
        <v>1</v>
      </c>
      <c r="N660" s="296" t="s">
        <v>868</v>
      </c>
      <c r="O660" s="296" t="s">
        <v>1913</v>
      </c>
      <c r="P660" s="252">
        <f>(C371)</f>
        <v>13.29</v>
      </c>
      <c r="Q660" s="296" t="s">
        <v>868</v>
      </c>
      <c r="R660" s="252">
        <f t="shared" si="89"/>
        <v>13.29</v>
      </c>
      <c r="S660" s="252"/>
      <c r="U660" s="296" t="s">
        <v>388</v>
      </c>
      <c r="W660" s="253"/>
      <c r="X660" s="274">
        <f>X659+C24</f>
        <v>7656.47</v>
      </c>
      <c r="AC660" s="296" t="s">
        <v>388</v>
      </c>
      <c r="AE660" s="296"/>
      <c r="AF660" s="274">
        <f>AF659+C24</f>
        <v>8200.74</v>
      </c>
    </row>
    <row r="661" spans="1:32" ht="32.25" customHeight="1">
      <c r="A661" s="363">
        <f t="shared" si="85"/>
        <v>467</v>
      </c>
      <c r="B661" s="424" t="s">
        <v>5311</v>
      </c>
      <c r="C661" s="410">
        <v>11.2</v>
      </c>
      <c r="D661" s="411" t="s">
        <v>1771</v>
      </c>
      <c r="E661" s="410">
        <v>17.3</v>
      </c>
      <c r="H661" s="296" t="s">
        <v>2232</v>
      </c>
      <c r="I661" s="252">
        <f>K660</f>
        <v>2963.62</v>
      </c>
      <c r="J661" s="296">
        <f>J660</f>
        <v>8.89</v>
      </c>
      <c r="K661" s="274">
        <f>I661+J661</f>
        <v>2972.51</v>
      </c>
      <c r="N661" s="296" t="s">
        <v>449</v>
      </c>
      <c r="O661" s="296" t="s">
        <v>340</v>
      </c>
      <c r="Q661" s="296" t="s">
        <v>449</v>
      </c>
      <c r="R661" s="252">
        <v>1.72</v>
      </c>
      <c r="S661" s="252"/>
      <c r="U661" s="296" t="s">
        <v>2232</v>
      </c>
      <c r="W661" s="253"/>
      <c r="X661" s="274">
        <f>X660+C25</f>
        <v>7750.67</v>
      </c>
      <c r="AC661" s="296" t="s">
        <v>2232</v>
      </c>
      <c r="AE661" s="296"/>
      <c r="AF661" s="274">
        <f>AF660+C25</f>
        <v>8294.94</v>
      </c>
    </row>
    <row r="662" spans="1:32" ht="24" customHeight="1">
      <c r="A662" s="363">
        <f t="shared" si="85"/>
        <v>468</v>
      </c>
      <c r="B662" s="425" t="s">
        <v>5312</v>
      </c>
      <c r="C662" s="410">
        <v>17.3</v>
      </c>
      <c r="D662" s="411" t="s">
        <v>1771</v>
      </c>
      <c r="E662" s="410"/>
      <c r="H662" s="296" t="s">
        <v>380</v>
      </c>
      <c r="I662" s="252">
        <f>K661</f>
        <v>2972.51</v>
      </c>
      <c r="J662" s="296">
        <f>J661</f>
        <v>8.89</v>
      </c>
      <c r="K662" s="274">
        <f>I662+J662</f>
        <v>2981.4</v>
      </c>
      <c r="R662" s="296" t="s">
        <v>975</v>
      </c>
      <c r="S662" s="252"/>
      <c r="U662" s="296" t="s">
        <v>380</v>
      </c>
      <c r="W662" s="253"/>
      <c r="X662" s="274">
        <f>X661+C25</f>
        <v>7844.87</v>
      </c>
      <c r="AC662" s="296" t="s">
        <v>380</v>
      </c>
      <c r="AE662" s="296"/>
      <c r="AF662" s="274">
        <f>AF661+C25</f>
        <v>8389.14</v>
      </c>
    </row>
    <row r="663" spans="1:32" ht="24" customHeight="1">
      <c r="A663" s="363">
        <f t="shared" si="85"/>
        <v>469</v>
      </c>
      <c r="B663" s="296" t="s">
        <v>4592</v>
      </c>
      <c r="C663" s="426">
        <v>8.9</v>
      </c>
      <c r="D663" s="427">
        <v>10.65</v>
      </c>
      <c r="E663" s="252">
        <v>2</v>
      </c>
      <c r="H663" s="296" t="s">
        <v>1364</v>
      </c>
      <c r="I663" s="252">
        <f>K662</f>
        <v>2981.4</v>
      </c>
      <c r="J663" s="296">
        <f>J662</f>
        <v>8.89</v>
      </c>
      <c r="K663" s="274">
        <f>I663+J663</f>
        <v>2990.29</v>
      </c>
      <c r="R663" s="358" t="s">
        <v>1586</v>
      </c>
      <c r="S663" s="252"/>
      <c r="U663" s="296" t="s">
        <v>1532</v>
      </c>
      <c r="W663" s="253"/>
      <c r="X663" s="274">
        <f>X662+C25</f>
        <v>7939.07</v>
      </c>
      <c r="AC663" s="296" t="s">
        <v>1532</v>
      </c>
      <c r="AE663" s="296"/>
      <c r="AF663" s="274">
        <f>AF662+K25</f>
        <v>8389.14</v>
      </c>
    </row>
    <row r="664" spans="1:32" ht="24" customHeight="1">
      <c r="A664" s="363"/>
      <c r="B664" s="365"/>
      <c r="C664" s="370"/>
      <c r="D664" s="374"/>
      <c r="H664" s="296">
        <v>5</v>
      </c>
      <c r="I664" s="252">
        <f t="shared" ref="I664:I670" si="90">K663</f>
        <v>2990.29</v>
      </c>
      <c r="J664" s="296">
        <f t="shared" ref="J664:J670" si="91">J663</f>
        <v>8.89</v>
      </c>
      <c r="K664" s="274">
        <f t="shared" ref="K664:K670" si="92">I664+J664</f>
        <v>2999.18</v>
      </c>
      <c r="R664" s="358"/>
      <c r="S664" s="252"/>
      <c r="U664" s="296">
        <v>5</v>
      </c>
      <c r="W664" s="253"/>
      <c r="X664" s="274">
        <f>X663+C25</f>
        <v>8033.27</v>
      </c>
      <c r="AC664" s="296">
        <v>5</v>
      </c>
      <c r="AE664" s="296"/>
      <c r="AF664" s="274">
        <f>AF663+K25</f>
        <v>8389.14</v>
      </c>
    </row>
    <row r="665" spans="1:32" ht="24" customHeight="1">
      <c r="A665" s="363"/>
      <c r="B665" s="365"/>
      <c r="C665" s="370"/>
      <c r="D665" s="374"/>
      <c r="H665" s="296">
        <v>6</v>
      </c>
      <c r="I665" s="252">
        <f t="shared" si="90"/>
        <v>2999.18</v>
      </c>
      <c r="J665" s="296">
        <f t="shared" si="91"/>
        <v>8.89</v>
      </c>
      <c r="K665" s="274">
        <f t="shared" si="92"/>
        <v>3008.07</v>
      </c>
      <c r="R665" s="358"/>
      <c r="W665" s="253"/>
      <c r="AA665" s="356"/>
    </row>
    <row r="666" spans="1:32" ht="24" customHeight="1">
      <c r="A666" s="363"/>
      <c r="B666" s="365"/>
      <c r="C666" s="370"/>
      <c r="D666" s="374"/>
      <c r="H666" s="296">
        <v>7</v>
      </c>
      <c r="I666" s="252">
        <f t="shared" si="90"/>
        <v>3008.07</v>
      </c>
      <c r="J666" s="296">
        <f t="shared" si="91"/>
        <v>8.89</v>
      </c>
      <c r="K666" s="274">
        <f t="shared" si="92"/>
        <v>3016.96</v>
      </c>
      <c r="R666" s="358"/>
      <c r="W666" s="253"/>
      <c r="AA666" s="356"/>
    </row>
    <row r="667" spans="1:32" ht="24" customHeight="1">
      <c r="A667" s="363"/>
      <c r="B667" s="365"/>
      <c r="C667" s="370"/>
      <c r="D667" s="374"/>
      <c r="H667" s="296">
        <v>8</v>
      </c>
      <c r="I667" s="252">
        <f t="shared" si="90"/>
        <v>3016.96</v>
      </c>
      <c r="J667" s="296">
        <f t="shared" si="91"/>
        <v>8.89</v>
      </c>
      <c r="K667" s="274">
        <f t="shared" si="92"/>
        <v>3025.85</v>
      </c>
      <c r="R667" s="358"/>
      <c r="W667" s="253"/>
      <c r="AA667" s="356"/>
    </row>
    <row r="668" spans="1:32" ht="24" customHeight="1">
      <c r="A668" s="363"/>
      <c r="B668" s="365"/>
      <c r="C668" s="370"/>
      <c r="D668" s="374"/>
      <c r="H668" s="296">
        <v>9</v>
      </c>
      <c r="I668" s="252">
        <f t="shared" si="90"/>
        <v>3025.85</v>
      </c>
      <c r="J668" s="296">
        <f t="shared" si="91"/>
        <v>8.89</v>
      </c>
      <c r="K668" s="274">
        <f t="shared" si="92"/>
        <v>3034.74</v>
      </c>
      <c r="R668" s="358"/>
      <c r="W668" s="253"/>
      <c r="AA668" s="356"/>
    </row>
    <row r="669" spans="1:32" ht="24" customHeight="1">
      <c r="A669" s="363"/>
      <c r="B669" s="365"/>
      <c r="C669" s="370"/>
      <c r="D669" s="374"/>
      <c r="H669" s="296">
        <v>10</v>
      </c>
      <c r="I669" s="252">
        <f t="shared" si="90"/>
        <v>3034.74</v>
      </c>
      <c r="J669" s="296">
        <f t="shared" si="91"/>
        <v>8.89</v>
      </c>
      <c r="K669" s="274">
        <f t="shared" si="92"/>
        <v>3043.63</v>
      </c>
      <c r="R669" s="358"/>
      <c r="W669" s="253"/>
      <c r="AA669" s="356"/>
    </row>
    <row r="670" spans="1:32" ht="24" customHeight="1">
      <c r="A670" s="363"/>
      <c r="B670" s="365"/>
      <c r="C670" s="370"/>
      <c r="D670" s="374"/>
      <c r="H670" s="296">
        <v>11</v>
      </c>
      <c r="I670" s="252">
        <f t="shared" si="90"/>
        <v>3043.63</v>
      </c>
      <c r="J670" s="296">
        <f t="shared" si="91"/>
        <v>8.89</v>
      </c>
      <c r="K670" s="274">
        <f t="shared" si="92"/>
        <v>3052.52</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21795.42</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1695.14</v>
      </c>
      <c r="W675" s="253"/>
      <c r="X675" s="252">
        <f>V675*S675</f>
        <v>8475.7000000000007</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1405.14</v>
      </c>
      <c r="W676" s="253"/>
      <c r="X676" s="252">
        <f t="shared" ref="X676:X682" si="95">V676*S676</f>
        <v>4636.96</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1454.5</v>
      </c>
      <c r="W677" s="253"/>
      <c r="X677" s="252">
        <f t="shared" si="95"/>
        <v>6967.06</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81881.119999999995</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8188.11</v>
      </c>
      <c r="Y684" s="252">
        <f>X684</f>
        <v>8188.11</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8282.31</v>
      </c>
      <c r="Y686" s="252">
        <f>SUM(Y684:Y685)</f>
        <v>8188.11</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41.41</v>
      </c>
      <c r="Y687" s="252">
        <f>Y686*0.5/100</f>
        <v>40.94</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8323.7199999999993</v>
      </c>
      <c r="Y688" s="274">
        <f>SUM(Y686:Y687)</f>
        <v>8229.0499999999993</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8443.57</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8679.67</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8915.77</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9151.8700000000008</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9387.9699999999993</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9624.07</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9860.17</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10096.27</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10332.370000000001</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10568.47</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10804.57</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11040.67</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11276.77</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1695.14</v>
      </c>
      <c r="W705" s="253"/>
      <c r="X705" s="252">
        <f>V705*S705</f>
        <v>8475.7000000000007</v>
      </c>
      <c r="Z705" s="252">
        <f>X705</f>
        <v>8475.7000000000007</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1405.14</v>
      </c>
      <c r="W706" s="253"/>
      <c r="X706" s="252">
        <f t="shared" ref="X706:X712" si="98">V706*S706</f>
        <v>4636.96</v>
      </c>
      <c r="Z706" s="252">
        <f t="shared" ref="Z706:Z714" si="99">X706</f>
        <v>4636.96</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1454.5</v>
      </c>
      <c r="W707" s="253"/>
      <c r="X707" s="252">
        <f t="shared" si="98"/>
        <v>6967.06</v>
      </c>
      <c r="Z707" s="252">
        <f t="shared" si="99"/>
        <v>6967.06</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76465.52</v>
      </c>
      <c r="Z713" s="252">
        <f t="shared" si="99"/>
        <v>76465.52</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7646.55</v>
      </c>
      <c r="Z714" s="252">
        <f t="shared" si="99"/>
        <v>7646.55</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7740.75</v>
      </c>
      <c r="Z716" s="252">
        <f>Z714</f>
        <v>7646.55</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38.700000000000003</v>
      </c>
      <c r="Z717" s="252">
        <f>Z716*0.5/100</f>
        <v>38.229999999999997</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7779.45</v>
      </c>
      <c r="Z718" s="274">
        <f>SUM(Z716:Z717)</f>
        <v>7684.78</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7899.3</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8135.4</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8371.5</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8607.6</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8843.7000000000007</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1695.14</v>
      </c>
      <c r="W729" s="253"/>
      <c r="X729" s="252">
        <f t="shared" ref="X729:X736" si="101">V729*S729</f>
        <v>8475.7000000000007</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1405.14</v>
      </c>
      <c r="W730" s="253"/>
      <c r="X730" s="252">
        <f t="shared" si="101"/>
        <v>4636.96</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1454.5</v>
      </c>
      <c r="W731" s="253"/>
      <c r="X731" s="252">
        <f t="shared" si="101"/>
        <v>6967.06</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78342.720000000001</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7834.27</v>
      </c>
      <c r="Y738" s="252">
        <f>X738</f>
        <v>7834.27</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7928.47</v>
      </c>
      <c r="Y740" s="252">
        <f>SUM(Y738:Y739)</f>
        <v>7834.27</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39.64</v>
      </c>
      <c r="Y741" s="252">
        <f>Y740*0.5/100</f>
        <v>39.17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7968.11</v>
      </c>
      <c r="Y742" s="274">
        <f>SUM(Y740:Y741)</f>
        <v>7873.44</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8087.96</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8324.06</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8560.16</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8796.26</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9032.36</v>
      </c>
      <c r="Y748" s="252">
        <f>X748+Y746</f>
        <v>9268.4599999999991</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9126.56</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9165.51</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9199.7099999999991</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9286.11</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10055.11</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1695.14</v>
      </c>
      <c r="W761" s="253"/>
      <c r="X761" s="252">
        <f t="shared" ref="X761:X768" si="108">V761*S761</f>
        <v>8475.7000000000007</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1405.14</v>
      </c>
      <c r="W762" s="253"/>
      <c r="X762" s="252">
        <f t="shared" si="108"/>
        <v>4636.96</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1454.5</v>
      </c>
      <c r="W763" s="253"/>
      <c r="X763" s="252">
        <f t="shared" si="108"/>
        <v>6967.06</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83391.12</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8339.11</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8433.31</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42.17</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8475.48</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8595.33</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8831.43</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9067.5300000000007</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9303.6299999999992</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9539.73</v>
      </c>
      <c r="AE780" s="370">
        <f t="shared" si="105"/>
        <v>0</v>
      </c>
    </row>
    <row r="781" spans="1:33" ht="24" customHeight="1">
      <c r="A781" s="363">
        <f t="shared" si="110"/>
        <v>577</v>
      </c>
      <c r="B781" s="365" t="s">
        <v>1111</v>
      </c>
      <c r="C781" s="364">
        <v>49.52</v>
      </c>
      <c r="D781" s="365" t="s">
        <v>1771</v>
      </c>
      <c r="H781" s="296" t="s">
        <v>1001</v>
      </c>
      <c r="O781" s="296" t="s">
        <v>975</v>
      </c>
      <c r="W781" s="253"/>
      <c r="X781" s="274">
        <f>(X780+C$24)</f>
        <v>9775.83</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10011.93</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10248.030000000001</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1695.14</v>
      </c>
      <c r="W800" s="253"/>
      <c r="X800" s="252">
        <f>V800*S800</f>
        <v>750.95</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1222.1400000000001</v>
      </c>
      <c r="W801" s="253"/>
      <c r="X801" s="252">
        <f t="shared" ref="X801:X807" si="112">V801*S801</f>
        <v>360.53</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1454.5</v>
      </c>
      <c r="W802" s="253"/>
      <c r="X802" s="252">
        <f t="shared" si="112"/>
        <v>625.44000000000005</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1695.14</v>
      </c>
      <c r="J807" s="296" t="s">
        <v>869</v>
      </c>
      <c r="K807" s="252">
        <f t="shared" ref="K807:K812" si="113">F807*I807</f>
        <v>15256.26</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1454.5</v>
      </c>
      <c r="J809" s="296" t="s">
        <v>869</v>
      </c>
      <c r="K809" s="252">
        <f t="shared" si="113"/>
        <v>6545.25</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8198.1200000000008</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83735.23</v>
      </c>
      <c r="N815" s="376"/>
      <c r="O815" s="376"/>
      <c r="P815" s="314"/>
      <c r="Q815" s="314"/>
      <c r="R815" s="314"/>
      <c r="S815" s="356">
        <v>0.45300000000000001</v>
      </c>
      <c r="T815" s="252" t="s">
        <v>1341</v>
      </c>
      <c r="U815" s="252" t="s">
        <v>3461</v>
      </c>
      <c r="V815" s="252">
        <f>V800</f>
        <v>1695.14</v>
      </c>
      <c r="W815" s="253"/>
      <c r="X815" s="252">
        <f>V815*S815</f>
        <v>767.9</v>
      </c>
      <c r="Z815" s="252">
        <f>X826+Y811</f>
        <v>8176.88</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1222.1400000000001</v>
      </c>
      <c r="W816" s="253"/>
      <c r="X816" s="252">
        <f t="shared" ref="X816:X822" si="116">V816*S816</f>
        <v>369.09</v>
      </c>
      <c r="Z816" s="252">
        <f>Z815+Z811</f>
        <v>8293.8799999999992</v>
      </c>
      <c r="AE816" s="370" t="str">
        <f t="shared" si="114"/>
        <v>|</v>
      </c>
      <c r="AG816" s="296" t="s">
        <v>2259</v>
      </c>
    </row>
    <row r="817" spans="1:33" ht="24" customHeight="1">
      <c r="A817" s="437"/>
      <c r="H817" s="296" t="s">
        <v>773</v>
      </c>
      <c r="K817" s="252">
        <f>K815/10</f>
        <v>8373.52</v>
      </c>
      <c r="N817" s="376"/>
      <c r="O817" s="376"/>
      <c r="P817" s="314"/>
      <c r="Q817" s="314"/>
      <c r="R817" s="314"/>
      <c r="S817" s="356">
        <v>0.44</v>
      </c>
      <c r="T817" s="252" t="s">
        <v>1341</v>
      </c>
      <c r="U817" s="252" t="s">
        <v>1065</v>
      </c>
      <c r="V817" s="252">
        <f t="shared" si="115"/>
        <v>1454.5</v>
      </c>
      <c r="W817" s="253"/>
      <c r="X817" s="252">
        <f t="shared" si="116"/>
        <v>639.98</v>
      </c>
      <c r="Z817" s="252">
        <f>Z816+Z811</f>
        <v>8410.8799999999992</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8527.8799999999992</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8644.8799999999992</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8761.8799999999992</v>
      </c>
      <c r="AE820" s="370" t="str">
        <f t="shared" si="114"/>
        <v>|</v>
      </c>
      <c r="AG820" s="296" t="s">
        <v>2259</v>
      </c>
    </row>
    <row r="821" spans="1:33" ht="24" customHeight="1">
      <c r="K821" s="252">
        <f>SUM(K817:K819)</f>
        <v>8467.7199999999993</v>
      </c>
      <c r="S821" s="356">
        <v>3.53</v>
      </c>
      <c r="T821" s="252" t="s">
        <v>1432</v>
      </c>
      <c r="U821" s="252" t="s">
        <v>3464</v>
      </c>
      <c r="V821" s="252">
        <f t="shared" si="115"/>
        <v>534</v>
      </c>
      <c r="W821" s="253"/>
      <c r="X821" s="252">
        <f t="shared" si="116"/>
        <v>1885.02</v>
      </c>
      <c r="Z821" s="252">
        <f>Z811+Z820</f>
        <v>8878.8799999999992</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8995.8799999999992</v>
      </c>
      <c r="AE822" s="370" t="str">
        <f t="shared" si="114"/>
        <v>|</v>
      </c>
      <c r="AG822" s="296" t="s">
        <v>2259</v>
      </c>
    </row>
    <row r="823" spans="1:33" ht="24" customHeight="1">
      <c r="A823" s="437"/>
      <c r="H823" s="296" t="s">
        <v>386</v>
      </c>
      <c r="K823" s="274">
        <f>(K821+C22)</f>
        <v>8587.57</v>
      </c>
      <c r="S823" s="429" t="s">
        <v>657</v>
      </c>
      <c r="U823" s="252" t="s">
        <v>3466</v>
      </c>
      <c r="V823" s="407" t="str">
        <f t="shared" si="115"/>
        <v>LS</v>
      </c>
      <c r="W823" s="253"/>
      <c r="X823" s="252">
        <v>270</v>
      </c>
      <c r="Z823" s="252">
        <f>Z811+Z822</f>
        <v>9112.8799999999992</v>
      </c>
      <c r="AE823" s="370" t="str">
        <f t="shared" si="114"/>
        <v>|</v>
      </c>
      <c r="AG823" s="296" t="s">
        <v>2259</v>
      </c>
    </row>
    <row r="824" spans="1:33" ht="24" customHeight="1">
      <c r="A824" s="437"/>
      <c r="H824" s="296" t="s">
        <v>388</v>
      </c>
      <c r="K824" s="274">
        <f>(K823+C23)</f>
        <v>8823.67</v>
      </c>
      <c r="N824" s="296"/>
      <c r="O824" s="296"/>
      <c r="S824" s="429" t="s">
        <v>657</v>
      </c>
      <c r="U824" s="252" t="s">
        <v>3467</v>
      </c>
      <c r="V824" s="407" t="str">
        <f t="shared" si="115"/>
        <v>LS</v>
      </c>
      <c r="W824" s="253"/>
      <c r="X824" s="252">
        <v>150</v>
      </c>
      <c r="Z824" s="252">
        <f>Z811+Z823</f>
        <v>9229.8799999999992</v>
      </c>
      <c r="AE824" s="370" t="str">
        <f t="shared" si="114"/>
        <v>|</v>
      </c>
      <c r="AG824" s="296" t="s">
        <v>2259</v>
      </c>
    </row>
    <row r="825" spans="1:33" ht="24" customHeight="1">
      <c r="A825" s="437"/>
      <c r="H825" s="296" t="s">
        <v>2232</v>
      </c>
      <c r="K825" s="274">
        <f>(K824+C24)</f>
        <v>9059.77</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9295.8700000000008</v>
      </c>
      <c r="N826" s="296"/>
      <c r="O826" s="296"/>
      <c r="W826" s="253"/>
      <c r="X826" s="274">
        <f>SUM(X815:X825)</f>
        <v>8117.48</v>
      </c>
      <c r="AE826" s="370" t="str">
        <f t="shared" si="114"/>
        <v>|</v>
      </c>
      <c r="AG826" s="296" t="s">
        <v>2259</v>
      </c>
    </row>
    <row r="827" spans="1:33" ht="24" customHeight="1">
      <c r="H827" s="296" t="s">
        <v>1532</v>
      </c>
      <c r="K827" s="274">
        <f>(K826+C24)</f>
        <v>9531.9699999999993</v>
      </c>
      <c r="O827" s="296"/>
      <c r="W827" s="253"/>
      <c r="AE827" s="370" t="str">
        <f t="shared" si="114"/>
        <v>|</v>
      </c>
      <c r="AG827" s="296" t="s">
        <v>2259</v>
      </c>
    </row>
    <row r="828" spans="1:33" ht="24" customHeight="1">
      <c r="H828" s="296">
        <v>5</v>
      </c>
      <c r="K828" s="274">
        <f>(K827+C24)</f>
        <v>9768.07</v>
      </c>
      <c r="O828" s="296"/>
      <c r="W828" s="253"/>
      <c r="AE828" s="370">
        <f>SUM(AE681:AE685)</f>
        <v>8206.1</v>
      </c>
      <c r="AG828" s="296"/>
    </row>
    <row r="829" spans="1:33" ht="24" customHeight="1">
      <c r="H829" s="296">
        <v>6</v>
      </c>
      <c r="K829" s="274">
        <f>(K828+C24)</f>
        <v>10004.17</v>
      </c>
      <c r="O829" s="296"/>
      <c r="W829" s="253"/>
      <c r="AE829" s="370"/>
      <c r="AG829" s="296"/>
    </row>
    <row r="830" spans="1:33" ht="24" customHeight="1">
      <c r="H830" s="296">
        <v>7</v>
      </c>
      <c r="K830" s="274">
        <f>(K829+C24)</f>
        <v>10240.27</v>
      </c>
      <c r="O830" s="296"/>
      <c r="W830" s="253"/>
      <c r="AE830" s="370"/>
      <c r="AG830" s="296"/>
    </row>
    <row r="831" spans="1:33" ht="24" customHeight="1">
      <c r="H831" s="296">
        <v>8</v>
      </c>
      <c r="K831" s="274">
        <f>(K830+C24)</f>
        <v>10476.370000000001</v>
      </c>
      <c r="O831" s="296"/>
      <c r="W831" s="253"/>
      <c r="AE831" s="370"/>
      <c r="AG831" s="296"/>
    </row>
    <row r="832" spans="1:33" ht="24" customHeight="1">
      <c r="H832" s="296">
        <v>9</v>
      </c>
      <c r="K832" s="274">
        <f>(K831+C24)</f>
        <v>10712.47</v>
      </c>
      <c r="O832" s="296"/>
      <c r="W832" s="253"/>
      <c r="AE832" s="370"/>
      <c r="AG832" s="296"/>
    </row>
    <row r="833" spans="6:33" ht="24" customHeight="1">
      <c r="H833" s="296">
        <v>10</v>
      </c>
      <c r="K833" s="274">
        <f>(K832+C24)</f>
        <v>10948.57</v>
      </c>
      <c r="O833" s="296"/>
      <c r="W833" s="253"/>
      <c r="AE833" s="370"/>
      <c r="AG833" s="296"/>
    </row>
    <row r="834" spans="6:33" ht="24" customHeight="1">
      <c r="H834" s="296">
        <v>11</v>
      </c>
      <c r="K834" s="274">
        <f>(K833+C24)</f>
        <v>11184.67</v>
      </c>
      <c r="O834" s="296"/>
      <c r="W834" s="253"/>
      <c r="AE834" s="370"/>
      <c r="AG834" s="296"/>
    </row>
    <row r="835" spans="6:33" ht="24" customHeight="1">
      <c r="H835" s="296">
        <v>12</v>
      </c>
      <c r="K835" s="274">
        <f>(K834+C24)</f>
        <v>11420.77</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7684.78</v>
      </c>
      <c r="Q852" s="296" t="s">
        <v>869</v>
      </c>
      <c r="R852" s="252">
        <f>P852*M852</f>
        <v>499.51</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7684.78</v>
      </c>
      <c r="J859" s="296" t="s">
        <v>869</v>
      </c>
      <c r="K859" s="252">
        <f>F859*I859</f>
        <v>292.79000000000002</v>
      </c>
      <c r="M859" s="252">
        <v>1</v>
      </c>
      <c r="N859" s="252" t="s">
        <v>868</v>
      </c>
      <c r="O859" s="296" t="s">
        <v>1194</v>
      </c>
      <c r="P859" s="252">
        <f t="shared" si="117"/>
        <v>651</v>
      </c>
      <c r="Q859" s="296" t="s">
        <v>868</v>
      </c>
      <c r="R859" s="252">
        <f t="shared" si="118"/>
        <v>651</v>
      </c>
      <c r="S859" s="400">
        <v>4.9500000000000002E-2</v>
      </c>
      <c r="T859" s="252" t="s">
        <v>869</v>
      </c>
      <c r="U859" s="296" t="s">
        <v>2073</v>
      </c>
      <c r="V859" s="252">
        <f>I859</f>
        <v>7684.78</v>
      </c>
      <c r="W859" s="253" t="s">
        <v>869</v>
      </c>
      <c r="X859" s="252">
        <f>S859*V859</f>
        <v>380.4</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3299.49</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2786.08</v>
      </c>
      <c r="N871" s="296"/>
      <c r="O871" s="296"/>
      <c r="S871" s="252"/>
      <c r="U871" s="255" t="s">
        <v>283</v>
      </c>
      <c r="W871" s="253"/>
      <c r="X871" s="274">
        <f>SUM(X859:X869)</f>
        <v>2930.38</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8229.0499999999993</v>
      </c>
      <c r="F877" s="400">
        <v>3.6799999999999999E-2</v>
      </c>
      <c r="G877" s="252" t="s">
        <v>869</v>
      </c>
      <c r="H877" s="389" t="s">
        <v>6121</v>
      </c>
      <c r="I877" s="252">
        <f>Z718</f>
        <v>7684.78</v>
      </c>
      <c r="J877" s="296" t="s">
        <v>869</v>
      </c>
      <c r="K877" s="252">
        <f>F877*I877</f>
        <v>282.8</v>
      </c>
      <c r="N877" s="296"/>
      <c r="O877" s="296"/>
      <c r="S877" s="400">
        <v>5.4699999999999999E-2</v>
      </c>
      <c r="T877" s="252" t="s">
        <v>869</v>
      </c>
      <c r="U877" s="296" t="s">
        <v>2073</v>
      </c>
      <c r="V877" s="252">
        <f>I877</f>
        <v>7684.78</v>
      </c>
      <c r="W877" s="253" t="s">
        <v>869</v>
      </c>
      <c r="X877" s="252">
        <f>S877*V877</f>
        <v>420.36</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2764.49</v>
      </c>
      <c r="L889" s="252">
        <f>K889-1729</f>
        <v>1035.49</v>
      </c>
      <c r="O889" s="296" t="s">
        <v>581</v>
      </c>
      <c r="S889" s="252"/>
      <c r="U889" s="255" t="s">
        <v>283</v>
      </c>
      <c r="W889" s="253"/>
      <c r="X889" s="274">
        <f>SUM(X877:X887)</f>
        <v>3014.99</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964.29</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7684.78</v>
      </c>
      <c r="J893" s="296" t="s">
        <v>869</v>
      </c>
      <c r="K893" s="252">
        <f>F893*I893</f>
        <v>271.27</v>
      </c>
      <c r="O893" s="253" t="s">
        <v>1162</v>
      </c>
      <c r="R893" s="252">
        <f>SUM(R890:R891)</f>
        <v>650.75</v>
      </c>
      <c r="S893" s="400">
        <v>5.91E-2</v>
      </c>
      <c r="T893" s="252" t="s">
        <v>869</v>
      </c>
      <c r="U893" s="296" t="s">
        <v>2073</v>
      </c>
      <c r="V893" s="252">
        <f>V877</f>
        <v>7684.78</v>
      </c>
      <c r="W893" s="253" t="s">
        <v>869</v>
      </c>
      <c r="X893" s="252">
        <f>S893*V893</f>
        <v>454.17</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2727.49</v>
      </c>
      <c r="S905" s="252"/>
      <c r="U905" s="255" t="s">
        <v>283</v>
      </c>
      <c r="W905" s="253"/>
      <c r="X905" s="274">
        <f>SUM(X893:X903)</f>
        <v>3086.07</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1695.14</v>
      </c>
      <c r="Q1141" s="296" t="s">
        <v>869</v>
      </c>
      <c r="R1141" s="252">
        <f>P1141*N1141</f>
        <v>767.9</v>
      </c>
      <c r="W1141" s="253"/>
      <c r="AE1141" s="370"/>
    </row>
    <row r="1142" spans="6:31" ht="24" customHeight="1">
      <c r="K1142" s="358" t="s">
        <v>2055</v>
      </c>
      <c r="N1142" s="356">
        <v>0.30199999999999999</v>
      </c>
      <c r="O1142" s="296" t="s">
        <v>3582</v>
      </c>
      <c r="P1142" s="252">
        <f>C71</f>
        <v>1222.1400000000001</v>
      </c>
      <c r="Q1142" s="296" t="str">
        <f>Q1141</f>
        <v>CUM</v>
      </c>
      <c r="R1142" s="252">
        <f t="shared" ref="R1142:R1147" si="157">P1142*N1142</f>
        <v>369.09</v>
      </c>
      <c r="W1142" s="253"/>
      <c r="AE1142" s="370"/>
    </row>
    <row r="1143" spans="6:31" ht="24" customHeight="1">
      <c r="G1143" s="252" t="s">
        <v>2251</v>
      </c>
      <c r="H1143" s="296" t="s">
        <v>182</v>
      </c>
      <c r="N1143" s="252">
        <v>0.44</v>
      </c>
      <c r="O1143" s="296" t="s">
        <v>870</v>
      </c>
      <c r="P1143" s="252">
        <f>C78</f>
        <v>1454.5</v>
      </c>
      <c r="Q1143" s="296" t="s">
        <v>869</v>
      </c>
      <c r="R1143" s="252">
        <f t="shared" si="157"/>
        <v>639.98</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8117.66</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8117.66</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8237.51</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8473.61</v>
      </c>
      <c r="S1159" s="356">
        <f>R1156-5363.9</f>
        <v>2753.76</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8709.7099999999991</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8945.81</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9181.91</v>
      </c>
      <c r="W1162" s="253"/>
      <c r="AE1162" s="370"/>
    </row>
    <row r="1163" spans="6:31" ht="24" customHeight="1">
      <c r="G1163" s="252" t="s">
        <v>449</v>
      </c>
      <c r="H1163" s="296" t="s">
        <v>1181</v>
      </c>
      <c r="J1163" s="296" t="s">
        <v>449</v>
      </c>
      <c r="K1163" s="252">
        <v>1.5</v>
      </c>
      <c r="O1163" s="296" t="s">
        <v>3562</v>
      </c>
      <c r="R1163" s="274">
        <f>R1162+C23</f>
        <v>9418.01</v>
      </c>
      <c r="W1163" s="253"/>
      <c r="AE1163" s="370"/>
    </row>
    <row r="1164" spans="6:31" ht="24" customHeight="1">
      <c r="K1164" s="358" t="s">
        <v>1586</v>
      </c>
      <c r="O1164" s="296" t="s">
        <v>3563</v>
      </c>
      <c r="R1164" s="274">
        <f>R1163+C23</f>
        <v>9654.11</v>
      </c>
      <c r="W1164" s="253"/>
      <c r="AE1164" s="370"/>
    </row>
    <row r="1165" spans="6:31" ht="24" customHeight="1">
      <c r="H1165" s="253" t="s">
        <v>1440</v>
      </c>
      <c r="K1165" s="252">
        <f>SUM(K1159:K1163)</f>
        <v>1942.24</v>
      </c>
      <c r="O1165" s="296" t="s">
        <v>3564</v>
      </c>
      <c r="R1165" s="274">
        <f>R1164+C23</f>
        <v>9890.2099999999991</v>
      </c>
      <c r="W1165" s="253"/>
      <c r="AE1165" s="370"/>
    </row>
    <row r="1166" spans="6:31" ht="24" customHeight="1">
      <c r="K1166" s="358" t="s">
        <v>1586</v>
      </c>
      <c r="O1166" s="296" t="s">
        <v>3565</v>
      </c>
      <c r="R1166" s="274">
        <f>R1165+C23</f>
        <v>10126.31</v>
      </c>
      <c r="W1166" s="253"/>
      <c r="AE1166" s="370"/>
    </row>
    <row r="1167" spans="6:31" ht="24" customHeight="1">
      <c r="H1167" s="255" t="s">
        <v>552</v>
      </c>
      <c r="K1167" s="274">
        <f>(K1165/10)</f>
        <v>194.22</v>
      </c>
      <c r="O1167" s="296" t="s">
        <v>3584</v>
      </c>
      <c r="R1167" s="274">
        <f>R1166+C23</f>
        <v>10362.41</v>
      </c>
      <c r="W1167" s="253"/>
      <c r="AE1167" s="370"/>
    </row>
    <row r="1168" spans="6:31" ht="24" customHeight="1">
      <c r="K1168" s="358" t="s">
        <v>2055</v>
      </c>
      <c r="O1168" s="252" t="s">
        <v>3585</v>
      </c>
      <c r="R1168" s="274">
        <f>R1167+C23</f>
        <v>10598.51</v>
      </c>
      <c r="W1168" s="253"/>
      <c r="AE1168" s="370"/>
    </row>
    <row r="1169" spans="6:33" ht="24" customHeight="1">
      <c r="R1169" s="274">
        <f>R1168+C23</f>
        <v>10834.61</v>
      </c>
      <c r="W1169" s="253"/>
      <c r="AE1169" s="370"/>
    </row>
    <row r="1170" spans="6:33" ht="24" customHeight="1">
      <c r="F1170" s="375">
        <v>23.3</v>
      </c>
      <c r="H1170" s="314" t="s">
        <v>2287</v>
      </c>
      <c r="I1170" s="314" t="s">
        <v>4225</v>
      </c>
      <c r="K1170" s="456">
        <v>52</v>
      </c>
      <c r="R1170" s="274">
        <f>R1169+C23</f>
        <v>11070.71</v>
      </c>
      <c r="S1170" s="252"/>
      <c r="W1170" s="253"/>
      <c r="AE1170" s="370"/>
    </row>
    <row r="1171" spans="6:33" ht="24" customHeight="1">
      <c r="M1171" s="356"/>
      <c r="O1171" s="274" t="s">
        <v>3468</v>
      </c>
      <c r="R1171" s="274">
        <f>R1170+C23</f>
        <v>11306.81</v>
      </c>
      <c r="S1171" s="252"/>
      <c r="W1171" s="253"/>
      <c r="AE1171" s="370"/>
    </row>
    <row r="1172" spans="6:33" ht="24" customHeight="1">
      <c r="M1172" s="356">
        <v>0.443</v>
      </c>
      <c r="N1172" s="252" t="s">
        <v>1341</v>
      </c>
      <c r="O1172" s="252" t="s">
        <v>3461</v>
      </c>
      <c r="P1172" s="252">
        <f t="shared" ref="P1172:P1178" si="158">P1141</f>
        <v>1695.14</v>
      </c>
      <c r="R1172" s="252">
        <f>P1172*M1172</f>
        <v>750.95</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1222.1400000000001</v>
      </c>
      <c r="R1173" s="252">
        <f t="shared" ref="R1173:R1179" si="159">P1173*M1173</f>
        <v>360.53</v>
      </c>
      <c r="S1173" s="252"/>
      <c r="W1173" s="253"/>
      <c r="AE1173" s="370"/>
    </row>
    <row r="1174" spans="6:33" ht="24" customHeight="1">
      <c r="H1174" s="296" t="s">
        <v>1443</v>
      </c>
      <c r="M1174" s="356">
        <v>0.43</v>
      </c>
      <c r="N1174" s="252" t="s">
        <v>1341</v>
      </c>
      <c r="O1174" s="252" t="s">
        <v>1065</v>
      </c>
      <c r="P1174" s="252">
        <f t="shared" si="158"/>
        <v>1454.5</v>
      </c>
      <c r="R1174" s="252">
        <f t="shared" si="159"/>
        <v>625.44000000000005</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6478</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8198.51</v>
      </c>
      <c r="S1183" s="252"/>
      <c r="W1183" s="253"/>
      <c r="AE1183" s="370"/>
      <c r="AG1183" s="296" t="s">
        <v>2259</v>
      </c>
    </row>
    <row r="1184" spans="6:33" ht="24" customHeight="1">
      <c r="K1184" s="358" t="s">
        <v>1586</v>
      </c>
      <c r="M1184" s="356"/>
      <c r="O1184" s="252" t="s">
        <v>386</v>
      </c>
      <c r="R1184" s="252">
        <f>R1183+C22</f>
        <v>8318.36</v>
      </c>
      <c r="W1184" s="253"/>
      <c r="AE1184" s="370"/>
      <c r="AG1184" s="296" t="s">
        <v>2259</v>
      </c>
    </row>
    <row r="1185" spans="6:37" ht="24" customHeight="1">
      <c r="H1185" s="253" t="s">
        <v>1695</v>
      </c>
      <c r="K1185" s="274">
        <f>ROUND(K1183/0.5334,1)</f>
        <v>835.7</v>
      </c>
      <c r="R1185" s="252">
        <f>R1184+C23</f>
        <v>8554.4599999999991</v>
      </c>
      <c r="W1185" s="253"/>
      <c r="AE1185" s="370"/>
      <c r="AG1185" s="296" t="s">
        <v>2259</v>
      </c>
    </row>
    <row r="1186" spans="6:37" ht="24" customHeight="1">
      <c r="F1186" s="296" t="s">
        <v>975</v>
      </c>
      <c r="K1186" s="358" t="s">
        <v>2055</v>
      </c>
      <c r="R1186" s="252">
        <f>R1185+C23</f>
        <v>8790.56</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4469.7</v>
      </c>
      <c r="AC1189" s="253" t="s">
        <v>869</v>
      </c>
      <c r="AD1189" s="252">
        <f>(Y1189*AB1189)</f>
        <v>536.36</v>
      </c>
      <c r="AE1189" s="370" t="str">
        <f>AG1189</f>
        <v>CUM</v>
      </c>
      <c r="AF1189" s="252">
        <v>0.12</v>
      </c>
      <c r="AG1189" s="252" t="s">
        <v>869</v>
      </c>
      <c r="AH1189" s="296" t="s">
        <v>784</v>
      </c>
      <c r="AI1189" s="362">
        <f>AB1189</f>
        <v>4469.7</v>
      </c>
      <c r="AJ1189" s="253" t="s">
        <v>869</v>
      </c>
      <c r="AK1189" s="252">
        <f>(AF1189*AI1189)</f>
        <v>536.36</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19556.689999999999</v>
      </c>
      <c r="AE1194" s="252">
        <f>SUM(AE1188:AE1192)</f>
        <v>0</v>
      </c>
      <c r="AH1194" s="253" t="s">
        <v>407</v>
      </c>
      <c r="AJ1194" s="253"/>
      <c r="AK1194" s="252">
        <f>SUM(AK1188:AK1193)</f>
        <v>11046.69</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1955.67</v>
      </c>
      <c r="AH1196" s="253" t="s">
        <v>411</v>
      </c>
      <c r="AK1196" s="274">
        <f>AK1194/10</f>
        <v>1104.67</v>
      </c>
    </row>
    <row r="1197" spans="6:37" ht="24" customHeight="1">
      <c r="F1197" s="253" t="s">
        <v>225</v>
      </c>
      <c r="G1197" s="252" t="s">
        <v>2251</v>
      </c>
      <c r="H1197" s="296" t="s">
        <v>1922</v>
      </c>
      <c r="W1197" s="253"/>
      <c r="AA1197" s="296" t="s">
        <v>386</v>
      </c>
      <c r="AC1197" s="253">
        <f>C22*0.02</f>
        <v>2.4</v>
      </c>
      <c r="AD1197" s="252">
        <f>AD1196+AC1197</f>
        <v>1958.07</v>
      </c>
      <c r="AH1197" s="296" t="s">
        <v>386</v>
      </c>
      <c r="AJ1197" s="253">
        <f>C22*0.01</f>
        <v>1.2</v>
      </c>
      <c r="AK1197" s="252">
        <f>AK1196+AJ1197</f>
        <v>1105.8699999999999</v>
      </c>
    </row>
    <row r="1198" spans="6:37" ht="24" customHeight="1">
      <c r="H1198" s="296" t="s">
        <v>933</v>
      </c>
      <c r="W1198" s="253"/>
      <c r="AA1198" s="296" t="s">
        <v>388</v>
      </c>
      <c r="AC1198" s="253">
        <f>C23*0.02</f>
        <v>4.72</v>
      </c>
      <c r="AD1198" s="252">
        <f>AD1197+AC1198</f>
        <v>1962.79</v>
      </c>
      <c r="AH1198" s="296" t="s">
        <v>388</v>
      </c>
      <c r="AJ1198" s="253">
        <f>C23*0.01</f>
        <v>2.36</v>
      </c>
      <c r="AK1198" s="252">
        <f>AK1197+AJ1198</f>
        <v>1108.23</v>
      </c>
    </row>
    <row r="1199" spans="6:37" ht="24" customHeight="1">
      <c r="H1199" s="358" t="s">
        <v>1586</v>
      </c>
      <c r="W1199" s="253"/>
      <c r="AA1199" s="296" t="s">
        <v>2232</v>
      </c>
      <c r="AC1199" s="253">
        <f t="shared" ref="AC1199:AC1208" si="160">AC1198</f>
        <v>4.72</v>
      </c>
      <c r="AD1199" s="252">
        <f t="shared" ref="AD1199:AD1208" si="161">+AD1198+AC1199</f>
        <v>1967.51</v>
      </c>
      <c r="AH1199" s="296" t="s">
        <v>2232</v>
      </c>
      <c r="AJ1199" s="253">
        <f>C24*0.01</f>
        <v>2.36</v>
      </c>
      <c r="AK1199" s="252">
        <f t="shared" ref="AK1199:AK1206" si="162">+AK1198+AJ1199</f>
        <v>1110.5899999999999</v>
      </c>
    </row>
    <row r="1200" spans="6:37" ht="24" customHeight="1">
      <c r="F1200" s="252">
        <v>0.22</v>
      </c>
      <c r="G1200" s="252" t="s">
        <v>869</v>
      </c>
      <c r="H1200" s="296" t="s">
        <v>1307</v>
      </c>
      <c r="I1200" s="252">
        <f>K40</f>
        <v>3744.9</v>
      </c>
      <c r="J1200" s="296" t="s">
        <v>869</v>
      </c>
      <c r="K1200" s="252">
        <f>(F1200*I1200)</f>
        <v>823.88</v>
      </c>
      <c r="W1200" s="253"/>
      <c r="AA1200" s="296" t="s">
        <v>380</v>
      </c>
      <c r="AC1200" s="253">
        <f t="shared" si="160"/>
        <v>4.72</v>
      </c>
      <c r="AD1200" s="252">
        <f t="shared" si="161"/>
        <v>1972.23</v>
      </c>
      <c r="AH1200" s="296" t="s">
        <v>380</v>
      </c>
      <c r="AJ1200" s="253">
        <v>1.95</v>
      </c>
      <c r="AK1200" s="252">
        <f t="shared" si="162"/>
        <v>1112.54</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1976.95</v>
      </c>
      <c r="AH1201" s="296" t="s">
        <v>1364</v>
      </c>
      <c r="AJ1201" s="253">
        <v>1.95</v>
      </c>
      <c r="AK1201" s="252">
        <f t="shared" si="162"/>
        <v>1114.49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1981.67</v>
      </c>
      <c r="AE1202" s="370">
        <f>AG1202</f>
        <v>0</v>
      </c>
      <c r="AH1202" s="252">
        <v>5</v>
      </c>
      <c r="AJ1202" s="253">
        <f>AC1202</f>
        <v>4.72</v>
      </c>
      <c r="AK1202" s="252">
        <f t="shared" si="162"/>
        <v>1119.21</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1986.39</v>
      </c>
      <c r="AE1203" s="370">
        <f>AG1203</f>
        <v>0</v>
      </c>
      <c r="AH1203" s="252">
        <v>6</v>
      </c>
      <c r="AJ1203" s="253">
        <f>AC1203</f>
        <v>4.72</v>
      </c>
      <c r="AK1203" s="252">
        <f t="shared" si="162"/>
        <v>1123.93</v>
      </c>
    </row>
    <row r="1204" spans="6:37" ht="24" customHeight="1">
      <c r="H1204" s="296"/>
      <c r="W1204" s="253"/>
      <c r="AA1204" s="252">
        <v>7</v>
      </c>
      <c r="AC1204" s="253">
        <f t="shared" si="160"/>
        <v>4.72</v>
      </c>
      <c r="AD1204" s="252">
        <f t="shared" si="161"/>
        <v>1991.11</v>
      </c>
      <c r="AE1204" s="370"/>
      <c r="AH1204" s="252">
        <v>7</v>
      </c>
      <c r="AJ1204" s="253">
        <f>AC1204</f>
        <v>4.72</v>
      </c>
      <c r="AK1204" s="252">
        <f t="shared" si="162"/>
        <v>1128.6500000000001</v>
      </c>
    </row>
    <row r="1205" spans="6:37" ht="24" customHeight="1">
      <c r="H1205" s="296"/>
      <c r="W1205" s="253"/>
      <c r="AA1205" s="252">
        <v>8</v>
      </c>
      <c r="AC1205" s="253">
        <f t="shared" si="160"/>
        <v>4.72</v>
      </c>
      <c r="AD1205" s="252">
        <f t="shared" si="161"/>
        <v>1995.83</v>
      </c>
      <c r="AE1205" s="370"/>
      <c r="AH1205" s="252">
        <v>8</v>
      </c>
      <c r="AJ1205" s="253">
        <f>AC1205</f>
        <v>4.72</v>
      </c>
      <c r="AK1205" s="252">
        <f t="shared" si="162"/>
        <v>1133.3699999999999</v>
      </c>
    </row>
    <row r="1206" spans="6:37" ht="24" customHeight="1">
      <c r="H1206" s="296"/>
      <c r="W1206" s="253"/>
      <c r="AA1206" s="252">
        <v>9</v>
      </c>
      <c r="AC1206" s="253">
        <f t="shared" si="160"/>
        <v>4.72</v>
      </c>
      <c r="AD1206" s="252">
        <f t="shared" si="161"/>
        <v>2000.55</v>
      </c>
      <c r="AE1206" s="370"/>
      <c r="AF1206" s="252" t="s">
        <v>4625</v>
      </c>
      <c r="AH1206" s="252">
        <v>9</v>
      </c>
      <c r="AJ1206" s="253">
        <f>AC1206</f>
        <v>4.72</v>
      </c>
      <c r="AK1206" s="252">
        <f t="shared" si="162"/>
        <v>1138.0899999999999</v>
      </c>
    </row>
    <row r="1207" spans="6:37" ht="24" customHeight="1">
      <c r="H1207" s="296"/>
      <c r="W1207" s="253"/>
      <c r="AA1207" s="252">
        <v>10</v>
      </c>
      <c r="AC1207" s="253">
        <f t="shared" si="160"/>
        <v>4.72</v>
      </c>
      <c r="AD1207" s="252">
        <f t="shared" si="161"/>
        <v>2005.27</v>
      </c>
      <c r="AE1207" s="370"/>
      <c r="AG1207" s="296"/>
    </row>
    <row r="1208" spans="6:37" ht="24" customHeight="1">
      <c r="H1208" s="296"/>
      <c r="W1208" s="253"/>
      <c r="AA1208" s="252">
        <v>11</v>
      </c>
      <c r="AC1208" s="253">
        <f t="shared" si="160"/>
        <v>4.72</v>
      </c>
      <c r="AD1208" s="252">
        <f t="shared" si="161"/>
        <v>2009.99</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5060.9799999999996</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506.1</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4469.7</v>
      </c>
      <c r="AC1214" s="296" t="s">
        <v>869</v>
      </c>
      <c r="AD1214" s="252">
        <f>(Y1214*AB1214)</f>
        <v>938.64</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4469.7</v>
      </c>
      <c r="Q1216" s="253" t="s">
        <v>869</v>
      </c>
      <c r="R1216" s="252">
        <f t="shared" ref="R1216:R1225" si="165">(M1216*P1216)</f>
        <v>938.64</v>
      </c>
      <c r="T1216" s="252">
        <f>R1216</f>
        <v>938.64</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4469.7</v>
      </c>
      <c r="J1220" s="296" t="s">
        <v>869</v>
      </c>
      <c r="K1220" s="252">
        <f>(F1220*I1220)</f>
        <v>938.64</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22886.84</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14779.1</v>
      </c>
      <c r="T1228" s="252">
        <f>SUM(T1215:T1227)</f>
        <v>15187.44</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2288.6799999999998</v>
      </c>
      <c r="AE1229" s="370">
        <f t="shared" si="163"/>
        <v>0</v>
      </c>
    </row>
    <row r="1230" spans="6:33" ht="24" customHeight="1">
      <c r="F1230" s="296" t="s">
        <v>249</v>
      </c>
      <c r="H1230" s="296" t="s">
        <v>1878</v>
      </c>
      <c r="I1230" s="296" t="s">
        <v>975</v>
      </c>
      <c r="K1230" s="296" t="s">
        <v>975</v>
      </c>
      <c r="O1230" s="276" t="s">
        <v>552</v>
      </c>
      <c r="Q1230" s="253"/>
      <c r="R1230" s="274">
        <f>(R1228/10)</f>
        <v>1477.91</v>
      </c>
      <c r="S1230" s="356">
        <f>R1230-975.62</f>
        <v>502.29</v>
      </c>
      <c r="T1230" s="274">
        <f>(T1228/10)</f>
        <v>1518.74</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4469.7</v>
      </c>
      <c r="Q1235" s="253" t="s">
        <v>869</v>
      </c>
      <c r="R1235" s="252">
        <f>(M1235*P1235)</f>
        <v>938.64</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12259.42</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4469.7</v>
      </c>
      <c r="W1238" s="253" t="s">
        <v>869</v>
      </c>
      <c r="X1238" s="252">
        <f>(S1238*V1238)</f>
        <v>938.64</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1225.94</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4469.7</v>
      </c>
      <c r="AC1242" s="296" t="s">
        <v>869</v>
      </c>
      <c r="AD1242" s="252">
        <f>(Y1242*AB1242)</f>
        <v>938.64</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14846.84</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4469.7</v>
      </c>
      <c r="J1249" s="296" t="s">
        <v>869</v>
      </c>
      <c r="K1249" s="252">
        <f>(F1249*I1249)</f>
        <v>938.64</v>
      </c>
      <c r="O1249" s="276" t="s">
        <v>552</v>
      </c>
      <c r="Q1249" s="253"/>
      <c r="R1249" s="274">
        <f>(R1247/10)</f>
        <v>1484.68</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14847.02</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1484.7</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16196.84</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1619.68</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4469.7</v>
      </c>
      <c r="Q1258" s="466" t="s">
        <v>869</v>
      </c>
      <c r="R1258" s="465">
        <f t="shared" ref="R1258:R1267" si="170">(M1258*P1258)</f>
        <v>938.64</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12045.44</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1204.54</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5919.3</v>
      </c>
      <c r="AC1264" s="296" t="str">
        <f>J1271</f>
        <v>CUM</v>
      </c>
      <c r="AD1264" s="252">
        <f t="shared" si="171"/>
        <v>118.39</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3257.81</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12479.84</v>
      </c>
      <c r="W1270" s="253"/>
      <c r="AC1270" s="296"/>
      <c r="AD1270" s="358" t="s">
        <v>1586</v>
      </c>
      <c r="AE1270" s="370">
        <f t="shared" si="163"/>
        <v>0</v>
      </c>
    </row>
    <row r="1271" spans="6:33" ht="24" customHeight="1">
      <c r="F1271" s="252">
        <v>0.02</v>
      </c>
      <c r="G1271" s="252" t="s">
        <v>869</v>
      </c>
      <c r="H1271" s="296" t="s">
        <v>417</v>
      </c>
      <c r="I1271" s="252">
        <f>K23</f>
        <v>5919.3</v>
      </c>
      <c r="J1271" s="296" t="s">
        <v>869</v>
      </c>
      <c r="K1271" s="252">
        <f>(F1271*I1271)</f>
        <v>118.39</v>
      </c>
      <c r="M1271" s="465"/>
      <c r="N1271" s="465"/>
      <c r="O1271" s="465"/>
      <c r="P1271" s="465"/>
      <c r="Q1271" s="466"/>
      <c r="R1271" s="474" t="s">
        <v>1586</v>
      </c>
      <c r="W1271" s="253"/>
      <c r="AA1271" s="255" t="s">
        <v>552</v>
      </c>
      <c r="AC1271" s="296"/>
      <c r="AD1271" s="274">
        <f>(AD1269/1.86)</f>
        <v>1751.51</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1247.98</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2554.73</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1373.51</v>
      </c>
      <c r="S1278" s="252">
        <v>0.21</v>
      </c>
      <c r="T1278" s="252" t="s">
        <v>869</v>
      </c>
      <c r="U1278" s="296" t="s">
        <v>1876</v>
      </c>
      <c r="V1278" s="252">
        <f t="shared" ref="V1278:V1288" si="172">I1249</f>
        <v>4469.7</v>
      </c>
      <c r="W1278" s="253" t="s">
        <v>869</v>
      </c>
      <c r="X1278" s="252">
        <f>(S1278*V1278)</f>
        <v>938.64</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5919.3</v>
      </c>
      <c r="J1285" s="296" t="s">
        <v>869</v>
      </c>
      <c r="K1285" s="252">
        <f>(F1285*I1285)</f>
        <v>118.39</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5485.27</v>
      </c>
      <c r="S1290" s="252"/>
      <c r="W1290" s="253"/>
      <c r="X1290" s="358" t="s">
        <v>1586</v>
      </c>
      <c r="AE1290" s="370">
        <f t="shared" si="173"/>
        <v>0</v>
      </c>
    </row>
    <row r="1291" spans="6:31" ht="24" customHeight="1">
      <c r="K1291" s="358" t="s">
        <v>1586</v>
      </c>
      <c r="S1291" s="252"/>
      <c r="U1291" s="296" t="s">
        <v>441</v>
      </c>
      <c r="W1291" s="253"/>
      <c r="X1291" s="252">
        <f>SUM(X1277:X1289)</f>
        <v>13648.94</v>
      </c>
      <c r="AE1291" s="370">
        <f t="shared" si="173"/>
        <v>0</v>
      </c>
    </row>
    <row r="1292" spans="6:31" ht="24" customHeight="1">
      <c r="H1292" s="255" t="s">
        <v>552</v>
      </c>
      <c r="K1292" s="274">
        <f>(K1290/1.86)</f>
        <v>2949.07</v>
      </c>
      <c r="S1292" s="252"/>
      <c r="W1292" s="253"/>
      <c r="X1292" s="358" t="s">
        <v>1586</v>
      </c>
      <c r="AE1292" s="370">
        <f t="shared" si="173"/>
        <v>0</v>
      </c>
    </row>
    <row r="1293" spans="6:31" ht="24" customHeight="1">
      <c r="K1293" s="358" t="s">
        <v>2055</v>
      </c>
      <c r="U1293" s="255" t="s">
        <v>552</v>
      </c>
      <c r="W1293" s="253"/>
      <c r="X1293" s="274">
        <f>(X1291/10)</f>
        <v>1364.89</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4469.7</v>
      </c>
      <c r="W1299" s="253" t="s">
        <v>869</v>
      </c>
      <c r="X1299" s="252">
        <f t="shared" si="174"/>
        <v>938.64</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979.81</v>
      </c>
      <c r="J1303" s="296" t="s">
        <v>869</v>
      </c>
      <c r="K1303" s="252">
        <f>(F1303*I1303)</f>
        <v>235.15</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23464.44</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2346.44</v>
      </c>
      <c r="AE1308" s="370">
        <f t="shared" si="173"/>
        <v>0</v>
      </c>
    </row>
    <row r="1309" spans="6:31" ht="24" customHeight="1">
      <c r="K1309" s="358" t="s">
        <v>1586</v>
      </c>
      <c r="O1309" s="296" t="s">
        <v>441</v>
      </c>
      <c r="Q1309" s="253"/>
      <c r="R1309" s="252">
        <f>SUM(R1300:R1307)</f>
        <v>2598.15</v>
      </c>
      <c r="S1309" s="252"/>
      <c r="U1309" s="296" t="s">
        <v>386</v>
      </c>
      <c r="W1309" s="253">
        <f>X1313+Y1308</f>
        <v>2348.66</v>
      </c>
      <c r="X1309" s="252">
        <f>X1308+Y1306</f>
        <v>2346.44</v>
      </c>
      <c r="AE1309" s="370">
        <f t="shared" si="173"/>
        <v>0</v>
      </c>
    </row>
    <row r="1310" spans="6:31" ht="24" customHeight="1">
      <c r="H1310" s="296" t="s">
        <v>441</v>
      </c>
      <c r="K1310" s="252">
        <f>SUM(K1303:K1308)</f>
        <v>4453.63</v>
      </c>
      <c r="Q1310" s="253"/>
      <c r="R1310" s="358" t="s">
        <v>1586</v>
      </c>
      <c r="S1310" s="252"/>
      <c r="U1310" s="296" t="s">
        <v>388</v>
      </c>
      <c r="W1310" s="253">
        <f>W1309+Y1308</f>
        <v>2348.66</v>
      </c>
      <c r="X1310" s="252">
        <f>X1309+1.11</f>
        <v>2347.5500000000002</v>
      </c>
      <c r="AE1310" s="370">
        <f t="shared" si="173"/>
        <v>0</v>
      </c>
    </row>
    <row r="1311" spans="6:31" ht="24" customHeight="1">
      <c r="K1311" s="358" t="s">
        <v>1586</v>
      </c>
      <c r="O1311" s="276" t="s">
        <v>552</v>
      </c>
      <c r="Q1311" s="253"/>
      <c r="R1311" s="274">
        <f>(R1309/10)</f>
        <v>259.82</v>
      </c>
      <c r="S1311" s="252"/>
      <c r="U1311" s="296" t="s">
        <v>2232</v>
      </c>
      <c r="W1311" s="253"/>
      <c r="X1311" s="252">
        <f>X1310+1.11</f>
        <v>2348.66</v>
      </c>
      <c r="AE1311" s="370">
        <f t="shared" si="173"/>
        <v>0</v>
      </c>
    </row>
    <row r="1312" spans="6:31" ht="24" customHeight="1">
      <c r="H1312" s="255" t="s">
        <v>552</v>
      </c>
      <c r="K1312" s="274">
        <f>(K1310/10)</f>
        <v>445.36</v>
      </c>
      <c r="M1312" s="296" t="s">
        <v>975</v>
      </c>
      <c r="Q1312" s="253"/>
      <c r="S1312" s="252"/>
      <c r="U1312" s="296" t="s">
        <v>380</v>
      </c>
      <c r="W1312" s="253"/>
      <c r="X1312" s="252">
        <f>X1311+Y1308</f>
        <v>2348.66</v>
      </c>
      <c r="AE1312" s="370">
        <f t="shared" si="173"/>
        <v>0</v>
      </c>
    </row>
    <row r="1313" spans="6:31" ht="24" customHeight="1">
      <c r="F1313" s="296" t="s">
        <v>975</v>
      </c>
      <c r="Q1313" s="253"/>
      <c r="R1313" s="358" t="s">
        <v>2055</v>
      </c>
      <c r="S1313" s="252"/>
      <c r="U1313" s="296" t="s">
        <v>1364</v>
      </c>
      <c r="W1313" s="253"/>
      <c r="X1313" s="252">
        <f>X1312+Y1308</f>
        <v>2348.66</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4469.7</v>
      </c>
      <c r="W1319" s="253" t="s">
        <v>869</v>
      </c>
      <c r="X1319" s="252">
        <f t="shared" ref="X1319:X1324" si="176">(S1319*V1319)</f>
        <v>938.64</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952</v>
      </c>
      <c r="J1321" s="296" t="s">
        <v>869</v>
      </c>
      <c r="K1321" s="252">
        <f>(F1321*I1321)</f>
        <v>12185.6</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24574.44</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38000.9</v>
      </c>
      <c r="Q1328" s="253"/>
      <c r="R1328" s="358" t="s">
        <v>2055</v>
      </c>
      <c r="S1328" s="252"/>
      <c r="U1328" s="253" t="s">
        <v>411</v>
      </c>
      <c r="W1328" s="253"/>
      <c r="X1328" s="274">
        <f>X1326/10</f>
        <v>2457.44</v>
      </c>
      <c r="AE1328" s="370">
        <f t="shared" si="173"/>
        <v>0</v>
      </c>
    </row>
    <row r="1329" spans="6:31" ht="24" customHeight="1">
      <c r="K1329" s="358" t="s">
        <v>1586</v>
      </c>
      <c r="Q1329" s="253"/>
      <c r="W1329" s="253"/>
      <c r="AE1329" s="370">
        <f t="shared" si="173"/>
        <v>0</v>
      </c>
    </row>
    <row r="1330" spans="6:31" ht="24" customHeight="1">
      <c r="H1330" s="255" t="s">
        <v>773</v>
      </c>
      <c r="K1330" s="274">
        <f>(K1328/10)</f>
        <v>3800.09</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1057.6400000000001</v>
      </c>
      <c r="AC1331" s="252">
        <f>AB1331*Z1331</f>
        <v>9518.76</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4469.7</v>
      </c>
      <c r="W1332" s="253" t="s">
        <v>869</v>
      </c>
      <c r="X1332" s="252">
        <f>(S1332*V1332)</f>
        <v>938.64</v>
      </c>
      <c r="Z1332" s="252">
        <v>4.5</v>
      </c>
      <c r="AA1332" s="296" t="s">
        <v>417</v>
      </c>
      <c r="AB1332" s="252">
        <f>K23</f>
        <v>5919.3</v>
      </c>
      <c r="AC1332" s="252">
        <f>AB1332*Z1332</f>
        <v>26636.85</v>
      </c>
      <c r="AE1332" s="370">
        <f t="shared" si="173"/>
        <v>0</v>
      </c>
    </row>
    <row r="1333" spans="6:31" ht="24" customHeight="1">
      <c r="G1333" s="252" t="s">
        <v>675</v>
      </c>
      <c r="H1333" s="296" t="s">
        <v>752</v>
      </c>
      <c r="M1333" s="252">
        <v>0.12</v>
      </c>
      <c r="N1333" s="252" t="s">
        <v>869</v>
      </c>
      <c r="O1333" s="296" t="s">
        <v>784</v>
      </c>
      <c r="P1333" s="252">
        <f>K32</f>
        <v>4469.7</v>
      </c>
      <c r="Q1333" s="253" t="s">
        <v>869</v>
      </c>
      <c r="R1333" s="252">
        <f>(M1333*P1333)</f>
        <v>536.36</v>
      </c>
      <c r="S1333" s="252">
        <v>10</v>
      </c>
      <c r="U1333" s="296" t="s">
        <v>3840</v>
      </c>
      <c r="V1333" s="407">
        <f>K1344</f>
        <v>314.20999999999998</v>
      </c>
      <c r="W1333" s="253"/>
      <c r="X1333" s="252">
        <f>(S1333*V1333)</f>
        <v>3142.1</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8283.56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4469.7</v>
      </c>
      <c r="J1336" s="296" t="s">
        <v>869</v>
      </c>
      <c r="K1336" s="252">
        <f>(F1336*I1336)</f>
        <v>178.79</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56885.31</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8283.56</v>
      </c>
      <c r="O1337" s="296" t="s">
        <v>931</v>
      </c>
      <c r="Q1337" s="253"/>
      <c r="R1337" s="358" t="s">
        <v>1586</v>
      </c>
      <c r="S1337" s="252">
        <v>1.1000000000000001</v>
      </c>
      <c r="T1337" s="400" t="s">
        <v>769</v>
      </c>
      <c r="U1337" s="296" t="s">
        <v>320</v>
      </c>
      <c r="V1337" s="252">
        <f>AE12</f>
        <v>534</v>
      </c>
      <c r="W1337" s="253" t="s">
        <v>769</v>
      </c>
      <c r="X1337" s="252">
        <f t="shared" si="178"/>
        <v>587.4</v>
      </c>
      <c r="AC1337" s="252">
        <f>AC1336/10</f>
        <v>5688.53</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18446.689999999999</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1844.67</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1853.7</v>
      </c>
      <c r="R1341" s="252">
        <f>R1340+S1299</f>
        <v>1844.88</v>
      </c>
      <c r="S1341" s="252">
        <v>0.4</v>
      </c>
      <c r="T1341" s="400" t="s">
        <v>769</v>
      </c>
      <c r="U1341" s="296" t="s">
        <v>3741</v>
      </c>
      <c r="V1341" s="252">
        <f>AC1337</f>
        <v>5688.53</v>
      </c>
      <c r="W1341" s="253" t="s">
        <v>769</v>
      </c>
      <c r="X1341" s="252">
        <f t="shared" si="178"/>
        <v>2275.41</v>
      </c>
      <c r="AE1341" s="370">
        <f t="shared" si="173"/>
        <v>0</v>
      </c>
    </row>
    <row r="1342" spans="6:31" ht="24" customHeight="1">
      <c r="H1342" s="296" t="s">
        <v>441</v>
      </c>
      <c r="K1342" s="252">
        <f>SUM(K1336:K1340)</f>
        <v>3142.09</v>
      </c>
      <c r="O1342" s="296" t="s">
        <v>388</v>
      </c>
      <c r="Q1342" s="253">
        <f>Q1341+S1302</f>
        <v>1855.9</v>
      </c>
      <c r="R1342" s="252">
        <f>R1341+1.11</f>
        <v>1845.99</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1847.1</v>
      </c>
      <c r="S1343" s="252"/>
      <c r="T1343" s="400" t="s">
        <v>449</v>
      </c>
      <c r="U1343" s="296" t="s">
        <v>450</v>
      </c>
      <c r="W1343" s="253" t="s">
        <v>449</v>
      </c>
      <c r="X1343" s="252">
        <v>0.8</v>
      </c>
      <c r="AE1343" s="370">
        <f t="shared" si="179"/>
        <v>0</v>
      </c>
    </row>
    <row r="1344" spans="6:31" ht="24" customHeight="1">
      <c r="H1344" s="255" t="s">
        <v>552</v>
      </c>
      <c r="K1344" s="274">
        <f>(K1342/10)</f>
        <v>314.20999999999998</v>
      </c>
      <c r="O1344" s="296" t="s">
        <v>380</v>
      </c>
      <c r="Q1344" s="253"/>
      <c r="R1344" s="252">
        <f>R1343+S1302</f>
        <v>1849.3</v>
      </c>
      <c r="S1344" s="252"/>
      <c r="T1344" s="400"/>
      <c r="W1344" s="253"/>
      <c r="X1344" s="358" t="s">
        <v>1586</v>
      </c>
      <c r="AE1344" s="370">
        <f t="shared" si="179"/>
        <v>0</v>
      </c>
    </row>
    <row r="1345" spans="6:31" ht="24" customHeight="1">
      <c r="K1345" s="358" t="s">
        <v>2055</v>
      </c>
      <c r="O1345" s="296" t="s">
        <v>1364</v>
      </c>
      <c r="Q1345" s="253"/>
      <c r="R1345" s="252">
        <f>R1344+S1302</f>
        <v>1851.5</v>
      </c>
      <c r="S1345" s="252"/>
      <c r="T1345" s="400"/>
      <c r="U1345" s="296" t="s">
        <v>441</v>
      </c>
      <c r="W1345" s="253"/>
      <c r="X1345" s="252">
        <f>SUM(X1331:X1344)</f>
        <v>16784.54</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1678.45</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4469.7</v>
      </c>
      <c r="J1354" s="296" t="s">
        <v>869</v>
      </c>
      <c r="K1354" s="252">
        <f t="shared" ref="K1354:K1360" si="184">(F1354*I1354)</f>
        <v>536.36</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314.20999999999998</v>
      </c>
      <c r="J1355" s="296" t="s">
        <v>609</v>
      </c>
      <c r="K1355" s="252">
        <f t="shared" si="184"/>
        <v>3142.1</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11880.06</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1188.01</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4469.7</v>
      </c>
      <c r="Q1373" s="253" t="s">
        <v>869</v>
      </c>
      <c r="R1373" s="252">
        <f>(M1373*P1373)</f>
        <v>938.64</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4469.7</v>
      </c>
      <c r="J1376" s="296" t="s">
        <v>869</v>
      </c>
      <c r="K1376" s="252">
        <f t="shared" ref="K1376:K1382" si="189">(F1376*I1376)</f>
        <v>536.36</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314.20999999999998</v>
      </c>
      <c r="J1377" s="296" t="s">
        <v>609</v>
      </c>
      <c r="K1377" s="252">
        <f t="shared" si="189"/>
        <v>3142.1</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12061.96</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24527.119999999999</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1206.2</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2452.71</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3310.02</v>
      </c>
      <c r="J1392" s="296" t="s">
        <v>869</v>
      </c>
      <c r="K1392" s="252">
        <f>(F1392*I1392)</f>
        <v>463.4</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2480.1999999999998</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248.02</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3744.9</v>
      </c>
      <c r="J1405" s="296" t="s">
        <v>869</v>
      </c>
      <c r="K1405" s="252">
        <f>(F1405*I1405)</f>
        <v>524.29</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2541.09</v>
      </c>
      <c r="L1412" s="252">
        <f>SUM(K1433:K1436)</f>
        <v>2637.56</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254.11</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4469.7</v>
      </c>
      <c r="J1418" s="296" t="s">
        <v>869</v>
      </c>
      <c r="K1418" s="252">
        <f>(F1418*I1418)</f>
        <v>446.97</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2849.37</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284.94</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4469.7</v>
      </c>
      <c r="J1433" s="296" t="s">
        <v>869</v>
      </c>
      <c r="K1433" s="252">
        <f>(F1433*I1433)</f>
        <v>625.76</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2727.96</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272.8</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3310.02</v>
      </c>
      <c r="J1453" s="296" t="s">
        <v>2151</v>
      </c>
      <c r="K1453" s="252">
        <f>(F1453*I1453)</f>
        <v>46.34</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541.34</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79.959999999999994</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3310.02</v>
      </c>
      <c r="J1465" s="296" t="s">
        <v>2151</v>
      </c>
      <c r="K1465" s="252">
        <f>(F1465*I1465)</f>
        <v>23.17</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353.17</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52.17</v>
      </c>
      <c r="W1472" s="253"/>
      <c r="AE1472" s="370">
        <f t="shared" si="215"/>
        <v>0</v>
      </c>
    </row>
    <row r="1473" spans="6:31" ht="24" customHeight="1">
      <c r="K1473" s="358" t="s">
        <v>2055</v>
      </c>
      <c r="W1473" s="253"/>
      <c r="AE1473" s="370">
        <f t="shared" si="215"/>
        <v>0</v>
      </c>
    </row>
    <row r="1474" spans="6:31" ht="24" customHeight="1">
      <c r="K1474" s="358"/>
      <c r="O1474" s="461" t="s">
        <v>2830</v>
      </c>
      <c r="P1474" s="1113" t="s">
        <v>2359</v>
      </c>
      <c r="Q1474" s="1113"/>
      <c r="R1474" s="1113"/>
      <c r="S1474" s="1114"/>
      <c r="T1474" s="1114"/>
      <c r="U1474" s="1114"/>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3310.02</v>
      </c>
      <c r="J1478" s="296" t="s">
        <v>2151</v>
      </c>
      <c r="K1478" s="252">
        <f>(F1478*I1478)</f>
        <v>15.56</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263.06</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38.86</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110" t="s">
        <v>4373</v>
      </c>
      <c r="O1531" s="1110"/>
      <c r="P1531" s="1110"/>
      <c r="Q1531" s="1110"/>
      <c r="R1531" s="1110"/>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979.81</v>
      </c>
      <c r="J1644" s="296" t="s">
        <v>869</v>
      </c>
      <c r="K1644" s="252">
        <f>(F1644*I1644)</f>
        <v>146.97</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3180.73</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318.07</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1695.14</v>
      </c>
      <c r="J1705" s="296" t="s">
        <v>2151</v>
      </c>
      <c r="K1705" s="252">
        <f>(F1705*I1705)</f>
        <v>15256.26</v>
      </c>
      <c r="W1705" s="253"/>
    </row>
    <row r="1706" spans="6:23" ht="24" customHeight="1">
      <c r="F1706" s="252">
        <v>4.5</v>
      </c>
      <c r="G1706" s="252" t="s">
        <v>2151</v>
      </c>
      <c r="H1706" s="296" t="s">
        <v>1575</v>
      </c>
      <c r="I1706" s="252">
        <f>K32</f>
        <v>4469.7</v>
      </c>
      <c r="J1706" s="296" t="s">
        <v>2151</v>
      </c>
      <c r="K1706" s="252">
        <f>(F1706*I1706)</f>
        <v>20113.650000000001</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56099.61</v>
      </c>
      <c r="W1711" s="253"/>
    </row>
    <row r="1712" spans="6:23" ht="24" customHeight="1">
      <c r="K1712" s="358" t="s">
        <v>1586</v>
      </c>
      <c r="W1712" s="253"/>
    </row>
    <row r="1713" spans="6:23" ht="24" customHeight="1">
      <c r="H1713" s="253" t="s">
        <v>1578</v>
      </c>
      <c r="K1713" s="274">
        <f>(K1711/10)</f>
        <v>5609.96</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5609.96</v>
      </c>
      <c r="J1720" s="296" t="s">
        <v>2151</v>
      </c>
      <c r="K1720" s="252">
        <f>(F1720*I1720)</f>
        <v>1761.53</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2569.19</v>
      </c>
      <c r="W1725" s="253"/>
    </row>
    <row r="1726" spans="6:23" ht="24" customHeight="1">
      <c r="K1726" s="358" t="s">
        <v>1586</v>
      </c>
      <c r="W1726" s="253"/>
    </row>
    <row r="1727" spans="6:23" ht="24" customHeight="1">
      <c r="H1727" s="253" t="s">
        <v>1950</v>
      </c>
      <c r="K1727" s="274">
        <f>(K1725/6.28)</f>
        <v>409.11</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5609.96</v>
      </c>
      <c r="J1731" s="296" t="s">
        <v>2151</v>
      </c>
      <c r="K1731" s="252">
        <f>ROUND(F1731*I1731,2)</f>
        <v>56.1</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57.3</v>
      </c>
      <c r="W1734" s="253"/>
    </row>
    <row r="1735" spans="6:23" ht="24" customHeight="1">
      <c r="K1735" s="358" t="s">
        <v>1586</v>
      </c>
      <c r="W1735" s="253"/>
    </row>
    <row r="1736" spans="6:23" ht="24" customHeight="1">
      <c r="H1736" s="253" t="s">
        <v>2175</v>
      </c>
      <c r="K1736" s="252">
        <f>K1734/0.01</f>
        <v>5730</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5730</v>
      </c>
      <c r="J1741" s="296" t="s">
        <v>2151</v>
      </c>
      <c r="K1741" s="252">
        <f>(F1741*I1741)</f>
        <v>2320.65</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2320.65</v>
      </c>
      <c r="W1744" s="253"/>
    </row>
    <row r="1745" spans="6:23" ht="24" customHeight="1">
      <c r="K1745" s="358" t="s">
        <v>1586</v>
      </c>
      <c r="W1745" s="253"/>
    </row>
    <row r="1746" spans="6:23" ht="24" customHeight="1">
      <c r="H1746" s="253" t="s">
        <v>1650</v>
      </c>
      <c r="K1746" s="274">
        <f>K1744/9</f>
        <v>257.85000000000002</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222.7</v>
      </c>
      <c r="J1752" s="296" t="s">
        <v>869</v>
      </c>
      <c r="K1752" s="252">
        <f t="shared" si="224"/>
        <v>320.69</v>
      </c>
      <c r="W1752" s="253"/>
    </row>
    <row r="1753" spans="6:23" ht="24" customHeight="1">
      <c r="F1753" s="252">
        <v>1.44</v>
      </c>
      <c r="G1753" s="252" t="s">
        <v>869</v>
      </c>
      <c r="H1753" s="296" t="s">
        <v>472</v>
      </c>
      <c r="I1753" s="252">
        <f>C78</f>
        <v>1454.5</v>
      </c>
      <c r="J1753" s="296" t="s">
        <v>869</v>
      </c>
      <c r="K1753" s="252">
        <f t="shared" si="224"/>
        <v>2094.48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6852.79</v>
      </c>
      <c r="W1760" s="253"/>
    </row>
    <row r="1761" spans="6:23" ht="24" customHeight="1">
      <c r="K1761" s="358" t="s">
        <v>1586</v>
      </c>
      <c r="W1761" s="253"/>
    </row>
    <row r="1762" spans="6:23" ht="24" customHeight="1">
      <c r="H1762" s="296" t="s">
        <v>1401</v>
      </c>
      <c r="K1762" s="274">
        <f>K1760/20</f>
        <v>342.64</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4710.83</v>
      </c>
      <c r="J1781" s="296" t="s">
        <v>1341</v>
      </c>
      <c r="K1781" s="252">
        <f t="shared" si="226"/>
        <v>2289.46</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19118.849999999999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4052.84</v>
      </c>
      <c r="J1971" s="296" t="s">
        <v>869</v>
      </c>
      <c r="K1971" s="252">
        <f t="shared" si="235"/>
        <v>328.28</v>
      </c>
      <c r="M1971" s="356">
        <v>8.1000000000000003E-2</v>
      </c>
      <c r="N1971" s="252" t="s">
        <v>869</v>
      </c>
      <c r="O1971" s="296" t="s">
        <v>252</v>
      </c>
      <c r="P1971" s="252">
        <f t="shared" si="237"/>
        <v>4052.84</v>
      </c>
      <c r="Q1971" s="296" t="s">
        <v>869</v>
      </c>
      <c r="R1971" s="252">
        <f t="shared" si="236"/>
        <v>328.28</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3355.9</v>
      </c>
      <c r="N1977" s="252" t="s">
        <v>657</v>
      </c>
      <c r="O1977" s="276" t="s">
        <v>2271</v>
      </c>
      <c r="Q1977" s="296"/>
      <c r="R1977" s="252">
        <v>0.32</v>
      </c>
      <c r="W1977" s="253"/>
    </row>
    <row r="1978" spans="6:23" ht="24" customHeight="1" thickTop="1">
      <c r="K1978" s="358" t="s">
        <v>2055</v>
      </c>
      <c r="O1978" s="296" t="s">
        <v>1751</v>
      </c>
      <c r="Q1978" s="296"/>
      <c r="R1978" s="519">
        <f>SUM(R1968:R1977)</f>
        <v>3325.07</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3800.09</v>
      </c>
      <c r="J1987" s="296" t="s">
        <v>869</v>
      </c>
      <c r="K1987" s="252">
        <f>(F1987*I1987)</f>
        <v>1539.04</v>
      </c>
      <c r="M1987" s="356">
        <v>0.40500000000000003</v>
      </c>
      <c r="N1987" s="252" t="s">
        <v>869</v>
      </c>
      <c r="O1987" s="296" t="s">
        <v>2216</v>
      </c>
      <c r="P1987" s="252">
        <f t="shared" ref="P1987:P1996" si="238">I1987</f>
        <v>3800.09</v>
      </c>
      <c r="Q1987" s="296" t="s">
        <v>869</v>
      </c>
      <c r="R1987" s="252">
        <f>(M1987*P1987)</f>
        <v>1539.04</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272.8</v>
      </c>
      <c r="J1989" s="296" t="s">
        <v>609</v>
      </c>
      <c r="K1989" s="252">
        <f>(F1989*I1989)</f>
        <v>515.59</v>
      </c>
      <c r="M1989" s="252">
        <v>1.89</v>
      </c>
      <c r="N1989" s="252" t="s">
        <v>609</v>
      </c>
      <c r="O1989" s="296" t="s">
        <v>264</v>
      </c>
      <c r="P1989" s="252">
        <f t="shared" si="238"/>
        <v>272.8</v>
      </c>
      <c r="Q1989" s="296" t="s">
        <v>609</v>
      </c>
      <c r="R1989" s="252">
        <f>(M1989*P1989)</f>
        <v>515.59</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4052.84</v>
      </c>
      <c r="J1991" s="296" t="s">
        <v>869</v>
      </c>
      <c r="K1991" s="252">
        <f>(F1991*I1991)</f>
        <v>328.28</v>
      </c>
      <c r="M1991" s="356">
        <v>8.1000000000000003E-2</v>
      </c>
      <c r="N1991" s="252" t="s">
        <v>869</v>
      </c>
      <c r="O1991" s="296" t="s">
        <v>266</v>
      </c>
      <c r="P1991" s="252">
        <f t="shared" si="238"/>
        <v>4052.84</v>
      </c>
      <c r="Q1991" s="296" t="s">
        <v>869</v>
      </c>
      <c r="R1991" s="252">
        <f>(M1991*P1991)</f>
        <v>328.28</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5242.4399999999996</v>
      </c>
      <c r="N1998" s="252" t="s">
        <v>657</v>
      </c>
      <c r="O1998" s="276" t="s">
        <v>2271</v>
      </c>
      <c r="Q1998" s="296"/>
      <c r="R1998" s="518">
        <v>0.47</v>
      </c>
      <c r="W1998" s="253"/>
    </row>
    <row r="1999" spans="6:23" ht="24" customHeight="1" thickTop="1">
      <c r="K1999" s="358" t="s">
        <v>2055</v>
      </c>
      <c r="O1999" s="296" t="s">
        <v>1751</v>
      </c>
      <c r="Q1999" s="296"/>
      <c r="R1999" s="519">
        <f>SUM(R1986:R1998)</f>
        <v>5211.9799999999996</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7684.78</v>
      </c>
      <c r="Q2093" s="268" t="s">
        <v>1398</v>
      </c>
      <c r="R2093" s="268">
        <f>M2093*P2093</f>
        <v>653.21</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1408.61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7684.78</v>
      </c>
      <c r="Q2099" s="268" t="s">
        <v>1398</v>
      </c>
      <c r="R2099" s="268">
        <f>M2099*P2099</f>
        <v>345.82</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745.74</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4052.84</v>
      </c>
      <c r="J2105" s="296" t="s">
        <v>869</v>
      </c>
      <c r="K2105" s="252">
        <f>(F2105*I2105)</f>
        <v>202.64</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7684.78</v>
      </c>
      <c r="Q2106" s="268" t="s">
        <v>1398</v>
      </c>
      <c r="R2106" s="268">
        <f>M2106*P2106</f>
        <v>653.21</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1408.61</v>
      </c>
      <c r="W2109" s="253"/>
    </row>
    <row r="2110" spans="6:23" ht="24" customHeight="1">
      <c r="H2110" s="296" t="s">
        <v>975</v>
      </c>
      <c r="K2110" s="358" t="s">
        <v>1586</v>
      </c>
      <c r="W2110" s="253"/>
    </row>
    <row r="2111" spans="6:23" ht="24" customHeight="1">
      <c r="H2111" s="296" t="s">
        <v>1751</v>
      </c>
      <c r="K2111" s="252">
        <f>SUM(K2104:K2109)</f>
        <v>1991.53</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1454.5</v>
      </c>
      <c r="J2128" s="296" t="s">
        <v>869</v>
      </c>
      <c r="K2128" s="252">
        <f t="shared" si="244"/>
        <v>58.18</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17108.189999999999</v>
      </c>
      <c r="W2136" s="253"/>
    </row>
    <row r="2137" spans="6:23" ht="24" customHeight="1">
      <c r="K2137" s="358" t="s">
        <v>1586</v>
      </c>
      <c r="W2137" s="253"/>
    </row>
    <row r="2138" spans="6:23" ht="24" customHeight="1">
      <c r="H2138" s="296" t="s">
        <v>1123</v>
      </c>
      <c r="K2138" s="252">
        <f>(K2136/30)</f>
        <v>570.27</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1454.5</v>
      </c>
      <c r="J2148" s="296" t="s">
        <v>869</v>
      </c>
      <c r="K2148" s="252">
        <f t="shared" si="245"/>
        <v>101.82</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1454.5</v>
      </c>
      <c r="Q2155" s="296" t="s">
        <v>869</v>
      </c>
      <c r="R2155" s="252">
        <f t="shared" si="246"/>
        <v>160</v>
      </c>
      <c r="W2155" s="253"/>
    </row>
    <row r="2156" spans="6:23" ht="24" customHeight="1">
      <c r="H2156" s="296" t="s">
        <v>2137</v>
      </c>
      <c r="K2156" s="252">
        <f>SUM(K2144:K2154)</f>
        <v>22564.83</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752.16</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44358.01</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1478.6</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8229.0499999999993</v>
      </c>
      <c r="J2341" s="296" t="s">
        <v>368</v>
      </c>
      <c r="K2341" s="252">
        <f>I2341*F2341</f>
        <v>584.26</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982.78</v>
      </c>
      <c r="O2343" s="1106" t="s">
        <v>1166</v>
      </c>
      <c r="P2343" s="1107"/>
      <c r="Q2343" s="1107"/>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1275.94</v>
      </c>
      <c r="Q2346" s="296" t="s">
        <v>1398</v>
      </c>
      <c r="R2346" s="252">
        <f>P2346*M2346</f>
        <v>306.23</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1641.47</v>
      </c>
      <c r="Q2347" s="296" t="s">
        <v>449</v>
      </c>
      <c r="R2347" s="252">
        <f>P2347*M2347</f>
        <v>1296.76</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1454.5</v>
      </c>
      <c r="Q2348" s="296"/>
      <c r="R2348" s="252">
        <f>P2348*M2348</f>
        <v>349.08</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2057.4</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06" t="s">
        <v>1310</v>
      </c>
      <c r="P2353" s="1107"/>
      <c r="Q2353" s="1107"/>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1275.94</v>
      </c>
      <c r="Q2355" s="296" t="s">
        <v>1398</v>
      </c>
      <c r="R2355" s="252">
        <f>P2355*M2355</f>
        <v>90.59</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489.11</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5609.96</v>
      </c>
      <c r="J2383" s="296" t="s">
        <v>869</v>
      </c>
      <c r="K2383" s="252">
        <f t="shared" ref="K2383:K2388" si="251">(F2383*I2383)</f>
        <v>10995.52</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15671.54</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399.78</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12" t="s">
        <v>344</v>
      </c>
      <c r="I2420" s="1112"/>
      <c r="J2420" s="1112"/>
      <c r="K2420" s="1112"/>
      <c r="W2420" s="253"/>
    </row>
    <row r="2421" spans="6:23" ht="24" customHeight="1">
      <c r="F2421" s="253"/>
      <c r="G2421" s="253"/>
      <c r="H2421" s="253"/>
      <c r="I2421" s="253"/>
      <c r="W2421" s="253"/>
    </row>
    <row r="2422" spans="6:23" ht="24" customHeight="1">
      <c r="F2422" s="252">
        <v>10.5</v>
      </c>
      <c r="G2422" s="252" t="s">
        <v>2283</v>
      </c>
      <c r="H2422" s="1111" t="s">
        <v>5346</v>
      </c>
      <c r="I2422" s="370">
        <v>318</v>
      </c>
      <c r="J2422" s="296" t="s">
        <v>2283</v>
      </c>
      <c r="K2422" s="252">
        <f>(F2422*I2422)</f>
        <v>3339</v>
      </c>
      <c r="W2422" s="253"/>
    </row>
    <row r="2423" spans="6:23" ht="24" customHeight="1">
      <c r="H2423" s="1111"/>
      <c r="I2423" s="296" t="s">
        <v>975</v>
      </c>
      <c r="K2423" s="296" t="s">
        <v>975</v>
      </c>
      <c r="W2423" s="253"/>
    </row>
    <row r="2424" spans="6:23" ht="24" customHeight="1">
      <c r="F2424" s="252">
        <v>0.22</v>
      </c>
      <c r="G2424" s="252" t="s">
        <v>869</v>
      </c>
      <c r="H2424" s="296" t="s">
        <v>1876</v>
      </c>
      <c r="I2424" s="252">
        <f>K32</f>
        <v>4469.7</v>
      </c>
      <c r="J2424" s="296" t="s">
        <v>869</v>
      </c>
      <c r="K2424" s="252">
        <f>(F2424*I2424)</f>
        <v>983.33</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08" t="s">
        <v>2790</v>
      </c>
      <c r="P2427" s="1108"/>
      <c r="Q2427" s="1108"/>
      <c r="R2427" s="1108"/>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09" t="s">
        <v>5347</v>
      </c>
      <c r="P2429" s="362">
        <v>484</v>
      </c>
      <c r="Q2429" s="296" t="s">
        <v>2283</v>
      </c>
      <c r="R2429" s="252">
        <f>(M2429*P2429)</f>
        <v>5082</v>
      </c>
      <c r="W2429" s="253"/>
    </row>
    <row r="2430" spans="6:23" ht="24" customHeight="1">
      <c r="H2430" s="296"/>
      <c r="J2430" s="296" t="s">
        <v>769</v>
      </c>
      <c r="K2430" s="252">
        <v>0</v>
      </c>
      <c r="O2430" s="1109"/>
      <c r="P2430" s="296" t="s">
        <v>975</v>
      </c>
      <c r="Q2430" s="296"/>
      <c r="R2430" s="296" t="s">
        <v>975</v>
      </c>
      <c r="W2430" s="253"/>
    </row>
    <row r="2431" spans="6:23" ht="24" customHeight="1">
      <c r="F2431" s="356"/>
      <c r="M2431" s="252">
        <v>0.22</v>
      </c>
      <c r="N2431" s="252" t="s">
        <v>869</v>
      </c>
      <c r="O2431" s="296" t="s">
        <v>1876</v>
      </c>
      <c r="P2431" s="252">
        <f t="shared" ref="P2431:P2436" si="253">I2424</f>
        <v>4469.7</v>
      </c>
      <c r="Q2431" s="296" t="s">
        <v>869</v>
      </c>
      <c r="R2431" s="252">
        <f>(M2431*P2431)</f>
        <v>983.33</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14731.04</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1473.1</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16474.04</v>
      </c>
      <c r="W2440" s="253"/>
    </row>
    <row r="2441" spans="6:23" ht="24" customHeight="1">
      <c r="F2441" s="252">
        <v>10</v>
      </c>
      <c r="G2441" s="252" t="s">
        <v>2283</v>
      </c>
      <c r="H2441" s="296" t="s">
        <v>212</v>
      </c>
      <c r="I2441" s="252">
        <f>K1213</f>
        <v>506.1</v>
      </c>
      <c r="J2441" s="296" t="s">
        <v>2283</v>
      </c>
      <c r="K2441" s="252">
        <f>F2441*I2441</f>
        <v>5061</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1647.4</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7583.06</v>
      </c>
      <c r="M2446" s="356">
        <v>7.0999999999999994E-2</v>
      </c>
      <c r="N2446" s="252" t="s">
        <v>367</v>
      </c>
      <c r="O2446" s="252" t="s">
        <v>941</v>
      </c>
      <c r="P2446" s="252">
        <f>Z718</f>
        <v>7684.78</v>
      </c>
      <c r="Q2446" s="296" t="s">
        <v>368</v>
      </c>
      <c r="R2446" s="252">
        <f>P2446*M2446</f>
        <v>545.62</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758.31</v>
      </c>
      <c r="M2448" s="252" t="s">
        <v>975</v>
      </c>
      <c r="O2448" s="252" t="s">
        <v>369</v>
      </c>
      <c r="Q2448" s="296"/>
      <c r="R2448" s="274">
        <f>SUM(R2446:R2447)</f>
        <v>944.14</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01" t="s">
        <v>6158</v>
      </c>
      <c r="AE2601" s="1101"/>
      <c r="AF2601" s="1101"/>
      <c r="AG2601" s="1101"/>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8323.7199999999993</v>
      </c>
      <c r="J2789" s="407" t="s">
        <v>2151</v>
      </c>
      <c r="K2789" s="252">
        <f>F2789*I2789</f>
        <v>3079.78</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5842.43</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1669.27</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979.81</v>
      </c>
      <c r="J2897" s="253" t="s">
        <v>869</v>
      </c>
      <c r="K2897" s="252">
        <f t="shared" ref="K2897:K2902" si="282">(F2897*I2897)</f>
        <v>8818.2900000000009</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1454.5</v>
      </c>
      <c r="J2899" s="253" t="s">
        <v>869</v>
      </c>
      <c r="K2899" s="252">
        <f t="shared" si="282"/>
        <v>6545.25</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70792.179999999993</v>
      </c>
      <c r="W2905" s="253"/>
    </row>
    <row r="2906" spans="6:23" ht="24" customHeight="1">
      <c r="J2906" s="253"/>
      <c r="K2906" s="358" t="s">
        <v>1586</v>
      </c>
      <c r="W2906" s="253"/>
    </row>
    <row r="2907" spans="6:23" ht="24" customHeight="1">
      <c r="H2907" s="296" t="s">
        <v>773</v>
      </c>
      <c r="J2907" s="253"/>
      <c r="K2907" s="252">
        <f>(K2905/10)</f>
        <v>7079.22</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7079.22</v>
      </c>
      <c r="W2911" s="253"/>
    </row>
    <row r="2912" spans="6:23" ht="24" customHeight="1">
      <c r="J2912" s="253"/>
      <c r="K2912" s="358" t="s">
        <v>1586</v>
      </c>
      <c r="W2912" s="253"/>
    </row>
    <row r="2913" spans="6:23" ht="24" customHeight="1">
      <c r="G2913" s="252" t="s">
        <v>1243</v>
      </c>
      <c r="H2913" s="296" t="s">
        <v>386</v>
      </c>
      <c r="J2913" s="253"/>
      <c r="K2913" s="252">
        <f>K2911+C22</f>
        <v>7199.07</v>
      </c>
      <c r="W2913" s="253"/>
    </row>
    <row r="2914" spans="6:23" ht="24" customHeight="1">
      <c r="G2914" s="252" t="s">
        <v>1245</v>
      </c>
      <c r="H2914" s="296" t="s">
        <v>388</v>
      </c>
      <c r="J2914" s="253"/>
      <c r="K2914" s="252">
        <f>K2913+C23</f>
        <v>7435.17</v>
      </c>
      <c r="W2914" s="253"/>
    </row>
    <row r="2915" spans="6:23" ht="24" customHeight="1">
      <c r="G2915" s="252" t="s">
        <v>426</v>
      </c>
      <c r="H2915" s="296" t="s">
        <v>2232</v>
      </c>
      <c r="J2915" s="253"/>
      <c r="K2915" s="252">
        <f>K2914+C23</f>
        <v>7671.27</v>
      </c>
      <c r="W2915" s="253"/>
    </row>
    <row r="2916" spans="6:23" ht="24" customHeight="1">
      <c r="G2916" s="252" t="s">
        <v>994</v>
      </c>
      <c r="H2916" s="296" t="s">
        <v>380</v>
      </c>
      <c r="J2916" s="253"/>
      <c r="K2916" s="252">
        <f>K2915+C23</f>
        <v>7907.37</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7199.07</v>
      </c>
      <c r="J2927" s="252" t="s">
        <v>2151</v>
      </c>
      <c r="K2927" s="252">
        <f>F2927*I2927</f>
        <v>259.17</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1444.2</v>
      </c>
      <c r="W2930" s="253"/>
    </row>
    <row r="2931" spans="6:23" ht="24" customHeight="1">
      <c r="F2931" s="316"/>
      <c r="H2931" s="360" t="s">
        <v>1824</v>
      </c>
      <c r="J2931" s="360" t="s">
        <v>721</v>
      </c>
      <c r="K2931" s="274">
        <f>K2930/2.1</f>
        <v>687.71</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7435.17</v>
      </c>
      <c r="J2936" s="252" t="s">
        <v>2151</v>
      </c>
      <c r="K2936" s="252">
        <f>F2936*I2936</f>
        <v>267.67</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1452.7</v>
      </c>
      <c r="W2939" s="253"/>
    </row>
    <row r="2940" spans="6:23" ht="24" customHeight="1">
      <c r="F2940" s="316"/>
      <c r="H2940" s="360" t="s">
        <v>1824</v>
      </c>
      <c r="J2940" s="360" t="s">
        <v>721</v>
      </c>
      <c r="K2940" s="274">
        <f>K2939/2.1</f>
        <v>691.76</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7671.27</v>
      </c>
      <c r="J2946" s="252" t="s">
        <v>2151</v>
      </c>
      <c r="K2946" s="252">
        <f>F2946*I2946</f>
        <v>276.17</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1461.2</v>
      </c>
      <c r="W2949" s="253"/>
    </row>
    <row r="2950" spans="6:23" ht="24" customHeight="1">
      <c r="F2950" s="316"/>
      <c r="H2950" s="360" t="s">
        <v>1824</v>
      </c>
      <c r="J2950" s="360" t="s">
        <v>721</v>
      </c>
      <c r="K2950" s="274">
        <f>K2949/2.1</f>
        <v>695.81</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7907.37</v>
      </c>
      <c r="J2955" s="252" t="s">
        <v>2151</v>
      </c>
      <c r="K2955" s="252">
        <f>F2955*I2955</f>
        <v>284.67</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1469.7</v>
      </c>
      <c r="W2958" s="253"/>
    </row>
    <row r="2959" spans="6:23" ht="24" customHeight="1">
      <c r="F2959" s="316"/>
      <c r="H2959" s="360" t="s">
        <v>1824</v>
      </c>
      <c r="J2959" s="360" t="s">
        <v>721</v>
      </c>
      <c r="K2959" s="274">
        <f>K2958/2.1</f>
        <v>699.86</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8373.52</v>
      </c>
      <c r="J2992" s="407" t="s">
        <v>2151</v>
      </c>
      <c r="K2992" s="252">
        <f>F2992*I2992</f>
        <v>3516.88</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6279.53</v>
      </c>
      <c r="W2999" s="253"/>
    </row>
    <row r="3000" spans="6:23" ht="24" customHeight="1">
      <c r="J3000" s="253"/>
      <c r="W3000" s="253"/>
    </row>
    <row r="3001" spans="6:23" ht="24" customHeight="1">
      <c r="I3001" s="252" t="s">
        <v>1881</v>
      </c>
      <c r="J3001" s="253"/>
      <c r="K3001" s="252">
        <f>K2999/3.5</f>
        <v>1794.15</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222.7</v>
      </c>
      <c r="J3004" s="407" t="s">
        <v>2151</v>
      </c>
      <c r="K3004" s="252">
        <f>F3004*I3004</f>
        <v>222.7</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261.64999999999998</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02" t="s">
        <v>1062</v>
      </c>
      <c r="J3046" s="1102"/>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03" t="s">
        <v>4332</v>
      </c>
      <c r="T3148" s="1103"/>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3310.02</v>
      </c>
      <c r="J3252" s="253" t="s">
        <v>869</v>
      </c>
      <c r="K3252" s="252">
        <f>(F3252*I3252)</f>
        <v>728.2</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5062.3</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506.23</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7684.78</v>
      </c>
      <c r="J3299" s="296" t="s">
        <v>869</v>
      </c>
      <c r="K3299" s="252">
        <f>I3299*F3299</f>
        <v>499.51</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3299.49</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4469.7</v>
      </c>
      <c r="J3455" s="253" t="s">
        <v>869</v>
      </c>
      <c r="K3455" s="252">
        <f>(F3455*I3455)</f>
        <v>938.64</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4469.7</v>
      </c>
      <c r="Q3461" s="253" t="s">
        <v>869</v>
      </c>
      <c r="R3461" s="252">
        <f t="shared" ref="R3461:R3471" si="327">P3461*M3461</f>
        <v>938.64</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12426.84</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1242.68</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12404.5</v>
      </c>
      <c r="W3474" s="253"/>
    </row>
    <row r="3475" spans="6:23" ht="24" customHeight="1">
      <c r="Q3475" s="253"/>
      <c r="R3475" s="358" t="s">
        <v>1586</v>
      </c>
      <c r="W3475" s="253"/>
    </row>
    <row r="3476" spans="6:23" ht="24" customHeight="1">
      <c r="G3476" s="604">
        <v>90</v>
      </c>
      <c r="H3476" s="605" t="s">
        <v>6166</v>
      </c>
      <c r="O3476" s="296" t="s">
        <v>552</v>
      </c>
      <c r="Q3476" s="253"/>
      <c r="R3476" s="274">
        <f>R3474/10</f>
        <v>1240.45</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104" t="s">
        <v>449</v>
      </c>
      <c r="J3492" s="1104"/>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750.14</v>
      </c>
      <c r="J3500" s="253" t="s">
        <v>869</v>
      </c>
      <c r="K3500" s="407">
        <f>I3500*F3500</f>
        <v>1350.25</v>
      </c>
      <c r="W3500" s="253"/>
    </row>
    <row r="3501" spans="6:23" ht="24" customHeight="1">
      <c r="I3501" s="362"/>
      <c r="J3501" s="253"/>
      <c r="K3501" s="407"/>
      <c r="W3501" s="253"/>
    </row>
    <row r="3502" spans="6:23" ht="24" customHeight="1">
      <c r="F3502" s="316">
        <v>1.2</v>
      </c>
      <c r="G3502" s="252" t="s">
        <v>869</v>
      </c>
      <c r="H3502" s="252" t="s">
        <v>3498</v>
      </c>
      <c r="I3502" s="362">
        <f>((1054+906+1467+1362+1001)/5)+Z15</f>
        <v>1364.14</v>
      </c>
      <c r="J3502" s="253" t="s">
        <v>869</v>
      </c>
      <c r="K3502" s="407">
        <f t="shared" ref="K3502:K3510" si="329">I3502*F3502</f>
        <v>1636.97</v>
      </c>
      <c r="W3502" s="253"/>
    </row>
    <row r="3503" spans="6:23" ht="24" customHeight="1">
      <c r="J3503" s="253"/>
      <c r="K3503" s="407"/>
      <c r="W3503" s="253"/>
    </row>
    <row r="3504" spans="6:23" ht="24" customHeight="1">
      <c r="F3504" s="316">
        <v>0.6</v>
      </c>
      <c r="G3504" s="252" t="s">
        <v>869</v>
      </c>
      <c r="H3504" s="252" t="s">
        <v>3499</v>
      </c>
      <c r="I3504" s="252">
        <f>AC16</f>
        <v>1454.5</v>
      </c>
      <c r="J3504" s="253" t="s">
        <v>869</v>
      </c>
      <c r="K3504" s="407">
        <f t="shared" si="329"/>
        <v>872.7</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10400.92</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3466.97</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115" t="s">
        <v>5742</v>
      </c>
      <c r="AC3648" s="1115"/>
      <c r="AD3648" s="1115"/>
      <c r="AE3648" s="1115"/>
      <c r="AF3648" s="1115"/>
      <c r="AG3648" s="1115"/>
    </row>
    <row r="3649" spans="6:33" ht="24" customHeight="1">
      <c r="S3649" s="252"/>
      <c r="W3649" s="253"/>
      <c r="AB3649" s="1115"/>
      <c r="AC3649" s="1115"/>
      <c r="AD3649" s="1115"/>
      <c r="AE3649" s="1115"/>
      <c r="AF3649" s="1115"/>
      <c r="AG3649" s="1115"/>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110" t="s">
        <v>4121</v>
      </c>
      <c r="T3680" s="1110"/>
      <c r="U3680" s="1110"/>
      <c r="V3680" s="1110"/>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16" t="s">
        <v>4061</v>
      </c>
      <c r="G3711" s="1116"/>
      <c r="H3711" s="1116"/>
      <c r="I3711" s="1116"/>
      <c r="J3711" s="1116"/>
      <c r="K3711" s="1116"/>
      <c r="L3711" s="624"/>
      <c r="M3711" s="624"/>
      <c r="N3711" s="624"/>
      <c r="O3711" s="1117" t="s">
        <v>4724</v>
      </c>
      <c r="P3711" s="1117"/>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5919.3</v>
      </c>
      <c r="J3807" s="296" t="s">
        <v>869</v>
      </c>
      <c r="K3807" s="252">
        <f>(F3807*I3807)</f>
        <v>118.39</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3083.71</v>
      </c>
      <c r="W3812" s="253"/>
    </row>
    <row r="3813" spans="6:23" ht="24" customHeight="1">
      <c r="K3813" s="358" t="s">
        <v>1586</v>
      </c>
      <c r="W3813" s="253"/>
    </row>
    <row r="3814" spans="6:23" ht="24" customHeight="1">
      <c r="H3814" s="255" t="s">
        <v>552</v>
      </c>
      <c r="K3814" s="274">
        <f>(K3812/1.86)</f>
        <v>1657.91</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4469.7</v>
      </c>
      <c r="J3822" s="296" t="s">
        <v>869</v>
      </c>
      <c r="K3822" s="252">
        <f>(F3822*I3822)</f>
        <v>938.64</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13648.94</v>
      </c>
      <c r="W3835" s="253"/>
    </row>
    <row r="3836" spans="6:23" ht="24" customHeight="1">
      <c r="K3836" s="358" t="s">
        <v>1586</v>
      </c>
      <c r="W3836" s="253"/>
    </row>
    <row r="3837" spans="6:23" ht="24" customHeight="1">
      <c r="F3837" s="356"/>
      <c r="H3837" s="255" t="s">
        <v>552</v>
      </c>
      <c r="K3837" s="274">
        <f>(K3835/10)</f>
        <v>1364.89</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8467.7199999999993</v>
      </c>
      <c r="J3920" s="296" t="s">
        <v>869</v>
      </c>
      <c r="K3920" s="252">
        <f>F3920*I3920</f>
        <v>322.62</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2815.91</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8467.7199999999993</v>
      </c>
      <c r="J3938" s="296" t="s">
        <v>869</v>
      </c>
      <c r="K3938" s="252">
        <f>F3938*I3938</f>
        <v>311.61</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2793.3</v>
      </c>
      <c r="L3950" s="252">
        <f>K3950-1729</f>
        <v>1064.3</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8467.7199999999993</v>
      </c>
      <c r="J3954" s="296" t="s">
        <v>869</v>
      </c>
      <c r="K3954" s="252">
        <f>F3954*I3954</f>
        <v>298.91000000000003</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2755.13</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8467.7199999999993</v>
      </c>
      <c r="J3971" s="296" t="s">
        <v>869</v>
      </c>
      <c r="K3971" s="252">
        <f>I3971*F3971</f>
        <v>550.4</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3350.38</v>
      </c>
      <c r="W3983" s="253"/>
    </row>
    <row r="3984" spans="6:23" ht="24" customHeight="1">
      <c r="K3984" s="358" t="s">
        <v>1586</v>
      </c>
      <c r="W3984" s="253"/>
    </row>
    <row r="3985" spans="6:23" ht="24" customHeight="1">
      <c r="F3985" s="1114" t="s">
        <v>4312</v>
      </c>
      <c r="G3985" s="1114"/>
      <c r="H3985" s="1114"/>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14" t="s">
        <v>4316</v>
      </c>
      <c r="I4002" s="1114"/>
      <c r="J4002" s="1114"/>
      <c r="K4002" s="1114"/>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13"/>
      <c r="K4078" s="1113"/>
      <c r="L4078" s="1113"/>
      <c r="M4078" s="1113"/>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873"/>
  <sheetViews>
    <sheetView view="pageBreakPreview" topLeftCell="A865" zoomScaleSheetLayoutView="100" workbookViewId="0">
      <selection activeCell="I874" sqref="I874"/>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KADAYALUMOODU</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1454.5</v>
      </c>
      <c r="E10" s="296" t="s">
        <v>869</v>
      </c>
      <c r="F10" s="252">
        <f>(A10*D10)</f>
        <v>1454.5</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7368.9</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1454.5</v>
      </c>
      <c r="E19" s="296" t="s">
        <v>869</v>
      </c>
      <c r="F19" s="252">
        <f>(A19*D19)</f>
        <v>1454.5</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5919.3</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1454.5</v>
      </c>
      <c r="E28" s="296" t="s">
        <v>869</v>
      </c>
      <c r="F28" s="252">
        <f>(A28*D28)</f>
        <v>1454.5</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4469.7</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1454.5</v>
      </c>
      <c r="E36" s="296" t="s">
        <v>869</v>
      </c>
      <c r="F36" s="252">
        <f>(A36*D36)</f>
        <v>1454.5</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3744.9</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1454.5</v>
      </c>
      <c r="E45" s="296" t="s">
        <v>869</v>
      </c>
      <c r="F45" s="252">
        <f>(A45*D45)</f>
        <v>1454.5</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3310.02</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1454.5</v>
      </c>
      <c r="E54" s="296" t="s">
        <v>869</v>
      </c>
      <c r="F54" s="252">
        <f>(A54*D54)</f>
        <v>1454.5</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3020.1</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1454.5</v>
      </c>
      <c r="E64" s="296" t="s">
        <v>869</v>
      </c>
      <c r="F64" s="252">
        <f>(A64*D64)</f>
        <v>1454.5</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2814.74</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1454.5</v>
      </c>
      <c r="E73" s="296" t="s">
        <v>869</v>
      </c>
      <c r="F73" s="252">
        <f>(A73*D73)</f>
        <v>1454.5</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2657.7</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4469.7</v>
      </c>
      <c r="E86" s="296" t="s">
        <v>869</v>
      </c>
      <c r="F86" s="252">
        <f t="shared" ref="F86:F92" si="0">(A86*D86)</f>
        <v>536.36</v>
      </c>
    </row>
    <row r="87" spans="1:6">
      <c r="A87" s="252">
        <v>10</v>
      </c>
      <c r="B87" s="252" t="s">
        <v>609</v>
      </c>
      <c r="C87" s="296" t="s">
        <v>1295</v>
      </c>
      <c r="D87" s="252">
        <f>Data!I1355</f>
        <v>314.20999999999998</v>
      </c>
      <c r="E87" s="296" t="s">
        <v>609</v>
      </c>
      <c r="F87" s="252">
        <f t="shared" si="0"/>
        <v>3142.1</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11880.06</v>
      </c>
    </row>
    <row r="96" spans="1:6">
      <c r="A96" s="252"/>
      <c r="B96" s="252"/>
      <c r="C96" s="252"/>
      <c r="D96" s="252"/>
      <c r="E96" s="296"/>
      <c r="F96" s="358" t="s">
        <v>1586</v>
      </c>
    </row>
    <row r="97" spans="1:6">
      <c r="A97" s="252"/>
      <c r="B97" s="252"/>
      <c r="C97" s="255" t="s">
        <v>552</v>
      </c>
      <c r="D97" s="252"/>
      <c r="E97" s="296"/>
      <c r="F97" s="274">
        <f>(F95/10)</f>
        <v>1188.01</v>
      </c>
    </row>
    <row r="98" spans="1:6">
      <c r="A98" s="252"/>
      <c r="B98" s="252"/>
      <c r="C98" s="252"/>
      <c r="D98" s="252"/>
      <c r="E98" s="296"/>
      <c r="F98" s="358" t="s">
        <v>2055</v>
      </c>
    </row>
    <row r="99" spans="1:6">
      <c r="A99" s="375">
        <v>29.5</v>
      </c>
      <c r="B99" s="252" t="s">
        <v>2251</v>
      </c>
      <c r="C99" s="296" t="s">
        <v>1813</v>
      </c>
      <c r="D99" s="252"/>
      <c r="E99" s="296"/>
      <c r="F99" s="252"/>
    </row>
    <row r="100" spans="1:6">
      <c r="A100" s="252"/>
      <c r="B100" s="252"/>
      <c r="C100" s="296" t="s">
        <v>858</v>
      </c>
      <c r="D100" s="252"/>
      <c r="E100" s="296"/>
      <c r="F100" s="252"/>
    </row>
    <row r="101" spans="1:6">
      <c r="A101" s="252"/>
      <c r="B101" s="252"/>
      <c r="C101" s="296" t="s">
        <v>1936</v>
      </c>
      <c r="D101" s="252"/>
      <c r="E101" s="296"/>
      <c r="F101" s="252"/>
    </row>
    <row r="102" spans="1:6">
      <c r="A102" s="252"/>
      <c r="B102" s="252"/>
      <c r="C102" s="358" t="s">
        <v>1586</v>
      </c>
      <c r="D102" s="358" t="s">
        <v>1586</v>
      </c>
      <c r="E102" s="296"/>
      <c r="F102" s="252"/>
    </row>
    <row r="103" spans="1:6">
      <c r="A103" s="252">
        <v>10</v>
      </c>
      <c r="B103" s="252" t="s">
        <v>609</v>
      </c>
      <c r="C103" s="296" t="s">
        <v>1937</v>
      </c>
      <c r="D103" s="252">
        <f>Data!I1248</f>
        <v>377.86</v>
      </c>
      <c r="E103" s="296" t="s">
        <v>609</v>
      </c>
      <c r="F103" s="252">
        <f>(A103*D103)</f>
        <v>3778.6</v>
      </c>
    </row>
    <row r="104" spans="1:6">
      <c r="A104" s="252">
        <v>0.21</v>
      </c>
      <c r="B104" s="252" t="s">
        <v>869</v>
      </c>
      <c r="C104" s="296" t="s">
        <v>1876</v>
      </c>
      <c r="D104" s="252">
        <f>Data!I1249</f>
        <v>4469.7</v>
      </c>
      <c r="E104" s="296" t="s">
        <v>869</v>
      </c>
      <c r="F104" s="252">
        <f>(A104*D104)</f>
        <v>938.64</v>
      </c>
    </row>
    <row r="105" spans="1:6">
      <c r="A105" s="252"/>
      <c r="B105" s="252"/>
      <c r="C105" s="296" t="s">
        <v>1877</v>
      </c>
      <c r="D105" s="252" t="str">
        <f>Data!I1250</f>
        <v/>
      </c>
      <c r="E105" s="296"/>
      <c r="F105" s="296" t="s">
        <v>975</v>
      </c>
    </row>
    <row r="106" spans="1:6">
      <c r="A106" s="252">
        <v>1.1000000000000001</v>
      </c>
      <c r="B106" s="252" t="s">
        <v>769</v>
      </c>
      <c r="C106" s="296" t="s">
        <v>2009</v>
      </c>
      <c r="D106" s="252">
        <f>Data!I1251</f>
        <v>999</v>
      </c>
      <c r="E106" s="296" t="s">
        <v>769</v>
      </c>
      <c r="F106" s="252">
        <f>(A106*D106)</f>
        <v>1098.9000000000001</v>
      </c>
    </row>
    <row r="107" spans="1:6">
      <c r="A107" s="252">
        <v>1.1000000000000001</v>
      </c>
      <c r="B107" s="252" t="s">
        <v>769</v>
      </c>
      <c r="C107" s="296" t="s">
        <v>1712</v>
      </c>
      <c r="D107" s="252">
        <f>Data!I1252</f>
        <v>932</v>
      </c>
      <c r="E107" s="296" t="s">
        <v>769</v>
      </c>
      <c r="F107" s="252">
        <f>(A107*D107)</f>
        <v>1025.2</v>
      </c>
    </row>
    <row r="108" spans="1:6">
      <c r="A108" s="252">
        <v>2.2000000000000002</v>
      </c>
      <c r="B108" s="252" t="s">
        <v>769</v>
      </c>
      <c r="C108" s="296" t="s">
        <v>1902</v>
      </c>
      <c r="D108" s="252">
        <f>Data!I1253</f>
        <v>651</v>
      </c>
      <c r="E108" s="296" t="s">
        <v>769</v>
      </c>
      <c r="F108" s="252">
        <f>(A108*D108)</f>
        <v>1432.2</v>
      </c>
    </row>
    <row r="109" spans="1:6">
      <c r="A109" s="252">
        <v>2.2000000000000002</v>
      </c>
      <c r="B109" s="252" t="s">
        <v>769</v>
      </c>
      <c r="C109" s="296" t="s">
        <v>320</v>
      </c>
      <c r="D109" s="252">
        <f>Data!I1254</f>
        <v>534</v>
      </c>
      <c r="E109" s="296" t="s">
        <v>769</v>
      </c>
      <c r="F109" s="252">
        <f>(A109*D109)</f>
        <v>1174.8</v>
      </c>
    </row>
    <row r="110" spans="1:6">
      <c r="A110" s="356">
        <v>20</v>
      </c>
      <c r="B110" s="252" t="s">
        <v>1645</v>
      </c>
      <c r="C110" s="296" t="s">
        <v>862</v>
      </c>
      <c r="D110" s="252">
        <f>Data!I1255</f>
        <v>6040</v>
      </c>
      <c r="E110" s="296" t="s">
        <v>861</v>
      </c>
      <c r="F110" s="252">
        <f>(A110*D110)/1000</f>
        <v>120.8</v>
      </c>
    </row>
    <row r="111" spans="1:6">
      <c r="A111" s="356">
        <v>2</v>
      </c>
      <c r="B111" s="252" t="s">
        <v>1645</v>
      </c>
      <c r="C111" s="296" t="s">
        <v>4229</v>
      </c>
      <c r="D111" s="252">
        <f>Data!I1256</f>
        <v>36.1</v>
      </c>
      <c r="E111" s="296" t="s">
        <v>1645</v>
      </c>
      <c r="F111" s="252">
        <f>(A111*D111)</f>
        <v>72.2</v>
      </c>
    </row>
    <row r="112" spans="1:6">
      <c r="A112" s="252">
        <v>1.6</v>
      </c>
      <c r="B112" s="252" t="s">
        <v>769</v>
      </c>
      <c r="C112" s="296" t="s">
        <v>1712</v>
      </c>
      <c r="D112" s="252">
        <f>Data!I1257</f>
        <v>932</v>
      </c>
      <c r="E112" s="296" t="s">
        <v>769</v>
      </c>
      <c r="F112" s="252">
        <f>(A112*D112)</f>
        <v>1491.2</v>
      </c>
    </row>
    <row r="113" spans="1:6">
      <c r="A113" s="252">
        <v>0.5</v>
      </c>
      <c r="B113" s="252" t="s">
        <v>769</v>
      </c>
      <c r="C113" s="296" t="s">
        <v>1902</v>
      </c>
      <c r="D113" s="252">
        <f>Data!I1258</f>
        <v>651</v>
      </c>
      <c r="E113" s="296" t="s">
        <v>769</v>
      </c>
      <c r="F113" s="252">
        <f>(A113*D113)</f>
        <v>325.5</v>
      </c>
    </row>
    <row r="114" spans="1:6">
      <c r="A114" s="252">
        <v>1.1000000000000001</v>
      </c>
      <c r="B114" s="252" t="s">
        <v>769</v>
      </c>
      <c r="C114" s="296" t="s">
        <v>320</v>
      </c>
      <c r="D114" s="252">
        <f>Data!I1259</f>
        <v>534</v>
      </c>
      <c r="E114" s="296" t="s">
        <v>769</v>
      </c>
      <c r="F114" s="252">
        <f>(A114*D114)</f>
        <v>587.4</v>
      </c>
    </row>
    <row r="115" spans="1:6">
      <c r="A115" s="252"/>
      <c r="B115" s="252" t="s">
        <v>449</v>
      </c>
      <c r="C115" s="296" t="s">
        <v>450</v>
      </c>
      <c r="D115" s="252"/>
      <c r="E115" s="296" t="s">
        <v>449</v>
      </c>
      <c r="F115" s="252">
        <v>0</v>
      </c>
    </row>
    <row r="116" spans="1:6">
      <c r="A116" s="252"/>
      <c r="B116" s="252"/>
      <c r="C116" s="252"/>
      <c r="D116" s="252"/>
      <c r="E116" s="296"/>
      <c r="F116" s="358" t="s">
        <v>1586</v>
      </c>
    </row>
    <row r="117" spans="1:6">
      <c r="A117" s="252"/>
      <c r="B117" s="252"/>
      <c r="C117" s="296" t="s">
        <v>441</v>
      </c>
      <c r="D117" s="252"/>
      <c r="E117" s="296"/>
      <c r="F117" s="252">
        <f>SUM(F103:F115)</f>
        <v>12045.44</v>
      </c>
    </row>
    <row r="118" spans="1:6">
      <c r="A118" s="252"/>
      <c r="B118" s="252"/>
      <c r="C118" s="252"/>
      <c r="D118" s="252"/>
      <c r="E118" s="296"/>
      <c r="F118" s="358" t="s">
        <v>1586</v>
      </c>
    </row>
    <row r="119" spans="1:6">
      <c r="A119" s="252"/>
      <c r="B119" s="252"/>
      <c r="C119" s="255" t="s">
        <v>552</v>
      </c>
      <c r="D119" s="252"/>
      <c r="E119" s="296"/>
      <c r="F119" s="274">
        <f>(F117/10)</f>
        <v>1204.54</v>
      </c>
    </row>
    <row r="120" spans="1:6">
      <c r="A120" s="252"/>
      <c r="B120" s="252"/>
      <c r="C120" s="252"/>
      <c r="D120" s="252"/>
      <c r="E120" s="296"/>
      <c r="F120" s="358" t="s">
        <v>2055</v>
      </c>
    </row>
    <row r="121" spans="1:6">
      <c r="A121" s="252"/>
      <c r="B121" s="252"/>
      <c r="C121" s="252"/>
      <c r="D121" s="252"/>
      <c r="E121" s="252"/>
      <c r="F121" s="252"/>
    </row>
    <row r="122" spans="1:6">
      <c r="A122" s="253" t="s">
        <v>253</v>
      </c>
      <c r="B122" s="252" t="s">
        <v>2251</v>
      </c>
      <c r="C122" s="296" t="s">
        <v>81</v>
      </c>
      <c r="D122" s="252"/>
      <c r="E122" s="296"/>
      <c r="F122" s="252"/>
    </row>
    <row r="123" spans="1:6">
      <c r="A123" s="252"/>
      <c r="B123" s="252"/>
      <c r="C123" s="296" t="s">
        <v>1102</v>
      </c>
      <c r="D123" s="252"/>
      <c r="E123" s="296"/>
      <c r="F123" s="252"/>
    </row>
    <row r="124" spans="1:6">
      <c r="A124" s="252"/>
      <c r="B124" s="252"/>
      <c r="C124" s="296" t="s">
        <v>1103</v>
      </c>
      <c r="D124" s="252"/>
      <c r="E124" s="296"/>
      <c r="F124" s="252"/>
    </row>
    <row r="125" spans="1:6">
      <c r="A125" s="252"/>
      <c r="B125" s="252"/>
      <c r="C125" s="296" t="s">
        <v>254</v>
      </c>
      <c r="D125" s="252"/>
      <c r="E125" s="296"/>
      <c r="F125" s="252"/>
    </row>
    <row r="126" spans="1:6">
      <c r="A126" s="252"/>
      <c r="B126" s="252"/>
      <c r="C126" s="358" t="s">
        <v>1586</v>
      </c>
      <c r="D126" s="252"/>
      <c r="E126" s="296"/>
      <c r="F126" s="252"/>
    </row>
    <row r="127" spans="1:6">
      <c r="A127" s="252">
        <v>1</v>
      </c>
      <c r="B127" s="252" t="s">
        <v>868</v>
      </c>
      <c r="C127" s="296" t="s">
        <v>712</v>
      </c>
      <c r="D127" s="252">
        <f>Data!P1986</f>
        <v>1201</v>
      </c>
      <c r="E127" s="296" t="s">
        <v>868</v>
      </c>
      <c r="F127" s="252">
        <f>(A127*D127)</f>
        <v>1201</v>
      </c>
    </row>
    <row r="128" spans="1:6">
      <c r="A128" s="356">
        <v>0.40500000000000003</v>
      </c>
      <c r="B128" s="252" t="s">
        <v>869</v>
      </c>
      <c r="C128" s="296" t="s">
        <v>2216</v>
      </c>
      <c r="D128" s="252">
        <f>Data!P1987</f>
        <v>3800.09</v>
      </c>
      <c r="E128" s="296" t="s">
        <v>869</v>
      </c>
      <c r="F128" s="252">
        <f>(A128*D128)</f>
        <v>1539.04</v>
      </c>
    </row>
    <row r="129" spans="1:6">
      <c r="A129" s="252"/>
      <c r="B129" s="252"/>
      <c r="C129" s="296" t="s">
        <v>1097</v>
      </c>
      <c r="D129" s="252" t="str">
        <f>Data!P1988</f>
        <v/>
      </c>
      <c r="E129" s="296"/>
      <c r="F129" s="296" t="s">
        <v>975</v>
      </c>
    </row>
    <row r="130" spans="1:6">
      <c r="A130" s="252">
        <v>1.89</v>
      </c>
      <c r="B130" s="252" t="s">
        <v>609</v>
      </c>
      <c r="C130" s="296" t="s">
        <v>264</v>
      </c>
      <c r="D130" s="252">
        <f>Data!P1989</f>
        <v>272.8</v>
      </c>
      <c r="E130" s="296" t="s">
        <v>609</v>
      </c>
      <c r="F130" s="252">
        <f>(A130*D130)</f>
        <v>515.59</v>
      </c>
    </row>
    <row r="131" spans="1:6">
      <c r="A131" s="252"/>
      <c r="B131" s="252"/>
      <c r="C131" s="296" t="s">
        <v>265</v>
      </c>
      <c r="D131" s="252" t="str">
        <f>Data!P1990</f>
        <v/>
      </c>
      <c r="E131" s="296"/>
      <c r="F131" s="296" t="s">
        <v>975</v>
      </c>
    </row>
    <row r="132" spans="1:6">
      <c r="A132" s="356">
        <v>8.1000000000000003E-2</v>
      </c>
      <c r="B132" s="252" t="s">
        <v>869</v>
      </c>
      <c r="C132" s="296" t="s">
        <v>266</v>
      </c>
      <c r="D132" s="252">
        <f>Data!P1991</f>
        <v>4052.84</v>
      </c>
      <c r="E132" s="296" t="s">
        <v>869</v>
      </c>
      <c r="F132" s="252">
        <f>(A132*D132)</f>
        <v>328.28</v>
      </c>
    </row>
    <row r="133" spans="1:6">
      <c r="A133" s="252"/>
      <c r="B133" s="252"/>
      <c r="C133" s="296" t="s">
        <v>267</v>
      </c>
      <c r="D133" s="252">
        <f>Data!P1992</f>
        <v>0</v>
      </c>
      <c r="E133" s="296"/>
      <c r="F133" s="252"/>
    </row>
    <row r="134" spans="1:6">
      <c r="A134" s="252">
        <v>1</v>
      </c>
      <c r="B134" s="252" t="s">
        <v>769</v>
      </c>
      <c r="C134" s="296" t="s">
        <v>2103</v>
      </c>
      <c r="D134" s="252">
        <f>Data!P1993</f>
        <v>866</v>
      </c>
      <c r="E134" s="296" t="s">
        <v>769</v>
      </c>
      <c r="F134" s="252">
        <f>(A134*D134)</f>
        <v>866</v>
      </c>
    </row>
    <row r="135" spans="1:6">
      <c r="A135" s="252">
        <v>0.5</v>
      </c>
      <c r="B135" s="252" t="s">
        <v>868</v>
      </c>
      <c r="C135" s="296" t="s">
        <v>1712</v>
      </c>
      <c r="D135" s="252">
        <f>Data!P1994</f>
        <v>932</v>
      </c>
      <c r="E135" s="296" t="s">
        <v>868</v>
      </c>
      <c r="F135" s="518">
        <f>(A135*D135)</f>
        <v>466</v>
      </c>
    </row>
    <row r="136" spans="1:6">
      <c r="A136" s="252">
        <v>0.5</v>
      </c>
      <c r="B136" s="252" t="s">
        <v>868</v>
      </c>
      <c r="C136" s="296" t="s">
        <v>1902</v>
      </c>
      <c r="D136" s="252">
        <f>Data!P1995</f>
        <v>651</v>
      </c>
      <c r="E136" s="296" t="s">
        <v>868</v>
      </c>
      <c r="F136" s="518">
        <f>(A136*D136)</f>
        <v>325.5</v>
      </c>
    </row>
    <row r="137" spans="1:6">
      <c r="A137" s="252"/>
      <c r="B137" s="252"/>
      <c r="C137" s="276" t="s">
        <v>4236</v>
      </c>
      <c r="D137" s="252" t="str">
        <f>Data!P1996</f>
        <v/>
      </c>
      <c r="E137" s="296"/>
      <c r="F137" s="518">
        <v>-164</v>
      </c>
    </row>
    <row r="138" spans="1:6">
      <c r="A138" s="252"/>
      <c r="B138" s="252"/>
      <c r="C138" s="276" t="s">
        <v>4237</v>
      </c>
      <c r="D138" s="252"/>
      <c r="E138" s="296"/>
      <c r="F138" s="518">
        <v>134.1</v>
      </c>
    </row>
    <row r="139" spans="1:6" ht="16.5" thickBot="1">
      <c r="A139" s="252"/>
      <c r="B139" s="252" t="s">
        <v>657</v>
      </c>
      <c r="C139" s="276" t="s">
        <v>2271</v>
      </c>
      <c r="D139" s="252"/>
      <c r="E139" s="296"/>
      <c r="F139" s="518">
        <v>0.47</v>
      </c>
    </row>
    <row r="140" spans="1:6" ht="16.5" thickTop="1">
      <c r="A140" s="252"/>
      <c r="B140" s="252"/>
      <c r="C140" s="296" t="s">
        <v>1751</v>
      </c>
      <c r="D140" s="252"/>
      <c r="E140" s="296"/>
      <c r="F140" s="519">
        <f>SUM(F127:F139)</f>
        <v>5211.9799999999996</v>
      </c>
    </row>
    <row r="141" spans="1:6" ht="16.5" thickBot="1">
      <c r="A141" s="252"/>
      <c r="B141" s="252"/>
      <c r="C141" s="252"/>
      <c r="D141" s="252"/>
      <c r="E141" s="296"/>
      <c r="F141" s="520"/>
    </row>
    <row r="142" spans="1:6" ht="16.5" thickTop="1">
      <c r="A142" s="252"/>
      <c r="B142" s="252"/>
      <c r="C142" s="252"/>
      <c r="D142" s="252"/>
      <c r="E142" s="252"/>
      <c r="F142" s="252"/>
    </row>
    <row r="143" spans="1:6">
      <c r="A143" s="369">
        <v>57</v>
      </c>
      <c r="B143" s="252" t="s">
        <v>2251</v>
      </c>
      <c r="C143" s="296" t="s">
        <v>6151</v>
      </c>
      <c r="D143" s="252"/>
      <c r="E143" s="296"/>
      <c r="F143" s="252"/>
    </row>
    <row r="144" spans="1:6">
      <c r="A144" s="252"/>
      <c r="B144" s="252"/>
      <c r="C144" s="296" t="s">
        <v>201</v>
      </c>
      <c r="D144" s="252"/>
      <c r="E144" s="296"/>
      <c r="F144" s="252"/>
    </row>
    <row r="145" spans="1:6">
      <c r="A145" s="252"/>
      <c r="B145" s="252"/>
      <c r="C145" s="296" t="s">
        <v>1772</v>
      </c>
      <c r="D145" s="252"/>
      <c r="E145" s="296"/>
      <c r="F145" s="252"/>
    </row>
    <row r="146" spans="1:6">
      <c r="A146" s="252"/>
      <c r="B146" s="252"/>
      <c r="C146" s="358" t="s">
        <v>1586</v>
      </c>
      <c r="D146" s="252"/>
      <c r="E146" s="296"/>
      <c r="F146" s="252"/>
    </row>
    <row r="147" spans="1:6" ht="78.75">
      <c r="A147" s="510">
        <v>1</v>
      </c>
      <c r="B147" s="510" t="s">
        <v>783</v>
      </c>
      <c r="C147" s="260" t="s">
        <v>1122</v>
      </c>
      <c r="D147" s="510">
        <f>Data!P2006</f>
        <v>3090</v>
      </c>
      <c r="E147" s="312" t="s">
        <v>783</v>
      </c>
      <c r="F147" s="510">
        <f>(A147*D147)</f>
        <v>3090</v>
      </c>
    </row>
    <row r="148" spans="1:6">
      <c r="A148" s="252"/>
      <c r="B148" s="252"/>
      <c r="C148" s="276" t="s">
        <v>1161</v>
      </c>
      <c r="D148" s="510">
        <f>Data!P2007</f>
        <v>0</v>
      </c>
      <c r="E148" s="296"/>
      <c r="F148" s="252"/>
    </row>
    <row r="149" spans="1:6">
      <c r="A149" s="252">
        <v>1</v>
      </c>
      <c r="B149" s="252" t="s">
        <v>868</v>
      </c>
      <c r="C149" s="296" t="s">
        <v>2009</v>
      </c>
      <c r="D149" s="510">
        <f>Data!P2008</f>
        <v>999</v>
      </c>
      <c r="E149" s="296" t="s">
        <v>868</v>
      </c>
      <c r="F149" s="252">
        <f>(A149*D149)</f>
        <v>999</v>
      </c>
    </row>
    <row r="150" spans="1:6">
      <c r="A150" s="252">
        <v>2</v>
      </c>
      <c r="B150" s="252" t="s">
        <v>868</v>
      </c>
      <c r="C150" s="296" t="s">
        <v>2103</v>
      </c>
      <c r="D150" s="510">
        <f>Data!P2009</f>
        <v>866</v>
      </c>
      <c r="E150" s="296" t="s">
        <v>868</v>
      </c>
      <c r="F150" s="252">
        <f>(A150*D150)</f>
        <v>1732</v>
      </c>
    </row>
    <row r="151" spans="1:6">
      <c r="A151" s="252">
        <v>1</v>
      </c>
      <c r="B151" s="252" t="s">
        <v>868</v>
      </c>
      <c r="C151" s="296" t="s">
        <v>320</v>
      </c>
      <c r="D151" s="510">
        <f>Data!P2010</f>
        <v>534</v>
      </c>
      <c r="E151" s="296" t="s">
        <v>868</v>
      </c>
      <c r="F151" s="252">
        <f>(A151*D151)</f>
        <v>534</v>
      </c>
    </row>
    <row r="152" spans="1:6">
      <c r="A152" s="252"/>
      <c r="B152" s="252"/>
      <c r="C152" s="276" t="s">
        <v>713</v>
      </c>
      <c r="D152" s="510">
        <f>Data!P2011</f>
        <v>0</v>
      </c>
      <c r="E152" s="296"/>
      <c r="F152" s="252"/>
    </row>
    <row r="153" spans="1:6">
      <c r="A153" s="252">
        <v>0.5</v>
      </c>
      <c r="B153" s="252" t="s">
        <v>868</v>
      </c>
      <c r="C153" s="296" t="s">
        <v>2103</v>
      </c>
      <c r="D153" s="510">
        <f>Data!P2012</f>
        <v>866</v>
      </c>
      <c r="E153" s="296" t="s">
        <v>868</v>
      </c>
      <c r="F153" s="252">
        <f>(A153*D153)</f>
        <v>433</v>
      </c>
    </row>
    <row r="154" spans="1:6">
      <c r="A154" s="252">
        <v>0.5</v>
      </c>
      <c r="B154" s="252" t="s">
        <v>868</v>
      </c>
      <c r="C154" s="296" t="s">
        <v>1902</v>
      </c>
      <c r="D154" s="510">
        <f>Data!P2013</f>
        <v>651</v>
      </c>
      <c r="E154" s="296" t="s">
        <v>868</v>
      </c>
      <c r="F154" s="252">
        <f>(A154*D154)</f>
        <v>325.5</v>
      </c>
    </row>
    <row r="155" spans="1:6">
      <c r="A155" s="252"/>
      <c r="B155" s="252"/>
      <c r="C155" s="276" t="s">
        <v>4236</v>
      </c>
      <c r="D155" s="510">
        <f>Data!P2014</f>
        <v>0</v>
      </c>
      <c r="E155" s="296"/>
      <c r="F155" s="252">
        <v>-164</v>
      </c>
    </row>
    <row r="156" spans="1:6">
      <c r="A156" s="252"/>
      <c r="B156" s="252"/>
      <c r="C156" s="276" t="s">
        <v>4237</v>
      </c>
      <c r="D156" s="252"/>
      <c r="E156" s="296"/>
      <c r="F156" s="252">
        <v>134.1</v>
      </c>
    </row>
    <row r="157" spans="1:6">
      <c r="A157" s="252"/>
      <c r="B157" s="252" t="s">
        <v>449</v>
      </c>
      <c r="C157" s="296" t="s">
        <v>450</v>
      </c>
      <c r="D157" s="252"/>
      <c r="E157" s="296" t="s">
        <v>449</v>
      </c>
      <c r="F157" s="252">
        <v>0.7</v>
      </c>
    </row>
    <row r="158" spans="1:6">
      <c r="A158" s="252"/>
      <c r="B158" s="252"/>
      <c r="C158" s="296" t="s">
        <v>1751</v>
      </c>
      <c r="D158" s="252"/>
      <c r="E158" s="296"/>
      <c r="F158" s="252"/>
    </row>
    <row r="159" spans="1:6">
      <c r="A159" s="252"/>
      <c r="B159" s="252"/>
      <c r="C159" s="252"/>
      <c r="D159" s="252"/>
      <c r="E159" s="296"/>
      <c r="F159" s="274">
        <f>SUM(F147:F158)</f>
        <v>7084.3</v>
      </c>
    </row>
    <row r="160" spans="1:6">
      <c r="A160" s="253" t="s">
        <v>1176</v>
      </c>
      <c r="B160" s="252" t="s">
        <v>2251</v>
      </c>
      <c r="C160" s="296" t="s">
        <v>2225</v>
      </c>
      <c r="D160" s="252"/>
      <c r="E160" s="296"/>
      <c r="F160" s="252"/>
    </row>
    <row r="161" spans="1:6">
      <c r="A161" s="252"/>
      <c r="B161" s="252"/>
      <c r="C161" s="296" t="s">
        <v>2120</v>
      </c>
      <c r="D161" s="252"/>
      <c r="E161" s="296"/>
      <c r="F161" s="252"/>
    </row>
    <row r="162" spans="1:6">
      <c r="A162" s="252"/>
      <c r="B162" s="252"/>
      <c r="C162" s="358" t="s">
        <v>1586</v>
      </c>
      <c r="D162" s="252"/>
      <c r="E162" s="296"/>
      <c r="F162" s="252"/>
    </row>
    <row r="163" spans="1:6">
      <c r="A163" s="252">
        <v>1</v>
      </c>
      <c r="B163" s="252" t="s">
        <v>868</v>
      </c>
      <c r="C163" s="296" t="s">
        <v>2226</v>
      </c>
      <c r="D163" s="252">
        <f>Data!I2116</f>
        <v>156</v>
      </c>
      <c r="E163" s="296" t="s">
        <v>868</v>
      </c>
      <c r="F163" s="252">
        <f>(A163*D163)</f>
        <v>156</v>
      </c>
    </row>
    <row r="164" spans="1:6">
      <c r="A164" s="252"/>
      <c r="B164" s="252" t="s">
        <v>449</v>
      </c>
      <c r="C164" s="296" t="s">
        <v>1686</v>
      </c>
      <c r="D164" s="252"/>
      <c r="E164" s="296" t="s">
        <v>449</v>
      </c>
      <c r="F164" s="252">
        <v>4</v>
      </c>
    </row>
    <row r="165" spans="1:6">
      <c r="A165" s="252"/>
      <c r="B165" s="252"/>
      <c r="C165" s="252"/>
      <c r="D165" s="252"/>
      <c r="E165" s="296" t="s">
        <v>975</v>
      </c>
      <c r="F165" s="358" t="s">
        <v>1586</v>
      </c>
    </row>
    <row r="166" spans="1:6">
      <c r="A166" s="252"/>
      <c r="B166" s="252"/>
      <c r="C166" s="296" t="s">
        <v>1751</v>
      </c>
      <c r="D166" s="252"/>
      <c r="E166" s="296"/>
      <c r="F166" s="274">
        <f>SUM(F163:F165)</f>
        <v>160</v>
      </c>
    </row>
    <row r="167" spans="1:6">
      <c r="A167" s="252"/>
      <c r="B167" s="252"/>
      <c r="C167" s="252"/>
      <c r="D167" s="252"/>
      <c r="E167" s="296"/>
      <c r="F167" s="358" t="s">
        <v>1586</v>
      </c>
    </row>
    <row r="168" spans="1:6">
      <c r="A168" s="252"/>
      <c r="B168" s="252" t="s">
        <v>675</v>
      </c>
      <c r="C168" s="296" t="s">
        <v>752</v>
      </c>
      <c r="D168" s="252"/>
      <c r="E168" s="296"/>
      <c r="F168" s="252"/>
    </row>
    <row r="169" spans="1:6">
      <c r="A169" s="252"/>
      <c r="B169" s="252"/>
      <c r="C169" s="296" t="s">
        <v>753</v>
      </c>
      <c r="D169" s="252"/>
      <c r="E169" s="296"/>
      <c r="F169" s="252"/>
    </row>
    <row r="170" spans="1:6">
      <c r="A170" s="252"/>
      <c r="B170" s="252"/>
      <c r="C170" s="358" t="s">
        <v>1586</v>
      </c>
      <c r="D170" s="252"/>
      <c r="E170" s="296"/>
      <c r="F170" s="252"/>
    </row>
    <row r="171" spans="1:6">
      <c r="A171" s="252">
        <v>0.04</v>
      </c>
      <c r="B171" s="252" t="s">
        <v>869</v>
      </c>
      <c r="C171" s="296" t="s">
        <v>754</v>
      </c>
      <c r="D171" s="252">
        <f>Data!I1336</f>
        <v>4469.7</v>
      </c>
      <c r="E171" s="296" t="s">
        <v>869</v>
      </c>
      <c r="F171" s="252">
        <f>(A171*D171)</f>
        <v>178.79</v>
      </c>
    </row>
    <row r="172" spans="1:6">
      <c r="A172" s="252">
        <v>2.2000000000000002</v>
      </c>
      <c r="B172" s="252" t="s">
        <v>769</v>
      </c>
      <c r="C172" s="296" t="s">
        <v>1712</v>
      </c>
      <c r="D172" s="252">
        <f>Data!I1337</f>
        <v>932</v>
      </c>
      <c r="E172" s="296" t="s">
        <v>769</v>
      </c>
      <c r="F172" s="252">
        <f>(A172*D172)</f>
        <v>2050.4</v>
      </c>
    </row>
    <row r="173" spans="1:6">
      <c r="A173" s="252">
        <v>0.5</v>
      </c>
      <c r="B173" s="252" t="s">
        <v>769</v>
      </c>
      <c r="C173" s="296" t="s">
        <v>1902</v>
      </c>
      <c r="D173" s="252">
        <f>Data!I1338</f>
        <v>651</v>
      </c>
      <c r="E173" s="296" t="s">
        <v>769</v>
      </c>
      <c r="F173" s="252">
        <f>(A173*D173)</f>
        <v>325.5</v>
      </c>
    </row>
    <row r="174" spans="1:6">
      <c r="A174" s="252">
        <v>1.1000000000000001</v>
      </c>
      <c r="B174" s="252" t="s">
        <v>769</v>
      </c>
      <c r="C174" s="296" t="s">
        <v>320</v>
      </c>
      <c r="D174" s="252">
        <f>Data!I1339</f>
        <v>534</v>
      </c>
      <c r="E174" s="296" t="s">
        <v>769</v>
      </c>
      <c r="F174" s="252">
        <f>(A174*D174)</f>
        <v>587.4</v>
      </c>
    </row>
    <row r="175" spans="1:6">
      <c r="A175" s="252"/>
      <c r="B175" s="252" t="s">
        <v>449</v>
      </c>
      <c r="C175" s="296" t="s">
        <v>450</v>
      </c>
      <c r="D175" s="252"/>
      <c r="E175" s="296" t="s">
        <v>449</v>
      </c>
      <c r="F175" s="252">
        <v>0</v>
      </c>
    </row>
    <row r="176" spans="1:6">
      <c r="A176" s="252"/>
      <c r="B176" s="252"/>
      <c r="C176" s="252"/>
      <c r="D176" s="252"/>
      <c r="E176" s="296"/>
      <c r="F176" s="358" t="s">
        <v>1586</v>
      </c>
    </row>
    <row r="177" spans="1:6">
      <c r="A177" s="252"/>
      <c r="B177" s="252"/>
      <c r="C177" s="296" t="s">
        <v>441</v>
      </c>
      <c r="D177" s="252"/>
      <c r="E177" s="296"/>
      <c r="F177" s="252">
        <f>SUM(F171:F175)</f>
        <v>3142.09</v>
      </c>
    </row>
    <row r="178" spans="1:6">
      <c r="A178" s="252"/>
      <c r="B178" s="252"/>
      <c r="C178" s="252"/>
      <c r="D178" s="252"/>
      <c r="E178" s="296"/>
      <c r="F178" s="358" t="s">
        <v>1586</v>
      </c>
    </row>
    <row r="179" spans="1:6">
      <c r="A179" s="252"/>
      <c r="B179" s="252"/>
      <c r="C179" s="255" t="s">
        <v>552</v>
      </c>
      <c r="D179" s="252"/>
      <c r="E179" s="296"/>
      <c r="F179" s="274">
        <f>(F177/10)</f>
        <v>314.20999999999998</v>
      </c>
    </row>
    <row r="180" spans="1:6">
      <c r="A180" s="252"/>
      <c r="B180" s="252"/>
      <c r="C180" s="252"/>
      <c r="D180" s="252"/>
      <c r="E180" s="296"/>
      <c r="F180" s="358" t="s">
        <v>2055</v>
      </c>
    </row>
    <row r="181" spans="1:6">
      <c r="A181" s="253" t="s">
        <v>1296</v>
      </c>
      <c r="B181" s="252" t="s">
        <v>2251</v>
      </c>
      <c r="C181" s="296" t="s">
        <v>4</v>
      </c>
      <c r="D181" s="252"/>
      <c r="E181" s="296"/>
      <c r="F181" s="252"/>
    </row>
    <row r="182" spans="1:6">
      <c r="A182" s="252"/>
      <c r="B182" s="252"/>
      <c r="C182" s="358" t="s">
        <v>1586</v>
      </c>
      <c r="D182" s="252"/>
      <c r="E182" s="296"/>
      <c r="F182" s="252"/>
    </row>
    <row r="183" spans="1:6">
      <c r="A183" s="252">
        <v>0.14000000000000001</v>
      </c>
      <c r="B183" s="252" t="s">
        <v>869</v>
      </c>
      <c r="C183" s="296" t="s">
        <v>1625</v>
      </c>
      <c r="D183" s="252">
        <f>Data!I1392</f>
        <v>3310.02</v>
      </c>
      <c r="E183" s="296" t="s">
        <v>869</v>
      </c>
      <c r="F183" s="252">
        <f>(A183*D183)</f>
        <v>463.4</v>
      </c>
    </row>
    <row r="184" spans="1:6">
      <c r="A184" s="252">
        <v>1.1000000000000001</v>
      </c>
      <c r="B184" s="252" t="s">
        <v>868</v>
      </c>
      <c r="C184" s="296" t="s">
        <v>2009</v>
      </c>
      <c r="D184" s="252">
        <f>Data!I1393</f>
        <v>999</v>
      </c>
      <c r="E184" s="296" t="s">
        <v>868</v>
      </c>
      <c r="F184" s="252">
        <f>(A184*D184)</f>
        <v>1098.9000000000001</v>
      </c>
    </row>
    <row r="185" spans="1:6">
      <c r="A185" s="252">
        <v>0.5</v>
      </c>
      <c r="B185" s="252" t="s">
        <v>868</v>
      </c>
      <c r="C185" s="296" t="s">
        <v>1902</v>
      </c>
      <c r="D185" s="252">
        <f>Data!I1394</f>
        <v>651</v>
      </c>
      <c r="E185" s="296" t="s">
        <v>868</v>
      </c>
      <c r="F185" s="252">
        <f>(A185*D185)</f>
        <v>325.5</v>
      </c>
    </row>
    <row r="186" spans="1:6">
      <c r="A186" s="252">
        <v>1.1000000000000001</v>
      </c>
      <c r="B186" s="252" t="s">
        <v>868</v>
      </c>
      <c r="C186" s="296" t="s">
        <v>320</v>
      </c>
      <c r="D186" s="252">
        <f>Data!I1395</f>
        <v>534</v>
      </c>
      <c r="E186" s="296" t="s">
        <v>868</v>
      </c>
      <c r="F186" s="252">
        <f>(A186*D186)</f>
        <v>587.4</v>
      </c>
    </row>
    <row r="187" spans="1:6">
      <c r="A187" s="252"/>
      <c r="B187" s="252" t="s">
        <v>449</v>
      </c>
      <c r="C187" s="296" t="s">
        <v>450</v>
      </c>
      <c r="D187" s="252" t="str">
        <f>Data!I1396</f>
        <v/>
      </c>
      <c r="E187" s="296" t="s">
        <v>449</v>
      </c>
      <c r="F187" s="252">
        <v>5</v>
      </c>
    </row>
    <row r="188" spans="1:6">
      <c r="A188" s="252"/>
      <c r="B188" s="252"/>
      <c r="C188" s="252"/>
      <c r="D188" s="252"/>
      <c r="E188" s="296"/>
      <c r="F188" s="358" t="s">
        <v>1586</v>
      </c>
    </row>
    <row r="189" spans="1:6">
      <c r="A189" s="252"/>
      <c r="B189" s="252"/>
      <c r="C189" s="296" t="s">
        <v>441</v>
      </c>
      <c r="D189" s="252"/>
      <c r="E189" s="296"/>
      <c r="F189" s="252">
        <f>SUM(F183:F188)</f>
        <v>2480.1999999999998</v>
      </c>
    </row>
    <row r="190" spans="1:6">
      <c r="A190" s="252"/>
      <c r="B190" s="252"/>
      <c r="C190" s="252"/>
      <c r="D190" s="252"/>
      <c r="E190" s="296"/>
      <c r="F190" s="358" t="s">
        <v>1586</v>
      </c>
    </row>
    <row r="191" spans="1:6">
      <c r="A191" s="252"/>
      <c r="B191" s="252"/>
      <c r="C191" s="255" t="s">
        <v>552</v>
      </c>
      <c r="D191" s="252"/>
      <c r="E191" s="296"/>
      <c r="F191" s="274">
        <f>(F189/10)</f>
        <v>248.02</v>
      </c>
    </row>
    <row r="192" spans="1:6">
      <c r="A192" s="252"/>
      <c r="B192" s="252"/>
      <c r="C192" s="252"/>
      <c r="D192" s="252"/>
      <c r="E192" s="296"/>
      <c r="F192" s="358" t="s">
        <v>2055</v>
      </c>
    </row>
    <row r="193" spans="1:6">
      <c r="A193" s="253" t="s">
        <v>7</v>
      </c>
      <c r="B193" s="252" t="s">
        <v>2251</v>
      </c>
      <c r="C193" s="296" t="s">
        <v>8</v>
      </c>
      <c r="D193" s="252"/>
      <c r="E193" s="296"/>
      <c r="F193" s="252"/>
    </row>
    <row r="194" spans="1:6">
      <c r="A194" s="252"/>
      <c r="B194" s="252"/>
      <c r="C194" s="358" t="s">
        <v>1586</v>
      </c>
      <c r="D194" s="252"/>
      <c r="E194" s="296"/>
      <c r="F194" s="252"/>
    </row>
    <row r="195" spans="1:6">
      <c r="A195" s="252">
        <v>0.1</v>
      </c>
      <c r="B195" s="252" t="s">
        <v>869</v>
      </c>
      <c r="C195" s="296" t="s">
        <v>1353</v>
      </c>
      <c r="D195" s="252">
        <f>Data!I1418</f>
        <v>4469.7</v>
      </c>
      <c r="E195" s="296" t="s">
        <v>869</v>
      </c>
      <c r="F195" s="252">
        <f>(A195*D195)</f>
        <v>446.97</v>
      </c>
    </row>
    <row r="196" spans="1:6">
      <c r="A196" s="252">
        <v>1.1000000000000001</v>
      </c>
      <c r="B196" s="252" t="s">
        <v>868</v>
      </c>
      <c r="C196" s="296" t="s">
        <v>2009</v>
      </c>
      <c r="D196" s="252">
        <f>Data!I1419</f>
        <v>999</v>
      </c>
      <c r="E196" s="296" t="s">
        <v>868</v>
      </c>
      <c r="F196" s="252">
        <f>(A196*D196)</f>
        <v>1098.9000000000001</v>
      </c>
    </row>
    <row r="197" spans="1:6">
      <c r="A197" s="252">
        <v>1.1000000000000001</v>
      </c>
      <c r="B197" s="252" t="s">
        <v>868</v>
      </c>
      <c r="C197" s="296" t="s">
        <v>1902</v>
      </c>
      <c r="D197" s="252">
        <f>Data!I1420</f>
        <v>651</v>
      </c>
      <c r="E197" s="296" t="s">
        <v>868</v>
      </c>
      <c r="F197" s="252">
        <f>(A197*D197)</f>
        <v>716.1</v>
      </c>
    </row>
    <row r="198" spans="1:6">
      <c r="A198" s="252">
        <v>1.1000000000000001</v>
      </c>
      <c r="B198" s="252" t="s">
        <v>868</v>
      </c>
      <c r="C198" s="296" t="s">
        <v>320</v>
      </c>
      <c r="D198" s="252">
        <f>Data!I1421</f>
        <v>534</v>
      </c>
      <c r="E198" s="296" t="s">
        <v>868</v>
      </c>
      <c r="F198" s="252">
        <f>(A198*D198)</f>
        <v>587.4</v>
      </c>
    </row>
    <row r="199" spans="1:6">
      <c r="A199" s="252"/>
      <c r="B199" s="252" t="s">
        <v>449</v>
      </c>
      <c r="C199" s="296" t="s">
        <v>450</v>
      </c>
      <c r="D199" s="252" t="str">
        <f>Data!I1422</f>
        <v/>
      </c>
      <c r="E199" s="296" t="s">
        <v>449</v>
      </c>
      <c r="F199" s="252"/>
    </row>
    <row r="200" spans="1:6">
      <c r="A200" s="252"/>
      <c r="B200" s="252"/>
      <c r="C200" s="252"/>
      <c r="D200" s="252"/>
      <c r="E200" s="296"/>
      <c r="F200" s="358" t="s">
        <v>1586</v>
      </c>
    </row>
    <row r="201" spans="1:6">
      <c r="A201" s="252"/>
      <c r="B201" s="252"/>
      <c r="C201" s="296" t="s">
        <v>441</v>
      </c>
      <c r="D201" s="252"/>
      <c r="E201" s="296"/>
      <c r="F201" s="252">
        <f>SUM(F195:F199)</f>
        <v>2849.37</v>
      </c>
    </row>
    <row r="202" spans="1:6">
      <c r="A202" s="252"/>
      <c r="B202" s="252"/>
      <c r="C202" s="253"/>
      <c r="D202" s="252"/>
      <c r="E202" s="296"/>
      <c r="F202" s="358" t="s">
        <v>1586</v>
      </c>
    </row>
    <row r="203" spans="1:6">
      <c r="A203" s="252"/>
      <c r="B203" s="252"/>
      <c r="C203" s="255" t="s">
        <v>552</v>
      </c>
      <c r="D203" s="274"/>
      <c r="E203" s="276"/>
      <c r="F203" s="274">
        <f>(F201/10)</f>
        <v>284.94</v>
      </c>
    </row>
    <row r="204" spans="1:6">
      <c r="A204" s="252"/>
      <c r="B204" s="252"/>
      <c r="C204" s="252"/>
      <c r="D204" s="252"/>
      <c r="E204" s="296"/>
      <c r="F204" s="358" t="s">
        <v>2055</v>
      </c>
    </row>
    <row r="205" spans="1:6">
      <c r="A205" s="375">
        <v>37.1</v>
      </c>
      <c r="B205" s="252" t="s">
        <v>2251</v>
      </c>
      <c r="C205" s="296" t="s">
        <v>395</v>
      </c>
      <c r="D205" s="252"/>
      <c r="E205" s="296"/>
      <c r="F205" s="252"/>
    </row>
    <row r="206" spans="1:6">
      <c r="A206" s="252"/>
      <c r="B206" s="252"/>
      <c r="C206" s="358" t="s">
        <v>1586</v>
      </c>
      <c r="D206" s="252"/>
      <c r="E206" s="296"/>
      <c r="F206" s="252"/>
    </row>
    <row r="207" spans="1:6">
      <c r="A207" s="252">
        <v>0.09</v>
      </c>
      <c r="B207" s="252" t="s">
        <v>869</v>
      </c>
      <c r="C207" s="296" t="s">
        <v>2004</v>
      </c>
      <c r="D207" s="252">
        <f>Data!I1490</f>
        <v>1348</v>
      </c>
      <c r="E207" s="296" t="s">
        <v>869</v>
      </c>
      <c r="F207" s="252">
        <f>(A207*D207)</f>
        <v>121.32</v>
      </c>
    </row>
    <row r="208" spans="1:6">
      <c r="A208" s="252">
        <v>2.2000000000000002</v>
      </c>
      <c r="B208" s="252" t="s">
        <v>868</v>
      </c>
      <c r="C208" s="296" t="s">
        <v>1712</v>
      </c>
      <c r="D208" s="252">
        <f>Data!I1491</f>
        <v>932</v>
      </c>
      <c r="E208" s="296" t="s">
        <v>868</v>
      </c>
      <c r="F208" s="252">
        <f>(A208*D208)</f>
        <v>2050.4</v>
      </c>
    </row>
    <row r="209" spans="1:6">
      <c r="A209" s="252">
        <v>0.5</v>
      </c>
      <c r="B209" s="252" t="s">
        <v>868</v>
      </c>
      <c r="C209" s="296" t="s">
        <v>1902</v>
      </c>
      <c r="D209" s="252">
        <f>Data!I1492</f>
        <v>651</v>
      </c>
      <c r="E209" s="296" t="s">
        <v>868</v>
      </c>
      <c r="F209" s="252">
        <f>(A209*D209)</f>
        <v>325.5</v>
      </c>
    </row>
    <row r="210" spans="1:6">
      <c r="A210" s="252">
        <v>3.8</v>
      </c>
      <c r="B210" s="252" t="s">
        <v>868</v>
      </c>
      <c r="C210" s="296" t="s">
        <v>320</v>
      </c>
      <c r="D210" s="252">
        <f>Data!I1493</f>
        <v>534</v>
      </c>
      <c r="E210" s="296" t="s">
        <v>868</v>
      </c>
      <c r="F210" s="252">
        <f>(A210*D210)</f>
        <v>2029.2</v>
      </c>
    </row>
    <row r="211" spans="1:6">
      <c r="A211" s="252"/>
      <c r="B211" s="252" t="s">
        <v>449</v>
      </c>
      <c r="C211" s="296" t="s">
        <v>505</v>
      </c>
      <c r="D211" s="252" t="str">
        <f>Data!I1494</f>
        <v/>
      </c>
      <c r="E211" s="296" t="s">
        <v>449</v>
      </c>
      <c r="F211" s="252">
        <v>1.5</v>
      </c>
    </row>
    <row r="212" spans="1:6">
      <c r="A212" s="252"/>
      <c r="B212" s="252"/>
      <c r="C212" s="252"/>
      <c r="D212" s="252"/>
      <c r="E212" s="296"/>
      <c r="F212" s="358" t="s">
        <v>1586</v>
      </c>
    </row>
    <row r="213" spans="1:6">
      <c r="A213" s="252"/>
      <c r="B213" s="252"/>
      <c r="C213" s="296" t="s">
        <v>1838</v>
      </c>
      <c r="D213" s="252"/>
      <c r="E213" s="296"/>
      <c r="F213" s="252">
        <f>SUM(F206:F211)</f>
        <v>4527.92</v>
      </c>
    </row>
    <row r="214" spans="1:6">
      <c r="A214" s="252"/>
      <c r="B214" s="252"/>
      <c r="C214" s="252"/>
      <c r="D214" s="252"/>
      <c r="E214" s="296"/>
      <c r="F214" s="358" t="s">
        <v>1586</v>
      </c>
    </row>
    <row r="215" spans="1:6">
      <c r="A215" s="252"/>
      <c r="B215" s="252"/>
      <c r="C215" s="255" t="s">
        <v>552</v>
      </c>
      <c r="D215" s="274"/>
      <c r="E215" s="276"/>
      <c r="F215" s="274">
        <f>(F213/100)</f>
        <v>45.28</v>
      </c>
    </row>
    <row r="216" spans="1:6">
      <c r="A216" s="252"/>
      <c r="B216" s="252"/>
      <c r="C216" s="252"/>
      <c r="D216" s="252"/>
      <c r="E216" s="296"/>
      <c r="F216" s="358" t="s">
        <v>2055</v>
      </c>
    </row>
    <row r="217" spans="1:6">
      <c r="A217" s="253" t="s">
        <v>848</v>
      </c>
      <c r="B217" s="252" t="s">
        <v>2251</v>
      </c>
      <c r="C217" s="296" t="s">
        <v>998</v>
      </c>
      <c r="D217" s="252"/>
      <c r="E217" s="253"/>
      <c r="F217" s="252"/>
    </row>
    <row r="218" spans="1:6">
      <c r="A218" s="252"/>
      <c r="B218" s="252"/>
      <c r="C218" s="296" t="s">
        <v>999</v>
      </c>
      <c r="D218" s="252"/>
      <c r="E218" s="253"/>
      <c r="F218" s="252"/>
    </row>
    <row r="219" spans="1:6">
      <c r="A219" s="252"/>
      <c r="B219" s="252"/>
      <c r="C219" s="296" t="s">
        <v>1000</v>
      </c>
      <c r="D219" s="252"/>
      <c r="E219" s="253"/>
      <c r="F219" s="252"/>
    </row>
    <row r="220" spans="1:6">
      <c r="A220" s="252"/>
      <c r="B220" s="252"/>
      <c r="C220" s="296" t="s">
        <v>28</v>
      </c>
      <c r="D220" s="252"/>
      <c r="E220" s="253"/>
      <c r="F220" s="252"/>
    </row>
    <row r="221" spans="1:6">
      <c r="A221" s="252"/>
      <c r="B221" s="252"/>
      <c r="C221" s="358" t="s">
        <v>1586</v>
      </c>
      <c r="D221" s="252"/>
      <c r="E221" s="253"/>
      <c r="F221" s="252"/>
    </row>
    <row r="222" spans="1:6">
      <c r="A222" s="252">
        <v>1.8</v>
      </c>
      <c r="B222" s="252" t="s">
        <v>1645</v>
      </c>
      <c r="C222" s="296" t="s">
        <v>1288</v>
      </c>
      <c r="D222" s="252">
        <f>Data!I2711</f>
        <v>22.6</v>
      </c>
      <c r="E222" s="253" t="s">
        <v>1645</v>
      </c>
      <c r="F222" s="252">
        <f>(A222*D222)</f>
        <v>40.68</v>
      </c>
    </row>
    <row r="223" spans="1:6">
      <c r="A223" s="252">
        <v>0.25</v>
      </c>
      <c r="B223" s="252" t="s">
        <v>868</v>
      </c>
      <c r="C223" s="296" t="s">
        <v>29</v>
      </c>
      <c r="D223" s="252">
        <f>Data!I2712</f>
        <v>797</v>
      </c>
      <c r="E223" s="253" t="s">
        <v>868</v>
      </c>
      <c r="F223" s="252">
        <f>(A223*D223)</f>
        <v>199.25</v>
      </c>
    </row>
    <row r="224" spans="1:6">
      <c r="A224" s="252">
        <v>0.25</v>
      </c>
      <c r="B224" s="252" t="s">
        <v>868</v>
      </c>
      <c r="C224" s="296" t="s">
        <v>934</v>
      </c>
      <c r="D224" s="252">
        <f>Data!I2713</f>
        <v>651</v>
      </c>
      <c r="E224" s="253" t="s">
        <v>868</v>
      </c>
      <c r="F224" s="252">
        <f>(A224*D224)</f>
        <v>162.75</v>
      </c>
    </row>
    <row r="225" spans="1:6">
      <c r="A225" s="252">
        <v>0.4</v>
      </c>
      <c r="B225" s="252" t="s">
        <v>868</v>
      </c>
      <c r="C225" s="296" t="s">
        <v>320</v>
      </c>
      <c r="D225" s="252">
        <f>Data!I2714</f>
        <v>534</v>
      </c>
      <c r="E225" s="253" t="s">
        <v>868</v>
      </c>
      <c r="F225" s="252">
        <f>(A225*D225)</f>
        <v>213.6</v>
      </c>
    </row>
    <row r="226" spans="1:6">
      <c r="A226" s="252"/>
      <c r="B226" s="252"/>
      <c r="C226" s="296"/>
      <c r="D226" s="252" t="str">
        <f>Data!I2715</f>
        <v/>
      </c>
      <c r="E226" s="253"/>
      <c r="F226" s="252">
        <f>SUM(F222:F225)</f>
        <v>616.28</v>
      </c>
    </row>
    <row r="227" spans="1:6">
      <c r="A227" s="252"/>
      <c r="B227" s="252"/>
      <c r="C227" s="274"/>
      <c r="D227" s="274"/>
      <c r="E227" s="255"/>
      <c r="F227" s="360">
        <f>F226/10</f>
        <v>61.63</v>
      </c>
    </row>
    <row r="228" spans="1:6">
      <c r="A228" s="253"/>
      <c r="B228" s="252" t="s">
        <v>2251</v>
      </c>
      <c r="C228" s="296" t="s">
        <v>6163</v>
      </c>
      <c r="D228" s="252"/>
      <c r="E228" s="253"/>
      <c r="F228" s="252"/>
    </row>
    <row r="229" spans="1:6">
      <c r="A229" s="252"/>
      <c r="B229" s="252"/>
      <c r="C229" s="296" t="s">
        <v>1524</v>
      </c>
      <c r="D229" s="252"/>
      <c r="E229" s="253"/>
      <c r="F229" s="252"/>
    </row>
    <row r="230" spans="1:6">
      <c r="A230" s="252"/>
      <c r="B230" s="252"/>
      <c r="C230" s="276" t="s">
        <v>1898</v>
      </c>
      <c r="D230" s="252"/>
      <c r="E230" s="253"/>
      <c r="F230" s="252"/>
    </row>
    <row r="231" spans="1:6">
      <c r="A231" s="252"/>
      <c r="B231" s="252"/>
      <c r="C231" s="358" t="s">
        <v>1586</v>
      </c>
      <c r="D231" s="252"/>
      <c r="E231" s="253"/>
      <c r="F231" s="252"/>
    </row>
    <row r="232" spans="1:6">
      <c r="A232" s="252">
        <v>1.34</v>
      </c>
      <c r="B232" s="252" t="s">
        <v>1645</v>
      </c>
      <c r="C232" s="296" t="s">
        <v>5363</v>
      </c>
      <c r="D232" s="252">
        <f>Data!I3340</f>
        <v>73.8</v>
      </c>
      <c r="E232" s="296" t="s">
        <v>1645</v>
      </c>
      <c r="F232" s="252">
        <f>(A232*D232)</f>
        <v>98.89</v>
      </c>
    </row>
    <row r="233" spans="1:6">
      <c r="A233" s="252">
        <v>0.5</v>
      </c>
      <c r="B233" s="252" t="s">
        <v>769</v>
      </c>
      <c r="C233" s="296" t="s">
        <v>1179</v>
      </c>
      <c r="D233" s="252">
        <f>Data!I3341</f>
        <v>797</v>
      </c>
      <c r="E233" s="252" t="s">
        <v>769</v>
      </c>
      <c r="F233" s="252">
        <f>(A233*D233)</f>
        <v>398.5</v>
      </c>
    </row>
    <row r="234" spans="1:6">
      <c r="A234" s="252">
        <v>0.5</v>
      </c>
      <c r="B234" s="252" t="s">
        <v>769</v>
      </c>
      <c r="C234" s="296" t="s">
        <v>1902</v>
      </c>
      <c r="D234" s="252">
        <f>Data!I3342</f>
        <v>651</v>
      </c>
      <c r="E234" s="252" t="s">
        <v>769</v>
      </c>
      <c r="F234" s="252">
        <f>(A234*D234)</f>
        <v>325.5</v>
      </c>
    </row>
    <row r="235" spans="1:6">
      <c r="A235" s="252">
        <v>0.8</v>
      </c>
      <c r="B235" s="252" t="s">
        <v>769</v>
      </c>
      <c r="C235" s="296" t="s">
        <v>320</v>
      </c>
      <c r="D235" s="252">
        <f>Data!I3343</f>
        <v>534</v>
      </c>
      <c r="E235" s="252" t="s">
        <v>769</v>
      </c>
      <c r="F235" s="252">
        <f>(A235*D235)</f>
        <v>427.2</v>
      </c>
    </row>
    <row r="236" spans="1:6">
      <c r="A236" s="252"/>
      <c r="B236" s="252" t="s">
        <v>449</v>
      </c>
      <c r="C236" s="296" t="s">
        <v>1181</v>
      </c>
      <c r="D236" s="252" t="str">
        <f>Data!I3344</f>
        <v/>
      </c>
      <c r="E236" s="253" t="s">
        <v>449</v>
      </c>
      <c r="F236" s="252">
        <v>2.6</v>
      </c>
    </row>
    <row r="237" spans="1:6">
      <c r="A237" s="252"/>
      <c r="B237" s="252"/>
      <c r="C237" s="252"/>
      <c r="D237" s="252"/>
      <c r="E237" s="253"/>
      <c r="F237" s="358" t="s">
        <v>1586</v>
      </c>
    </row>
    <row r="238" spans="1:6">
      <c r="A238" s="252"/>
      <c r="B238" s="252"/>
      <c r="C238" s="296" t="s">
        <v>441</v>
      </c>
      <c r="D238" s="252"/>
      <c r="E238" s="253"/>
      <c r="F238" s="252">
        <f>SUM(F232:F237)</f>
        <v>1252.69</v>
      </c>
    </row>
    <row r="239" spans="1:6">
      <c r="A239" s="252"/>
      <c r="B239" s="252"/>
      <c r="C239" s="252"/>
      <c r="D239" s="252"/>
      <c r="E239" s="253"/>
      <c r="F239" s="358" t="s">
        <v>1586</v>
      </c>
    </row>
    <row r="240" spans="1:6">
      <c r="A240" s="252"/>
      <c r="B240" s="252"/>
      <c r="C240" s="276" t="s">
        <v>552</v>
      </c>
      <c r="D240" s="252"/>
      <c r="E240" s="253"/>
      <c r="F240" s="274">
        <f>(F238/10)</f>
        <v>125.27</v>
      </c>
    </row>
    <row r="241" spans="1:6">
      <c r="A241" s="253" t="s">
        <v>1374</v>
      </c>
      <c r="B241" s="252" t="s">
        <v>2251</v>
      </c>
      <c r="C241" s="296" t="s">
        <v>6135</v>
      </c>
      <c r="D241" s="252"/>
      <c r="E241" s="253"/>
      <c r="F241" s="252"/>
    </row>
    <row r="242" spans="1:6">
      <c r="A242" s="252"/>
      <c r="B242" s="252"/>
      <c r="C242" s="296" t="s">
        <v>1524</v>
      </c>
      <c r="D242" s="252"/>
      <c r="E242" s="253"/>
      <c r="F242" s="252"/>
    </row>
    <row r="243" spans="1:6">
      <c r="A243" s="252"/>
      <c r="B243" s="252"/>
      <c r="C243" s="276" t="s">
        <v>1200</v>
      </c>
      <c r="D243" s="252"/>
      <c r="E243" s="253"/>
      <c r="F243" s="252"/>
    </row>
    <row r="244" spans="1:6">
      <c r="A244" s="252"/>
      <c r="B244" s="252"/>
      <c r="C244" s="358" t="s">
        <v>1586</v>
      </c>
      <c r="D244" s="252"/>
      <c r="E244" s="253"/>
      <c r="F244" s="252"/>
    </row>
    <row r="245" spans="1:6">
      <c r="A245" s="252">
        <v>1.4</v>
      </c>
      <c r="B245" s="252" t="s">
        <v>1238</v>
      </c>
      <c r="C245" s="276" t="s">
        <v>5326</v>
      </c>
      <c r="D245" s="407">
        <f>Data!P1319</f>
        <v>295.60000000000002</v>
      </c>
      <c r="E245" s="253" t="s">
        <v>1238</v>
      </c>
      <c r="F245" s="252">
        <f>D245*A245</f>
        <v>413.84</v>
      </c>
    </row>
    <row r="246" spans="1:6">
      <c r="A246" s="252">
        <v>0.98</v>
      </c>
      <c r="B246" s="252" t="s">
        <v>1238</v>
      </c>
      <c r="C246" s="296" t="s">
        <v>5327</v>
      </c>
      <c r="D246" s="407">
        <f>Data!P1320</f>
        <v>147.5</v>
      </c>
      <c r="E246" s="253" t="s">
        <v>1238</v>
      </c>
      <c r="F246" s="252">
        <f>(A246*D246)</f>
        <v>144.55000000000001</v>
      </c>
    </row>
    <row r="247" spans="1:6">
      <c r="A247" s="252">
        <v>2.2000000000000002</v>
      </c>
      <c r="B247" s="252" t="s">
        <v>769</v>
      </c>
      <c r="C247" s="296" t="s">
        <v>1179</v>
      </c>
      <c r="D247" s="407">
        <f>Data!P1321</f>
        <v>797</v>
      </c>
      <c r="E247" s="253" t="s">
        <v>769</v>
      </c>
      <c r="F247" s="252">
        <f>(A247*D247)</f>
        <v>1753.4</v>
      </c>
    </row>
    <row r="248" spans="1:6">
      <c r="A248" s="252"/>
      <c r="B248" s="252" t="s">
        <v>449</v>
      </c>
      <c r="C248" s="296" t="s">
        <v>1181</v>
      </c>
      <c r="D248" s="407" t="str">
        <f>Data!P1322</f>
        <v/>
      </c>
      <c r="E248" s="253" t="s">
        <v>449</v>
      </c>
      <c r="F248" s="252">
        <v>2.5499999999999998</v>
      </c>
    </row>
    <row r="249" spans="1:6">
      <c r="A249" s="252"/>
      <c r="B249" s="252"/>
      <c r="C249" s="252"/>
      <c r="D249" s="252"/>
      <c r="E249" s="253"/>
      <c r="F249" s="358"/>
    </row>
    <row r="250" spans="1:6">
      <c r="A250" s="252"/>
      <c r="B250" s="252"/>
      <c r="C250" s="296" t="s">
        <v>441</v>
      </c>
      <c r="D250" s="252"/>
      <c r="E250" s="253"/>
      <c r="F250" s="252">
        <f>SUM(F245:F248)</f>
        <v>2314.34</v>
      </c>
    </row>
    <row r="251" spans="1:6">
      <c r="A251" s="252"/>
      <c r="B251" s="252"/>
      <c r="C251" s="252"/>
      <c r="D251" s="252"/>
      <c r="E251" s="253"/>
      <c r="F251" s="358" t="s">
        <v>1586</v>
      </c>
    </row>
    <row r="252" spans="1:6">
      <c r="A252" s="252"/>
      <c r="B252" s="252"/>
      <c r="C252" s="296" t="s">
        <v>552</v>
      </c>
      <c r="D252" s="252"/>
      <c r="E252" s="253"/>
      <c r="F252" s="274">
        <f>(F250/10)</f>
        <v>231.43</v>
      </c>
    </row>
    <row r="253" spans="1:6">
      <c r="A253" s="252"/>
      <c r="B253" s="252"/>
      <c r="C253" s="252"/>
      <c r="D253" s="252"/>
      <c r="E253" s="253"/>
      <c r="F253" s="358" t="s">
        <v>2055</v>
      </c>
    </row>
    <row r="254" spans="1:6">
      <c r="A254" s="253" t="s">
        <v>1651</v>
      </c>
      <c r="B254" s="252"/>
      <c r="C254" s="296" t="s">
        <v>5333</v>
      </c>
      <c r="D254" s="252"/>
      <c r="E254" s="296"/>
      <c r="F254" s="407">
        <v>10.050000000000001</v>
      </c>
    </row>
    <row r="255" spans="1:6">
      <c r="A255" s="252"/>
      <c r="B255" s="252"/>
      <c r="C255" s="296" t="s">
        <v>2276</v>
      </c>
      <c r="D255" s="252"/>
      <c r="E255" s="296"/>
      <c r="F255" s="274">
        <f>700*F254</f>
        <v>7035</v>
      </c>
    </row>
    <row r="256" spans="1:6">
      <c r="A256" s="253"/>
      <c r="B256" s="252" t="s">
        <v>2251</v>
      </c>
      <c r="C256" s="296" t="s">
        <v>6492</v>
      </c>
      <c r="D256" s="252"/>
      <c r="E256" s="253"/>
      <c r="F256" s="252"/>
    </row>
    <row r="257" spans="1:6">
      <c r="A257" s="252"/>
      <c r="B257" s="252"/>
      <c r="C257" s="296" t="s">
        <v>1524</v>
      </c>
      <c r="D257" s="252"/>
      <c r="E257" s="253"/>
      <c r="F257" s="252"/>
    </row>
    <row r="258" spans="1:6">
      <c r="A258" s="252"/>
      <c r="B258" s="252"/>
      <c r="C258" s="276" t="s">
        <v>1898</v>
      </c>
      <c r="D258" s="252"/>
      <c r="E258" s="253"/>
      <c r="F258" s="252"/>
    </row>
    <row r="259" spans="1:6">
      <c r="A259" s="252"/>
      <c r="B259" s="252"/>
      <c r="C259" s="358" t="s">
        <v>1586</v>
      </c>
      <c r="D259" s="252"/>
      <c r="E259" s="253"/>
      <c r="F259" s="252"/>
    </row>
    <row r="260" spans="1:6">
      <c r="A260" s="252">
        <v>1.34</v>
      </c>
      <c r="B260" s="252" t="s">
        <v>1645</v>
      </c>
      <c r="C260" s="296" t="s">
        <v>5363</v>
      </c>
      <c r="D260" s="252">
        <f>Data!I3340</f>
        <v>73.8</v>
      </c>
      <c r="E260" s="296" t="s">
        <v>1645</v>
      </c>
      <c r="F260" s="252">
        <f>(A260*D260)</f>
        <v>98.89</v>
      </c>
    </row>
    <row r="261" spans="1:6">
      <c r="A261" s="252">
        <v>0.5</v>
      </c>
      <c r="B261" s="252" t="s">
        <v>769</v>
      </c>
      <c r="C261" s="296" t="s">
        <v>1179</v>
      </c>
      <c r="D261" s="252">
        <f>Data!I3341</f>
        <v>797</v>
      </c>
      <c r="E261" s="252" t="s">
        <v>769</v>
      </c>
      <c r="F261" s="252">
        <f>(A261*D261)</f>
        <v>398.5</v>
      </c>
    </row>
    <row r="262" spans="1:6">
      <c r="A262" s="252">
        <v>0.5</v>
      </c>
      <c r="B262" s="252" t="s">
        <v>769</v>
      </c>
      <c r="C262" s="296" t="s">
        <v>1902</v>
      </c>
      <c r="D262" s="252">
        <f>Data!I3342</f>
        <v>651</v>
      </c>
      <c r="E262" s="252" t="s">
        <v>769</v>
      </c>
      <c r="F262" s="252">
        <f>(A262*D262)</f>
        <v>325.5</v>
      </c>
    </row>
    <row r="263" spans="1:6">
      <c r="A263" s="252">
        <v>0.8</v>
      </c>
      <c r="B263" s="252" t="s">
        <v>769</v>
      </c>
      <c r="C263" s="296" t="s">
        <v>320</v>
      </c>
      <c r="D263" s="252">
        <f>Data!I3343</f>
        <v>534</v>
      </c>
      <c r="E263" s="252" t="s">
        <v>769</v>
      </c>
      <c r="F263" s="252">
        <f>(A263*D263)</f>
        <v>427.2</v>
      </c>
    </row>
    <row r="264" spans="1:6">
      <c r="A264" s="252">
        <v>10</v>
      </c>
      <c r="B264" s="252" t="s">
        <v>609</v>
      </c>
      <c r="C264" s="296" t="s">
        <v>2884</v>
      </c>
      <c r="D264" s="252">
        <v>4</v>
      </c>
      <c r="E264" s="252" t="s">
        <v>609</v>
      </c>
      <c r="F264" s="252">
        <f>(A264*D264)</f>
        <v>40</v>
      </c>
    </row>
    <row r="265" spans="1:6">
      <c r="A265" s="252"/>
      <c r="B265" s="252" t="s">
        <v>449</v>
      </c>
      <c r="C265" s="296" t="s">
        <v>1181</v>
      </c>
      <c r="D265" s="252" t="str">
        <f>Data!I3344</f>
        <v/>
      </c>
      <c r="E265" s="253" t="s">
        <v>449</v>
      </c>
      <c r="F265" s="252">
        <v>2.6</v>
      </c>
    </row>
    <row r="266" spans="1:6">
      <c r="A266" s="252"/>
      <c r="B266" s="252"/>
      <c r="C266" s="252"/>
      <c r="D266" s="252"/>
      <c r="E266" s="253"/>
      <c r="F266" s="358" t="s">
        <v>1586</v>
      </c>
    </row>
    <row r="267" spans="1:6">
      <c r="A267" s="252"/>
      <c r="B267" s="252"/>
      <c r="C267" s="296" t="s">
        <v>441</v>
      </c>
      <c r="D267" s="252"/>
      <c r="E267" s="253"/>
      <c r="F267" s="252">
        <f>SUM(F260:F266)</f>
        <v>1292.69</v>
      </c>
    </row>
    <row r="268" spans="1:6">
      <c r="A268" s="252"/>
      <c r="B268" s="252"/>
      <c r="C268" s="252"/>
      <c r="D268" s="252"/>
      <c r="E268" s="253"/>
      <c r="F268" s="358" t="s">
        <v>1586</v>
      </c>
    </row>
    <row r="269" spans="1:6">
      <c r="A269" s="252"/>
      <c r="B269" s="252"/>
      <c r="C269" s="276" t="s">
        <v>552</v>
      </c>
      <c r="D269" s="252"/>
      <c r="E269" s="253"/>
      <c r="F269" s="274">
        <f>(F267/10)</f>
        <v>129.27000000000001</v>
      </c>
    </row>
    <row r="270" spans="1:6">
      <c r="A270" s="252"/>
      <c r="B270" s="296" t="s">
        <v>675</v>
      </c>
      <c r="C270" s="296" t="s">
        <v>1114</v>
      </c>
      <c r="D270" s="252"/>
      <c r="E270" s="252"/>
      <c r="F270" s="252"/>
    </row>
    <row r="271" spans="1:6">
      <c r="A271" s="252"/>
      <c r="B271" s="252"/>
      <c r="C271" s="358" t="s">
        <v>1586</v>
      </c>
      <c r="D271" s="252"/>
      <c r="E271" s="252"/>
      <c r="F271" s="252"/>
    </row>
    <row r="272" spans="1:6">
      <c r="A272" s="252">
        <v>7.0000000000000007E-2</v>
      </c>
      <c r="B272" s="296" t="s">
        <v>869</v>
      </c>
      <c r="C272" s="296" t="s">
        <v>2004</v>
      </c>
      <c r="D272" s="252">
        <f>Data!P390</f>
        <v>1348</v>
      </c>
      <c r="E272" s="296" t="s">
        <v>869</v>
      </c>
      <c r="F272" s="252">
        <f>(A272*D272)</f>
        <v>94.36</v>
      </c>
    </row>
    <row r="273" spans="1:6">
      <c r="A273" s="252">
        <v>1.6</v>
      </c>
      <c r="B273" s="296" t="s">
        <v>868</v>
      </c>
      <c r="C273" s="296" t="s">
        <v>1712</v>
      </c>
      <c r="D273" s="252">
        <f>Data!P391</f>
        <v>932</v>
      </c>
      <c r="E273" s="296" t="s">
        <v>868</v>
      </c>
      <c r="F273" s="252">
        <f>(A273*D273)</f>
        <v>1491.2</v>
      </c>
    </row>
    <row r="274" spans="1:6">
      <c r="A274" s="252">
        <v>0.5</v>
      </c>
      <c r="B274" s="296" t="s">
        <v>868</v>
      </c>
      <c r="C274" s="296" t="s">
        <v>1902</v>
      </c>
      <c r="D274" s="252">
        <f>Data!P392</f>
        <v>651</v>
      </c>
      <c r="E274" s="296" t="s">
        <v>868</v>
      </c>
      <c r="F274" s="252">
        <f>(A274*D274)</f>
        <v>325.5</v>
      </c>
    </row>
    <row r="275" spans="1:6">
      <c r="A275" s="252">
        <v>2.7</v>
      </c>
      <c r="B275" s="296" t="s">
        <v>868</v>
      </c>
      <c r="C275" s="296" t="s">
        <v>320</v>
      </c>
      <c r="D275" s="252">
        <f>Data!P393</f>
        <v>534</v>
      </c>
      <c r="E275" s="296" t="s">
        <v>868</v>
      </c>
      <c r="F275" s="252">
        <f>(A275*D275)</f>
        <v>1441.8</v>
      </c>
    </row>
    <row r="276" spans="1:6">
      <c r="A276" s="252">
        <v>100</v>
      </c>
      <c r="B276" s="252" t="s">
        <v>609</v>
      </c>
      <c r="C276" s="296" t="s">
        <v>2884</v>
      </c>
      <c r="D276" s="252">
        <v>4</v>
      </c>
      <c r="E276" s="252" t="s">
        <v>609</v>
      </c>
      <c r="F276" s="252">
        <f>(A276*D276)</f>
        <v>400</v>
      </c>
    </row>
    <row r="277" spans="1:6">
      <c r="A277" s="252"/>
      <c r="B277" s="296" t="s">
        <v>449</v>
      </c>
      <c r="C277" s="296" t="s">
        <v>1836</v>
      </c>
      <c r="D277" s="252" t="str">
        <f>Data!P394</f>
        <v/>
      </c>
      <c r="E277" s="296" t="s">
        <v>449</v>
      </c>
      <c r="F277" s="252">
        <v>2.09</v>
      </c>
    </row>
    <row r="278" spans="1:6">
      <c r="A278" s="252"/>
      <c r="B278" s="252"/>
      <c r="C278" s="252"/>
      <c r="D278" s="252"/>
      <c r="E278" s="252"/>
      <c r="F278" s="358" t="s">
        <v>1586</v>
      </c>
    </row>
    <row r="279" spans="1:6">
      <c r="A279" s="252"/>
      <c r="B279" s="252"/>
      <c r="C279" s="296" t="s">
        <v>1838</v>
      </c>
      <c r="D279" s="252"/>
      <c r="E279" s="252"/>
      <c r="F279" s="252">
        <f>SUM(F271:F277)</f>
        <v>3754.95</v>
      </c>
    </row>
    <row r="280" spans="1:6">
      <c r="A280" s="252"/>
      <c r="B280" s="252"/>
      <c r="C280" s="252"/>
      <c r="D280" s="252"/>
      <c r="E280" s="252"/>
      <c r="F280" s="358" t="s">
        <v>1586</v>
      </c>
    </row>
    <row r="281" spans="1:6">
      <c r="A281" s="252"/>
      <c r="B281" s="252"/>
      <c r="C281" s="296" t="s">
        <v>552</v>
      </c>
      <c r="D281" s="252"/>
      <c r="E281" s="252"/>
      <c r="F281" s="274">
        <f>(F279/100)</f>
        <v>37.549999999999997</v>
      </c>
    </row>
    <row r="282" spans="1:6">
      <c r="A282" s="252"/>
      <c r="B282" s="252"/>
      <c r="C282" s="252"/>
      <c r="D282" s="252"/>
      <c r="E282" s="252"/>
      <c r="F282" s="358" t="s">
        <v>2055</v>
      </c>
    </row>
    <row r="283" spans="1:6">
      <c r="A283" s="252"/>
      <c r="B283" s="252"/>
      <c r="C283" s="252" t="s">
        <v>2571</v>
      </c>
      <c r="D283" s="252"/>
      <c r="E283" s="253"/>
      <c r="F283" s="252"/>
    </row>
    <row r="284" spans="1:6">
      <c r="A284" s="252"/>
      <c r="B284" s="252"/>
      <c r="C284" s="252" t="s">
        <v>1045</v>
      </c>
      <c r="D284" s="252"/>
      <c r="E284" s="253"/>
      <c r="F284" s="252"/>
    </row>
    <row r="285" spans="1:6">
      <c r="A285" s="252"/>
      <c r="B285" s="252"/>
      <c r="C285" s="252" t="s">
        <v>1237</v>
      </c>
      <c r="D285" s="252"/>
      <c r="E285" s="253"/>
      <c r="F285" s="252"/>
    </row>
    <row r="286" spans="1:6">
      <c r="A286" s="252"/>
      <c r="B286" s="252"/>
      <c r="C286" s="252"/>
      <c r="D286" s="252"/>
      <c r="E286" s="253"/>
      <c r="F286" s="252"/>
    </row>
    <row r="287" spans="1:6">
      <c r="A287" s="252">
        <v>1.89</v>
      </c>
      <c r="B287" s="252" t="s">
        <v>2570</v>
      </c>
      <c r="C287" s="252" t="s">
        <v>1180</v>
      </c>
      <c r="D287" s="252">
        <f>Data!I3241</f>
        <v>227.6</v>
      </c>
      <c r="E287" s="252" t="s">
        <v>2570</v>
      </c>
      <c r="F287" s="252">
        <f>D287*A287</f>
        <v>430.16</v>
      </c>
    </row>
    <row r="288" spans="1:6">
      <c r="A288" s="252">
        <v>1.1000000000000001</v>
      </c>
      <c r="B288" s="252" t="s">
        <v>258</v>
      </c>
      <c r="C288" s="252" t="s">
        <v>1179</v>
      </c>
      <c r="D288" s="252">
        <f>Data!I3242</f>
        <v>797</v>
      </c>
      <c r="E288" s="252" t="s">
        <v>258</v>
      </c>
      <c r="F288" s="252">
        <f>D288*A288</f>
        <v>876.7</v>
      </c>
    </row>
    <row r="289" spans="1:6">
      <c r="A289" s="252">
        <v>10</v>
      </c>
      <c r="B289" s="252" t="s">
        <v>2283</v>
      </c>
      <c r="C289" s="296" t="s">
        <v>3038</v>
      </c>
      <c r="D289" s="252">
        <f>Data!I3243</f>
        <v>9.1</v>
      </c>
      <c r="E289" s="252" t="s">
        <v>2283</v>
      </c>
      <c r="F289" s="252">
        <f>D289*A289</f>
        <v>91</v>
      </c>
    </row>
    <row r="290" spans="1:6">
      <c r="A290" s="252"/>
      <c r="B290" s="252"/>
      <c r="C290" s="296" t="s">
        <v>3039</v>
      </c>
      <c r="D290" s="252" t="str">
        <f>Data!I3244</f>
        <v>LS</v>
      </c>
      <c r="E290" s="253"/>
      <c r="F290" s="252">
        <v>1.9</v>
      </c>
    </row>
    <row r="291" spans="1:6">
      <c r="A291" s="252"/>
      <c r="B291" s="252"/>
      <c r="C291" s="252" t="s">
        <v>441</v>
      </c>
      <c r="D291" s="252"/>
      <c r="E291" s="253"/>
      <c r="F291" s="252">
        <f>SUM(F287:F290)</f>
        <v>1399.76</v>
      </c>
    </row>
    <row r="292" spans="1:6">
      <c r="A292" s="252"/>
      <c r="B292" s="252"/>
      <c r="C292" s="252"/>
      <c r="D292" s="252"/>
      <c r="E292" s="253"/>
      <c r="F292" s="252"/>
    </row>
    <row r="293" spans="1:6">
      <c r="A293" s="252"/>
      <c r="B293" s="252"/>
      <c r="C293" s="252" t="s">
        <v>552</v>
      </c>
      <c r="D293" s="252"/>
      <c r="E293" s="253"/>
      <c r="F293" s="274">
        <f>F291/10</f>
        <v>139.97999999999999</v>
      </c>
    </row>
    <row r="294" spans="1:6">
      <c r="A294" s="252"/>
      <c r="B294" s="252"/>
      <c r="C294" s="252" t="s">
        <v>2571</v>
      </c>
      <c r="D294" s="252"/>
      <c r="E294" s="253"/>
      <c r="F294" s="252"/>
    </row>
    <row r="295" spans="1:6">
      <c r="A295" s="252"/>
      <c r="B295" s="252"/>
      <c r="C295" s="252" t="s">
        <v>1376</v>
      </c>
      <c r="D295" s="252"/>
      <c r="E295" s="253"/>
      <c r="F295" s="252"/>
    </row>
    <row r="296" spans="1:6">
      <c r="A296" s="252"/>
      <c r="B296" s="252"/>
      <c r="C296" s="252" t="s">
        <v>1237</v>
      </c>
      <c r="D296" s="252"/>
      <c r="E296" s="253"/>
      <c r="F296" s="252"/>
    </row>
    <row r="297" spans="1:6">
      <c r="A297" s="252"/>
      <c r="B297" s="252"/>
      <c r="C297" s="252"/>
      <c r="D297" s="252"/>
      <c r="E297" s="253"/>
      <c r="F297" s="252"/>
    </row>
    <row r="298" spans="1:6">
      <c r="A298" s="252">
        <v>2.2200000000000002</v>
      </c>
      <c r="B298" s="252" t="s">
        <v>2570</v>
      </c>
      <c r="C298" s="252" t="s">
        <v>1180</v>
      </c>
      <c r="D298" s="252">
        <f>Data!I3225</f>
        <v>238.9</v>
      </c>
      <c r="E298" s="252" t="s">
        <v>2570</v>
      </c>
      <c r="F298" s="252">
        <f>D298*A298</f>
        <v>530.36</v>
      </c>
    </row>
    <row r="299" spans="1:6">
      <c r="A299" s="252">
        <v>1.2</v>
      </c>
      <c r="B299" s="252" t="s">
        <v>258</v>
      </c>
      <c r="C299" s="252" t="s">
        <v>1179</v>
      </c>
      <c r="D299" s="252">
        <f>Data!I3226</f>
        <v>797</v>
      </c>
      <c r="E299" s="252" t="s">
        <v>258</v>
      </c>
      <c r="F299" s="252">
        <f>D299*A299</f>
        <v>956.4</v>
      </c>
    </row>
    <row r="300" spans="1:6">
      <c r="A300" s="252">
        <v>10</v>
      </c>
      <c r="B300" s="252" t="s">
        <v>2283</v>
      </c>
      <c r="C300" s="252" t="s">
        <v>3038</v>
      </c>
      <c r="D300" s="252">
        <f>Data!I3227</f>
        <v>9.85</v>
      </c>
      <c r="E300" s="252" t="s">
        <v>2283</v>
      </c>
      <c r="F300" s="252">
        <f>D300*A300</f>
        <v>98.5</v>
      </c>
    </row>
    <row r="301" spans="1:6">
      <c r="A301" s="252"/>
      <c r="B301" s="252"/>
      <c r="C301" s="252" t="s">
        <v>3039</v>
      </c>
      <c r="D301" s="252" t="str">
        <f>Data!I3228</f>
        <v>LS</v>
      </c>
      <c r="E301" s="253"/>
      <c r="F301" s="252">
        <v>6.65</v>
      </c>
    </row>
    <row r="302" spans="1:6">
      <c r="A302" s="252"/>
      <c r="B302" s="252"/>
      <c r="C302" s="252" t="s">
        <v>441</v>
      </c>
      <c r="D302" s="252"/>
      <c r="E302" s="253"/>
      <c r="F302" s="252">
        <f>SUM(F298:F301)</f>
        <v>1591.91</v>
      </c>
    </row>
    <row r="303" spans="1:6">
      <c r="A303" s="252"/>
      <c r="B303" s="252"/>
      <c r="C303" s="252"/>
      <c r="D303" s="252"/>
      <c r="E303" s="253"/>
      <c r="F303" s="252"/>
    </row>
    <row r="304" spans="1:6">
      <c r="A304" s="252"/>
      <c r="B304" s="252"/>
      <c r="C304" s="252" t="s">
        <v>552</v>
      </c>
      <c r="D304" s="252"/>
      <c r="E304" s="253"/>
      <c r="F304" s="274">
        <f>F302/10</f>
        <v>159.19</v>
      </c>
    </row>
    <row r="305" spans="1:6">
      <c r="A305" s="252"/>
      <c r="B305" s="252"/>
      <c r="C305" s="274" t="s">
        <v>4247</v>
      </c>
      <c r="D305" s="252"/>
      <c r="E305" s="252"/>
      <c r="F305" s="252"/>
    </row>
    <row r="306" spans="1:6">
      <c r="A306" s="252"/>
      <c r="B306" s="252"/>
      <c r="C306" s="252"/>
      <c r="D306" s="252"/>
      <c r="E306" s="252"/>
      <c r="F306" s="252"/>
    </row>
    <row r="307" spans="1:6">
      <c r="A307" s="252">
        <v>1.4</v>
      </c>
      <c r="B307" s="252" t="s">
        <v>1238</v>
      </c>
      <c r="C307" s="252" t="s">
        <v>1200</v>
      </c>
      <c r="D307" s="407">
        <f>Data!I3353</f>
        <v>295.60000000000002</v>
      </c>
      <c r="E307" s="252" t="s">
        <v>1238</v>
      </c>
      <c r="F307" s="252">
        <f>D307*A307</f>
        <v>413.84</v>
      </c>
    </row>
    <row r="308" spans="1:6">
      <c r="A308" s="252">
        <v>1.5</v>
      </c>
      <c r="B308" s="252" t="s">
        <v>769</v>
      </c>
      <c r="C308" s="252" t="s">
        <v>4249</v>
      </c>
      <c r="D308" s="407">
        <f>Data!I3354</f>
        <v>797</v>
      </c>
      <c r="E308" s="252" t="s">
        <v>769</v>
      </c>
      <c r="F308" s="252">
        <f>D308*A308</f>
        <v>1195.5</v>
      </c>
    </row>
    <row r="309" spans="1:6">
      <c r="A309" s="252">
        <v>10</v>
      </c>
      <c r="B309" s="252" t="s">
        <v>2283</v>
      </c>
      <c r="C309" s="296" t="s">
        <v>3866</v>
      </c>
      <c r="D309" s="407">
        <f>Data!I3355</f>
        <v>4.2</v>
      </c>
      <c r="E309" s="252" t="s">
        <v>2283</v>
      </c>
      <c r="F309" s="252">
        <f>D309*A309</f>
        <v>42</v>
      </c>
    </row>
    <row r="310" spans="1:6">
      <c r="A310" s="252"/>
      <c r="B310" s="252"/>
      <c r="C310" s="296" t="s">
        <v>3039</v>
      </c>
      <c r="D310" s="407" t="str">
        <f>Data!I3356</f>
        <v>ls</v>
      </c>
      <c r="E310" s="253"/>
      <c r="F310" s="252">
        <v>4.33</v>
      </c>
    </row>
    <row r="311" spans="1:6">
      <c r="A311" s="252"/>
      <c r="B311" s="252"/>
      <c r="C311" s="296" t="s">
        <v>441</v>
      </c>
      <c r="D311" s="252"/>
      <c r="E311" s="253"/>
      <c r="F311" s="252">
        <f>SUM(F307:F310)</f>
        <v>1655.67</v>
      </c>
    </row>
    <row r="312" spans="1:6">
      <c r="A312" s="252"/>
      <c r="B312" s="252"/>
      <c r="C312" s="276" t="s">
        <v>552</v>
      </c>
      <c r="D312" s="252"/>
      <c r="E312" s="253"/>
      <c r="F312" s="274">
        <f>F311/10</f>
        <v>165.57</v>
      </c>
    </row>
    <row r="313" spans="1:6">
      <c r="A313" s="375">
        <v>44.1</v>
      </c>
      <c r="B313" s="252" t="s">
        <v>2251</v>
      </c>
      <c r="C313" s="296" t="s">
        <v>1596</v>
      </c>
      <c r="D313" s="252"/>
      <c r="E313" s="296"/>
      <c r="F313" s="252"/>
    </row>
    <row r="314" spans="1:6">
      <c r="A314" s="252"/>
      <c r="B314" s="252"/>
      <c r="C314" s="296" t="s">
        <v>1597</v>
      </c>
      <c r="D314" s="252"/>
      <c r="E314" s="296"/>
      <c r="F314" s="252"/>
    </row>
    <row r="315" spans="1:6">
      <c r="A315" s="252"/>
      <c r="B315" s="252"/>
      <c r="C315" s="296" t="s">
        <v>6143</v>
      </c>
      <c r="D315" s="252"/>
      <c r="E315" s="296"/>
      <c r="F315" s="252"/>
    </row>
    <row r="316" spans="1:6">
      <c r="A316" s="252"/>
      <c r="B316" s="252"/>
      <c r="C316" s="358" t="s">
        <v>1586</v>
      </c>
      <c r="D316" s="252"/>
      <c r="E316" s="296"/>
      <c r="F316" s="252"/>
    </row>
    <row r="317" spans="1:6">
      <c r="A317" s="252">
        <v>3</v>
      </c>
      <c r="B317" s="252" t="s">
        <v>1771</v>
      </c>
      <c r="C317" s="296" t="s">
        <v>2046</v>
      </c>
      <c r="D317" s="252">
        <f>Data!I1626</f>
        <v>120.54</v>
      </c>
      <c r="E317" s="296" t="s">
        <v>1771</v>
      </c>
      <c r="F317" s="252">
        <f t="shared" ref="F317:F322" si="1">(A317*D317)</f>
        <v>361.62</v>
      </c>
    </row>
    <row r="318" spans="1:6">
      <c r="A318" s="252">
        <v>1</v>
      </c>
      <c r="B318" s="252" t="s">
        <v>868</v>
      </c>
      <c r="C318" s="296" t="s">
        <v>2099</v>
      </c>
      <c r="D318" s="252">
        <f>Data!I1627</f>
        <v>76</v>
      </c>
      <c r="E318" s="296" t="s">
        <v>868</v>
      </c>
      <c r="F318" s="252">
        <f t="shared" si="1"/>
        <v>76</v>
      </c>
    </row>
    <row r="319" spans="1:6">
      <c r="A319" s="252">
        <v>1</v>
      </c>
      <c r="B319" s="252" t="s">
        <v>868</v>
      </c>
      <c r="C319" s="296" t="s">
        <v>2100</v>
      </c>
      <c r="D319" s="252">
        <f>Data!I1628</f>
        <v>83.4</v>
      </c>
      <c r="E319" s="296" t="s">
        <v>868</v>
      </c>
      <c r="F319" s="252">
        <f t="shared" si="1"/>
        <v>83.4</v>
      </c>
    </row>
    <row r="320" spans="1:6">
      <c r="A320" s="252">
        <v>2</v>
      </c>
      <c r="B320" s="252" t="s">
        <v>868</v>
      </c>
      <c r="C320" s="296" t="s">
        <v>2101</v>
      </c>
      <c r="D320" s="252">
        <f>Data!I1629</f>
        <v>21.6</v>
      </c>
      <c r="E320" s="296" t="s">
        <v>868</v>
      </c>
      <c r="F320" s="252">
        <f t="shared" si="1"/>
        <v>43.2</v>
      </c>
    </row>
    <row r="321" spans="1:6">
      <c r="A321" s="252">
        <v>1</v>
      </c>
      <c r="B321" s="252" t="s">
        <v>868</v>
      </c>
      <c r="C321" s="296" t="s">
        <v>2102</v>
      </c>
      <c r="D321" s="252">
        <f>Data!I1630</f>
        <v>32.1</v>
      </c>
      <c r="E321" s="296" t="s">
        <v>868</v>
      </c>
      <c r="F321" s="252">
        <f t="shared" si="1"/>
        <v>32.1</v>
      </c>
    </row>
    <row r="322" spans="1:6">
      <c r="A322" s="252">
        <v>0.5</v>
      </c>
      <c r="B322" s="252" t="s">
        <v>868</v>
      </c>
      <c r="C322" s="296" t="s">
        <v>2103</v>
      </c>
      <c r="D322" s="252">
        <f>Data!I1631</f>
        <v>866</v>
      </c>
      <c r="E322" s="296" t="s">
        <v>868</v>
      </c>
      <c r="F322" s="252">
        <f t="shared" si="1"/>
        <v>433</v>
      </c>
    </row>
    <row r="323" spans="1:6">
      <c r="A323" s="252"/>
      <c r="B323" s="252" t="s">
        <v>449</v>
      </c>
      <c r="C323" s="296" t="s">
        <v>605</v>
      </c>
      <c r="D323" s="252"/>
      <c r="E323" s="296" t="s">
        <v>449</v>
      </c>
      <c r="F323" s="252"/>
    </row>
    <row r="324" spans="1:6">
      <c r="A324" s="252"/>
      <c r="B324" s="252"/>
      <c r="C324" s="296" t="s">
        <v>20</v>
      </c>
      <c r="D324" s="252"/>
      <c r="E324" s="296"/>
      <c r="F324" s="252"/>
    </row>
    <row r="325" spans="1:6">
      <c r="A325" s="252"/>
      <c r="B325" s="252"/>
      <c r="C325" s="252"/>
      <c r="D325" s="252"/>
      <c r="E325" s="296"/>
      <c r="F325" s="358" t="s">
        <v>1586</v>
      </c>
    </row>
    <row r="326" spans="1:6">
      <c r="A326" s="252"/>
      <c r="B326" s="252"/>
      <c r="C326" s="296" t="s">
        <v>1317</v>
      </c>
      <c r="D326" s="252"/>
      <c r="E326" s="296"/>
      <c r="F326" s="252">
        <f>SUM(F317:F323)</f>
        <v>1029.32</v>
      </c>
    </row>
    <row r="327" spans="1:6">
      <c r="A327" s="296" t="s">
        <v>975</v>
      </c>
      <c r="B327" s="252"/>
      <c r="C327" s="252"/>
      <c r="D327" s="252"/>
      <c r="E327" s="296"/>
      <c r="F327" s="252"/>
    </row>
    <row r="328" spans="1:6">
      <c r="A328" s="252"/>
      <c r="B328" s="252"/>
      <c r="C328" s="252"/>
      <c r="D328" s="252"/>
      <c r="E328" s="296"/>
      <c r="F328" s="358" t="s">
        <v>1586</v>
      </c>
    </row>
    <row r="329" spans="1:6">
      <c r="A329" s="252"/>
      <c r="B329" s="252"/>
      <c r="C329" s="255" t="s">
        <v>1545</v>
      </c>
      <c r="D329" s="274"/>
      <c r="E329" s="276"/>
      <c r="F329" s="274">
        <f>(F326/3)</f>
        <v>343.11</v>
      </c>
    </row>
    <row r="330" spans="1:6">
      <c r="A330" s="252"/>
      <c r="B330" s="252"/>
      <c r="C330" s="296"/>
      <c r="D330" s="252"/>
      <c r="E330" s="296"/>
      <c r="F330" s="358" t="s">
        <v>2055</v>
      </c>
    </row>
    <row r="331" spans="1:6">
      <c r="A331" s="253" t="s">
        <v>714</v>
      </c>
      <c r="B331" s="252" t="s">
        <v>2251</v>
      </c>
      <c r="C331" s="296" t="s">
        <v>808</v>
      </c>
      <c r="D331" s="252"/>
      <c r="E331" s="296"/>
      <c r="F331" s="252"/>
    </row>
    <row r="332" spans="1:6">
      <c r="A332" s="252"/>
      <c r="B332" s="252"/>
      <c r="C332" s="296" t="s">
        <v>160</v>
      </c>
      <c r="D332" s="252"/>
      <c r="E332" s="296"/>
      <c r="F332" s="252"/>
    </row>
    <row r="333" spans="1:6">
      <c r="A333" s="252"/>
      <c r="B333" s="252"/>
      <c r="C333" s="358" t="s">
        <v>1586</v>
      </c>
      <c r="D333" s="252"/>
      <c r="E333" s="296"/>
      <c r="F333" s="252"/>
    </row>
    <row r="334" spans="1:6">
      <c r="A334" s="252"/>
      <c r="B334" s="252" t="s">
        <v>689</v>
      </c>
      <c r="C334" s="296" t="s">
        <v>40</v>
      </c>
      <c r="D334" s="252"/>
      <c r="E334" s="296"/>
      <c r="F334" s="252"/>
    </row>
    <row r="335" spans="1:6">
      <c r="A335" s="252"/>
      <c r="B335" s="252"/>
      <c r="C335" s="296" t="s">
        <v>6153</v>
      </c>
      <c r="D335" s="252"/>
      <c r="E335" s="296"/>
      <c r="F335" s="252"/>
    </row>
    <row r="336" spans="1:6">
      <c r="A336" s="252"/>
      <c r="B336" s="252"/>
      <c r="C336" s="296" t="s">
        <v>946</v>
      </c>
      <c r="D336" s="252"/>
      <c r="E336" s="296"/>
      <c r="F336" s="252"/>
    </row>
    <row r="337" spans="1:6">
      <c r="A337" s="252"/>
      <c r="B337" s="252"/>
      <c r="C337" s="296" t="s">
        <v>947</v>
      </c>
      <c r="D337" s="252"/>
      <c r="E337" s="296"/>
      <c r="F337" s="252"/>
    </row>
    <row r="338" spans="1:6">
      <c r="A338" s="252"/>
      <c r="B338" s="252"/>
      <c r="C338" s="296" t="s">
        <v>2104</v>
      </c>
      <c r="D338" s="252"/>
      <c r="E338" s="296"/>
      <c r="F338" s="252"/>
    </row>
    <row r="339" spans="1:6">
      <c r="A339" s="252"/>
      <c r="B339" s="252"/>
      <c r="C339" s="296" t="s">
        <v>2105</v>
      </c>
      <c r="D339" s="252"/>
      <c r="E339" s="296"/>
      <c r="F339" s="252"/>
    </row>
    <row r="340" spans="1:6">
      <c r="A340" s="252"/>
      <c r="B340" s="252"/>
      <c r="C340" s="296" t="s">
        <v>199</v>
      </c>
      <c r="D340" s="252"/>
      <c r="E340" s="296"/>
      <c r="F340" s="252"/>
    </row>
    <row r="341" spans="1:6">
      <c r="A341" s="252"/>
      <c r="B341" s="252"/>
      <c r="C341" s="358" t="s">
        <v>1586</v>
      </c>
      <c r="D341" s="252"/>
      <c r="E341" s="296"/>
      <c r="F341" s="252"/>
    </row>
    <row r="342" spans="1:6">
      <c r="A342" s="252">
        <v>3</v>
      </c>
      <c r="B342" s="252" t="s">
        <v>1771</v>
      </c>
      <c r="C342" s="296" t="s">
        <v>2106</v>
      </c>
      <c r="D342" s="252">
        <f>Data!I2049</f>
        <v>193.05</v>
      </c>
      <c r="E342" s="296" t="s">
        <v>1771</v>
      </c>
      <c r="F342" s="252">
        <f t="shared" ref="F342:F348" si="2">(A342*D342)</f>
        <v>579.15</v>
      </c>
    </row>
    <row r="343" spans="1:6">
      <c r="A343" s="252">
        <v>1</v>
      </c>
      <c r="B343" s="252" t="s">
        <v>769</v>
      </c>
      <c r="C343" s="296" t="s">
        <v>670</v>
      </c>
      <c r="D343" s="252">
        <f>Data!I2050</f>
        <v>76</v>
      </c>
      <c r="E343" s="296" t="s">
        <v>1716</v>
      </c>
      <c r="F343" s="252">
        <f t="shared" si="2"/>
        <v>76</v>
      </c>
    </row>
    <row r="344" spans="1:6">
      <c r="A344" s="252">
        <v>1</v>
      </c>
      <c r="B344" s="252" t="s">
        <v>769</v>
      </c>
      <c r="C344" s="296" t="s">
        <v>671</v>
      </c>
      <c r="D344" s="252">
        <f>Data!I2051</f>
        <v>82.3</v>
      </c>
      <c r="E344" s="296" t="s">
        <v>1716</v>
      </c>
      <c r="F344" s="252">
        <f t="shared" si="2"/>
        <v>82.3</v>
      </c>
    </row>
    <row r="345" spans="1:6">
      <c r="A345" s="252">
        <v>1</v>
      </c>
      <c r="B345" s="252" t="s">
        <v>769</v>
      </c>
      <c r="C345" s="296" t="s">
        <v>4130</v>
      </c>
      <c r="D345" s="252">
        <f>Data!I2052</f>
        <v>187.8</v>
      </c>
      <c r="E345" s="296" t="s">
        <v>1716</v>
      </c>
      <c r="F345" s="252">
        <f t="shared" si="2"/>
        <v>187.8</v>
      </c>
    </row>
    <row r="346" spans="1:6">
      <c r="A346" s="252">
        <v>0.5</v>
      </c>
      <c r="B346" s="252" t="s">
        <v>868</v>
      </c>
      <c r="C346" s="296" t="s">
        <v>2103</v>
      </c>
      <c r="D346" s="252">
        <f>Data!I2053</f>
        <v>866</v>
      </c>
      <c r="E346" s="296" t="s">
        <v>1716</v>
      </c>
      <c r="F346" s="252">
        <f t="shared" si="2"/>
        <v>433</v>
      </c>
    </row>
    <row r="347" spans="1:6">
      <c r="A347" s="252">
        <v>0.5</v>
      </c>
      <c r="B347" s="252" t="s">
        <v>868</v>
      </c>
      <c r="C347" s="296" t="s">
        <v>1712</v>
      </c>
      <c r="D347" s="252">
        <f>Data!I2054</f>
        <v>932</v>
      </c>
      <c r="E347" s="296" t="s">
        <v>1716</v>
      </c>
      <c r="F347" s="252">
        <f t="shared" si="2"/>
        <v>466</v>
      </c>
    </row>
    <row r="348" spans="1:6">
      <c r="A348" s="252">
        <v>0.5</v>
      </c>
      <c r="B348" s="252" t="s">
        <v>868</v>
      </c>
      <c r="C348" s="296" t="s">
        <v>1902</v>
      </c>
      <c r="D348" s="252">
        <f>Data!I2055</f>
        <v>651</v>
      </c>
      <c r="E348" s="296" t="s">
        <v>1716</v>
      </c>
      <c r="F348" s="252">
        <f t="shared" si="2"/>
        <v>325.5</v>
      </c>
    </row>
    <row r="349" spans="1:6">
      <c r="A349" s="252"/>
      <c r="B349" s="252" t="s">
        <v>449</v>
      </c>
      <c r="C349" s="296" t="s">
        <v>1523</v>
      </c>
      <c r="D349" s="252">
        <f>Data!I2056</f>
        <v>2.79</v>
      </c>
      <c r="E349" s="296" t="s">
        <v>449</v>
      </c>
      <c r="F349" s="252">
        <v>2.79</v>
      </c>
    </row>
    <row r="350" spans="1:6">
      <c r="A350" s="252"/>
      <c r="B350" s="252"/>
      <c r="C350" s="296" t="s">
        <v>83</v>
      </c>
      <c r="D350" s="252"/>
      <c r="E350" s="296"/>
      <c r="F350" s="252"/>
    </row>
    <row r="351" spans="1:6">
      <c r="A351" s="252"/>
      <c r="B351" s="252"/>
      <c r="C351" s="296" t="s">
        <v>190</v>
      </c>
      <c r="D351" s="252"/>
      <c r="E351" s="296"/>
      <c r="F351" s="252"/>
    </row>
    <row r="352" spans="1:6">
      <c r="A352" s="252"/>
      <c r="B352" s="252"/>
      <c r="C352" s="296" t="s">
        <v>734</v>
      </c>
      <c r="D352" s="252"/>
      <c r="E352" s="296" t="s">
        <v>449</v>
      </c>
      <c r="F352" s="252">
        <v>0.12</v>
      </c>
    </row>
    <row r="353" spans="1:6">
      <c r="A353" s="252"/>
      <c r="B353" s="252"/>
      <c r="C353" s="252"/>
      <c r="D353" s="252"/>
      <c r="E353" s="296"/>
      <c r="F353" s="358" t="s">
        <v>1586</v>
      </c>
    </row>
    <row r="354" spans="1:6">
      <c r="A354" s="252"/>
      <c r="B354" s="252"/>
      <c r="C354" s="296" t="s">
        <v>1317</v>
      </c>
      <c r="D354" s="252"/>
      <c r="E354" s="296"/>
      <c r="F354" s="252">
        <f>SUM(F342:F352)</f>
        <v>2152.66</v>
      </c>
    </row>
    <row r="355" spans="1:6">
      <c r="A355" s="252"/>
      <c r="B355" s="252"/>
      <c r="C355" s="252"/>
      <c r="D355" s="252"/>
      <c r="E355" s="296"/>
      <c r="F355" s="358" t="s">
        <v>1586</v>
      </c>
    </row>
    <row r="356" spans="1:6">
      <c r="A356" s="252"/>
      <c r="B356" s="252"/>
      <c r="C356" s="296" t="s">
        <v>1545</v>
      </c>
      <c r="D356" s="252"/>
      <c r="E356" s="296"/>
      <c r="F356" s="252">
        <f>(F354/3)</f>
        <v>717.55</v>
      </c>
    </row>
    <row r="357" spans="1:6">
      <c r="A357" s="252"/>
      <c r="B357" s="252"/>
      <c r="C357" s="252"/>
      <c r="D357" s="252"/>
      <c r="E357" s="296"/>
      <c r="F357" s="358" t="s">
        <v>1586</v>
      </c>
    </row>
    <row r="358" spans="1:6">
      <c r="A358" s="253" t="s">
        <v>735</v>
      </c>
      <c r="B358" s="252" t="s">
        <v>284</v>
      </c>
      <c r="C358" s="296" t="s">
        <v>736</v>
      </c>
      <c r="D358" s="252"/>
      <c r="E358" s="296"/>
      <c r="F358" s="252"/>
    </row>
    <row r="359" spans="1:6">
      <c r="A359" s="252"/>
      <c r="B359" s="252"/>
      <c r="C359" s="296" t="s">
        <v>6154</v>
      </c>
      <c r="D359" s="252"/>
      <c r="E359" s="296"/>
      <c r="F359" s="252"/>
    </row>
    <row r="360" spans="1:6">
      <c r="A360" s="252"/>
      <c r="B360" s="252"/>
      <c r="C360" s="296" t="s">
        <v>946</v>
      </c>
      <c r="D360" s="252"/>
      <c r="E360" s="296"/>
      <c r="F360" s="252"/>
    </row>
    <row r="361" spans="1:6">
      <c r="A361" s="252"/>
      <c r="B361" s="252"/>
      <c r="C361" s="296" t="s">
        <v>737</v>
      </c>
      <c r="D361" s="252"/>
      <c r="E361" s="296"/>
      <c r="F361" s="252"/>
    </row>
    <row r="362" spans="1:6">
      <c r="A362" s="252"/>
      <c r="B362" s="252"/>
      <c r="C362" s="296" t="s">
        <v>541</v>
      </c>
      <c r="D362" s="252"/>
      <c r="E362" s="296"/>
      <c r="F362" s="252"/>
    </row>
    <row r="363" spans="1:6">
      <c r="A363" s="252"/>
      <c r="B363" s="252"/>
      <c r="C363" s="296" t="s">
        <v>2105</v>
      </c>
      <c r="D363" s="252"/>
      <c r="E363" s="296"/>
      <c r="F363" s="252"/>
    </row>
    <row r="364" spans="1:6">
      <c r="A364" s="252"/>
      <c r="B364" s="252"/>
      <c r="C364" s="296" t="s">
        <v>199</v>
      </c>
      <c r="D364" s="252"/>
      <c r="E364" s="296"/>
      <c r="F364" s="252"/>
    </row>
    <row r="365" spans="1:6">
      <c r="A365" s="252"/>
      <c r="B365" s="252"/>
      <c r="C365" s="358" t="s">
        <v>1586</v>
      </c>
      <c r="D365" s="252"/>
      <c r="E365" s="296"/>
      <c r="F365" s="252"/>
    </row>
    <row r="366" spans="1:6">
      <c r="A366" s="252">
        <v>3</v>
      </c>
      <c r="B366" s="252" t="s">
        <v>1771</v>
      </c>
      <c r="C366" s="296" t="s">
        <v>1003</v>
      </c>
      <c r="D366" s="252">
        <f>Data!I2073</f>
        <v>115.85</v>
      </c>
      <c r="E366" s="296" t="s">
        <v>1771</v>
      </c>
      <c r="F366" s="252">
        <f t="shared" ref="F366:F372" si="3">(A366*D366)</f>
        <v>347.55</v>
      </c>
    </row>
    <row r="367" spans="1:6">
      <c r="A367" s="252">
        <v>1</v>
      </c>
      <c r="B367" s="252" t="s">
        <v>769</v>
      </c>
      <c r="C367" s="296" t="s">
        <v>1004</v>
      </c>
      <c r="D367" s="252">
        <f>Data!I2074</f>
        <v>45</v>
      </c>
      <c r="E367" s="296" t="s">
        <v>1716</v>
      </c>
      <c r="F367" s="252">
        <f t="shared" si="3"/>
        <v>45</v>
      </c>
    </row>
    <row r="368" spans="1:6">
      <c r="A368" s="252">
        <v>1</v>
      </c>
      <c r="B368" s="252" t="s">
        <v>769</v>
      </c>
      <c r="C368" s="296" t="s">
        <v>1005</v>
      </c>
      <c r="D368" s="252">
        <f>Data!I2075</f>
        <v>55.5</v>
      </c>
      <c r="E368" s="296" t="s">
        <v>1716</v>
      </c>
      <c r="F368" s="252">
        <f t="shared" si="3"/>
        <v>55.5</v>
      </c>
    </row>
    <row r="369" spans="1:6">
      <c r="A369" s="252">
        <v>1</v>
      </c>
      <c r="B369" s="252" t="s">
        <v>769</v>
      </c>
      <c r="C369" s="296" t="s">
        <v>84</v>
      </c>
      <c r="D369" s="252">
        <f>Data!I2076</f>
        <v>125.2</v>
      </c>
      <c r="E369" s="296" t="s">
        <v>1716</v>
      </c>
      <c r="F369" s="252">
        <f t="shared" si="3"/>
        <v>125.2</v>
      </c>
    </row>
    <row r="370" spans="1:6">
      <c r="A370" s="252">
        <v>0.5</v>
      </c>
      <c r="B370" s="252" t="s">
        <v>868</v>
      </c>
      <c r="C370" s="296" t="s">
        <v>2103</v>
      </c>
      <c r="D370" s="252">
        <f>Data!I2077</f>
        <v>866</v>
      </c>
      <c r="E370" s="296" t="s">
        <v>1716</v>
      </c>
      <c r="F370" s="252">
        <f t="shared" si="3"/>
        <v>433</v>
      </c>
    </row>
    <row r="371" spans="1:6">
      <c r="A371" s="252">
        <v>0.5</v>
      </c>
      <c r="B371" s="252" t="s">
        <v>868</v>
      </c>
      <c r="C371" s="296" t="s">
        <v>1712</v>
      </c>
      <c r="D371" s="252">
        <f>Data!I2078</f>
        <v>932</v>
      </c>
      <c r="E371" s="296" t="s">
        <v>1716</v>
      </c>
      <c r="F371" s="252">
        <f t="shared" si="3"/>
        <v>466</v>
      </c>
    </row>
    <row r="372" spans="1:6">
      <c r="A372" s="252">
        <v>0.5</v>
      </c>
      <c r="B372" s="252" t="s">
        <v>868</v>
      </c>
      <c r="C372" s="296" t="s">
        <v>1902</v>
      </c>
      <c r="D372" s="252">
        <f>Data!I2079</f>
        <v>651</v>
      </c>
      <c r="E372" s="296" t="s">
        <v>1716</v>
      </c>
      <c r="F372" s="252">
        <f t="shared" si="3"/>
        <v>325.5</v>
      </c>
    </row>
    <row r="373" spans="1:6">
      <c r="A373" s="252"/>
      <c r="B373" s="252" t="s">
        <v>449</v>
      </c>
      <c r="C373" s="296" t="s">
        <v>1523</v>
      </c>
      <c r="D373" s="252" t="str">
        <f>Data!I2080</f>
        <v/>
      </c>
      <c r="E373" s="296" t="s">
        <v>449</v>
      </c>
      <c r="F373" s="252">
        <v>2.73</v>
      </c>
    </row>
    <row r="374" spans="1:6">
      <c r="A374" s="252"/>
      <c r="B374" s="252"/>
      <c r="C374" s="296" t="s">
        <v>83</v>
      </c>
      <c r="D374" s="252"/>
      <c r="E374" s="296"/>
      <c r="F374" s="252"/>
    </row>
    <row r="375" spans="1:6">
      <c r="A375" s="252"/>
      <c r="B375" s="252"/>
      <c r="C375" s="296" t="s">
        <v>190</v>
      </c>
      <c r="D375" s="252"/>
      <c r="E375" s="296"/>
      <c r="F375" s="252"/>
    </row>
    <row r="376" spans="1:6">
      <c r="A376" s="252"/>
      <c r="B376" s="252"/>
      <c r="C376" s="296" t="s">
        <v>734</v>
      </c>
      <c r="D376" s="252"/>
      <c r="E376" s="296" t="s">
        <v>449</v>
      </c>
      <c r="F376" s="252">
        <v>0.27</v>
      </c>
    </row>
    <row r="377" spans="1:6">
      <c r="A377" s="252"/>
      <c r="B377" s="252"/>
      <c r="C377" s="252"/>
      <c r="D377" s="252"/>
      <c r="E377" s="296"/>
      <c r="F377" s="358" t="s">
        <v>1586</v>
      </c>
    </row>
    <row r="378" spans="1:6">
      <c r="A378" s="252"/>
      <c r="B378" s="252"/>
      <c r="C378" s="296" t="s">
        <v>1317</v>
      </c>
      <c r="D378" s="252"/>
      <c r="E378" s="296"/>
      <c r="F378" s="252">
        <f>SUM(F366:F376)</f>
        <v>1800.75</v>
      </c>
    </row>
    <row r="379" spans="1:6">
      <c r="A379" s="252"/>
      <c r="B379" s="252"/>
      <c r="C379" s="252"/>
      <c r="D379" s="252"/>
      <c r="E379" s="296"/>
      <c r="F379" s="358" t="s">
        <v>1586</v>
      </c>
    </row>
    <row r="380" spans="1:6">
      <c r="A380" s="252"/>
      <c r="B380" s="252"/>
      <c r="C380" s="296" t="s">
        <v>1545</v>
      </c>
      <c r="D380" s="252"/>
      <c r="E380" s="296"/>
      <c r="F380" s="252">
        <f>(F378/3)</f>
        <v>600.25</v>
      </c>
    </row>
    <row r="381" spans="1:6">
      <c r="A381" s="252"/>
      <c r="B381" s="252"/>
      <c r="C381" s="252"/>
      <c r="D381" s="252"/>
      <c r="E381" s="296"/>
      <c r="F381" s="358" t="s">
        <v>1586</v>
      </c>
    </row>
    <row r="382" spans="1:6">
      <c r="A382" s="369">
        <v>52</v>
      </c>
      <c r="B382" s="252" t="s">
        <v>2251</v>
      </c>
      <c r="C382" s="296" t="s">
        <v>99</v>
      </c>
      <c r="D382" s="252"/>
      <c r="E382" s="296"/>
      <c r="F382" s="252"/>
    </row>
    <row r="383" spans="1:6">
      <c r="A383" s="252"/>
      <c r="B383" s="252"/>
      <c r="C383" s="296" t="s">
        <v>2169</v>
      </c>
      <c r="D383" s="252"/>
      <c r="E383" s="296"/>
      <c r="F383" s="252"/>
    </row>
    <row r="384" spans="1:6">
      <c r="A384" s="252"/>
      <c r="B384" s="252"/>
      <c r="C384" s="296" t="s">
        <v>2170</v>
      </c>
      <c r="D384" s="252"/>
      <c r="E384" s="296"/>
      <c r="F384" s="252"/>
    </row>
    <row r="385" spans="1:6">
      <c r="A385" s="252"/>
      <c r="B385" s="252"/>
      <c r="C385" s="296" t="s">
        <v>1406</v>
      </c>
      <c r="D385" s="252"/>
      <c r="E385" s="296"/>
      <c r="F385" s="252"/>
    </row>
    <row r="386" spans="1:6">
      <c r="A386" s="252"/>
      <c r="B386" s="252"/>
      <c r="C386" s="296" t="s">
        <v>1407</v>
      </c>
      <c r="D386" s="252"/>
      <c r="E386" s="296"/>
      <c r="F386" s="252"/>
    </row>
    <row r="387" spans="1:6">
      <c r="A387" s="252"/>
      <c r="B387" s="252"/>
      <c r="C387" s="296" t="s">
        <v>1351</v>
      </c>
      <c r="D387" s="252"/>
      <c r="E387" s="296"/>
      <c r="F387" s="252"/>
    </row>
    <row r="388" spans="1:6">
      <c r="A388" s="252"/>
      <c r="B388" s="252"/>
      <c r="C388" s="296" t="s">
        <v>1352</v>
      </c>
      <c r="D388" s="252"/>
      <c r="E388" s="296"/>
      <c r="F388" s="252"/>
    </row>
    <row r="389" spans="1:6">
      <c r="A389" s="252"/>
      <c r="B389" s="252"/>
      <c r="C389" s="296" t="s">
        <v>710</v>
      </c>
      <c r="D389" s="252"/>
      <c r="E389" s="296"/>
      <c r="F389" s="252"/>
    </row>
    <row r="390" spans="1:6">
      <c r="A390" s="252"/>
      <c r="B390" s="252"/>
      <c r="C390" s="358" t="s">
        <v>2055</v>
      </c>
      <c r="D390" s="358" t="s">
        <v>2055</v>
      </c>
      <c r="E390" s="296"/>
      <c r="F390" s="252"/>
    </row>
    <row r="391" spans="1:6">
      <c r="A391" s="252"/>
      <c r="B391" s="252" t="s">
        <v>2251</v>
      </c>
      <c r="C391" s="296" t="s">
        <v>918</v>
      </c>
      <c r="D391" s="252"/>
      <c r="E391" s="296"/>
      <c r="F391" s="252"/>
    </row>
    <row r="392" spans="1:6">
      <c r="A392" s="252"/>
      <c r="B392" s="252"/>
      <c r="C392" s="296" t="s">
        <v>806</v>
      </c>
      <c r="D392" s="252"/>
      <c r="E392" s="296"/>
      <c r="F392" s="252"/>
    </row>
    <row r="393" spans="1:6">
      <c r="A393" s="252"/>
      <c r="B393" s="252" t="s">
        <v>520</v>
      </c>
      <c r="C393" s="296" t="s">
        <v>742</v>
      </c>
      <c r="D393" s="252"/>
      <c r="E393" s="296"/>
      <c r="F393" s="252"/>
    </row>
    <row r="394" spans="1:6">
      <c r="A394" s="252"/>
      <c r="B394" s="252"/>
      <c r="C394" s="358" t="s">
        <v>1586</v>
      </c>
      <c r="D394" s="252"/>
      <c r="E394" s="296"/>
      <c r="F394" s="252"/>
    </row>
    <row r="395" spans="1:6">
      <c r="A395" s="252">
        <v>1</v>
      </c>
      <c r="B395" s="252" t="s">
        <v>826</v>
      </c>
      <c r="C395" s="296" t="s">
        <v>743</v>
      </c>
      <c r="D395" s="252">
        <f>Data!I1878</f>
        <v>35</v>
      </c>
      <c r="E395" s="296" t="s">
        <v>826</v>
      </c>
      <c r="F395" s="252">
        <f>(A395*D395)</f>
        <v>35</v>
      </c>
    </row>
    <row r="396" spans="1:6">
      <c r="A396" s="252">
        <v>1</v>
      </c>
      <c r="B396" s="252" t="s">
        <v>449</v>
      </c>
      <c r="C396" s="296" t="s">
        <v>893</v>
      </c>
      <c r="D396" s="252">
        <f>Data!I1879</f>
        <v>14</v>
      </c>
      <c r="E396" s="296" t="s">
        <v>449</v>
      </c>
      <c r="F396" s="252">
        <f>(A396*D396)</f>
        <v>14</v>
      </c>
    </row>
    <row r="397" spans="1:6">
      <c r="A397" s="252">
        <v>1</v>
      </c>
      <c r="B397" s="252" t="s">
        <v>826</v>
      </c>
      <c r="C397" s="296" t="s">
        <v>161</v>
      </c>
      <c r="D397" s="252">
        <f>Data!I1880</f>
        <v>185.4</v>
      </c>
      <c r="E397" s="296" t="s">
        <v>826</v>
      </c>
      <c r="F397" s="252">
        <f>(A397*D397)</f>
        <v>185.4</v>
      </c>
    </row>
    <row r="398" spans="1:6">
      <c r="A398" s="252"/>
      <c r="B398" s="252"/>
      <c r="C398" s="252"/>
      <c r="D398" s="252" t="str">
        <f>Data!I1881</f>
        <v/>
      </c>
      <c r="E398" s="296"/>
      <c r="F398" s="358" t="s">
        <v>1586</v>
      </c>
    </row>
    <row r="399" spans="1:6">
      <c r="A399" s="252"/>
      <c r="B399" s="252"/>
      <c r="C399" s="296" t="s">
        <v>377</v>
      </c>
      <c r="D399" s="252"/>
      <c r="E399" s="296"/>
      <c r="F399" s="274">
        <f>SUM(F395:F397)</f>
        <v>234.4</v>
      </c>
    </row>
    <row r="400" spans="1:6">
      <c r="A400" s="252"/>
      <c r="B400" s="252"/>
      <c r="C400" s="252"/>
      <c r="D400" s="296" t="s">
        <v>975</v>
      </c>
      <c r="E400" s="296"/>
      <c r="F400" s="358" t="s">
        <v>2055</v>
      </c>
    </row>
    <row r="401" spans="1:6">
      <c r="A401" s="252"/>
      <c r="B401" s="252" t="s">
        <v>1907</v>
      </c>
      <c r="C401" s="296" t="s">
        <v>375</v>
      </c>
      <c r="D401" s="252"/>
      <c r="E401" s="296"/>
      <c r="F401" s="252"/>
    </row>
    <row r="402" spans="1:6">
      <c r="A402" s="252"/>
      <c r="B402" s="252"/>
      <c r="C402" s="358" t="s">
        <v>1586</v>
      </c>
      <c r="D402" s="252"/>
      <c r="E402" s="296"/>
      <c r="F402" s="252"/>
    </row>
    <row r="403" spans="1:6">
      <c r="A403" s="252">
        <v>1</v>
      </c>
      <c r="B403" s="252" t="s">
        <v>826</v>
      </c>
      <c r="C403" s="296" t="s">
        <v>1671</v>
      </c>
      <c r="D403" s="252">
        <f>Data!I1886</f>
        <v>52</v>
      </c>
      <c r="E403" s="296" t="s">
        <v>826</v>
      </c>
      <c r="F403" s="252">
        <f>(A403*D403)</f>
        <v>52</v>
      </c>
    </row>
    <row r="404" spans="1:6">
      <c r="A404" s="252">
        <v>1</v>
      </c>
      <c r="B404" s="252" t="s">
        <v>449</v>
      </c>
      <c r="C404" s="296" t="s">
        <v>1672</v>
      </c>
      <c r="D404" s="252">
        <f>Data!I1887</f>
        <v>10.4</v>
      </c>
      <c r="E404" s="296" t="s">
        <v>449</v>
      </c>
      <c r="F404" s="252">
        <f>(A404*D404)</f>
        <v>10.4</v>
      </c>
    </row>
    <row r="405" spans="1:6">
      <c r="A405" s="252">
        <v>1</v>
      </c>
      <c r="B405" s="252" t="s">
        <v>826</v>
      </c>
      <c r="C405" s="296" t="s">
        <v>161</v>
      </c>
      <c r="D405" s="252">
        <f>Data!I1888</f>
        <v>189.61</v>
      </c>
      <c r="E405" s="296" t="s">
        <v>826</v>
      </c>
      <c r="F405" s="252">
        <f>(A405*D405)</f>
        <v>189.61</v>
      </c>
    </row>
    <row r="406" spans="1:6">
      <c r="A406" s="252"/>
      <c r="B406" s="252"/>
      <c r="C406" s="252"/>
      <c r="D406" s="252" t="str">
        <f>Data!I1889</f>
        <v/>
      </c>
      <c r="E406" s="296"/>
      <c r="F406" s="358" t="s">
        <v>1586</v>
      </c>
    </row>
    <row r="407" spans="1:6">
      <c r="A407" s="252"/>
      <c r="B407" s="252"/>
      <c r="C407" s="296" t="s">
        <v>377</v>
      </c>
      <c r="D407" s="252"/>
      <c r="E407" s="296"/>
      <c r="F407" s="274">
        <f>SUM(F403:F405)</f>
        <v>252.01</v>
      </c>
    </row>
    <row r="408" spans="1:6">
      <c r="A408" s="252"/>
      <c r="B408" s="252"/>
      <c r="C408" s="252"/>
      <c r="D408" s="296" t="s">
        <v>975</v>
      </c>
      <c r="E408" s="296"/>
      <c r="F408" s="358" t="s">
        <v>2055</v>
      </c>
    </row>
    <row r="409" spans="1:6">
      <c r="A409" s="253" t="s">
        <v>1442</v>
      </c>
      <c r="B409" s="252" t="s">
        <v>2251</v>
      </c>
      <c r="C409" s="296" t="s">
        <v>6124</v>
      </c>
      <c r="D409" s="252"/>
      <c r="E409" s="296"/>
      <c r="F409" s="252"/>
    </row>
    <row r="410" spans="1:6">
      <c r="A410" s="252"/>
      <c r="B410" s="252"/>
      <c r="C410" s="296" t="s">
        <v>1443</v>
      </c>
      <c r="D410" s="252"/>
      <c r="E410" s="296"/>
      <c r="F410" s="252"/>
    </row>
    <row r="411" spans="1:6">
      <c r="A411" s="252"/>
      <c r="B411" s="252"/>
      <c r="C411" s="358" t="s">
        <v>1586</v>
      </c>
      <c r="D411" s="358" t="s">
        <v>1586</v>
      </c>
      <c r="E411" s="296"/>
      <c r="F411" s="252"/>
    </row>
    <row r="412" spans="1:6">
      <c r="A412" s="316">
        <v>0.53339999999999999</v>
      </c>
      <c r="B412" s="252" t="s">
        <v>2283</v>
      </c>
      <c r="C412" s="296" t="s">
        <v>6478</v>
      </c>
      <c r="D412" s="252">
        <v>306.89999999999998</v>
      </c>
      <c r="E412" s="296" t="s">
        <v>2283</v>
      </c>
      <c r="F412" s="252">
        <f>(A412*D412)</f>
        <v>163.69999999999999</v>
      </c>
    </row>
    <row r="413" spans="1:6">
      <c r="A413" s="252">
        <v>4.24</v>
      </c>
      <c r="B413" s="252" t="s">
        <v>826</v>
      </c>
      <c r="C413" s="296" t="s">
        <v>4226</v>
      </c>
      <c r="D413" s="252">
        <v>35.61</v>
      </c>
      <c r="E413" s="296" t="s">
        <v>826</v>
      </c>
      <c r="F413" s="252">
        <f>(A413*D413)</f>
        <v>150.99</v>
      </c>
    </row>
    <row r="414" spans="1:6">
      <c r="A414" s="252">
        <v>16</v>
      </c>
      <c r="B414" s="252" t="s">
        <v>560</v>
      </c>
      <c r="C414" s="296" t="s">
        <v>4227</v>
      </c>
      <c r="D414" s="252">
        <v>1</v>
      </c>
      <c r="E414" s="296" t="s">
        <v>1398</v>
      </c>
      <c r="F414" s="252">
        <f>(A414*D414)</f>
        <v>16</v>
      </c>
    </row>
    <row r="415" spans="1:6">
      <c r="A415" s="316">
        <v>0.53339999999999999</v>
      </c>
      <c r="B415" s="252" t="s">
        <v>2283</v>
      </c>
      <c r="C415" s="296" t="s">
        <v>707</v>
      </c>
      <c r="D415" s="252">
        <f>Data!I1179</f>
        <v>215.74</v>
      </c>
      <c r="E415" s="296" t="s">
        <v>2283</v>
      </c>
      <c r="F415" s="252">
        <f>(A415*D415)</f>
        <v>115.08</v>
      </c>
    </row>
    <row r="416" spans="1:6">
      <c r="A416" s="252"/>
      <c r="B416" s="252" t="s">
        <v>449</v>
      </c>
      <c r="C416" s="296" t="s">
        <v>2271</v>
      </c>
      <c r="D416" s="252"/>
      <c r="E416" s="296" t="s">
        <v>449</v>
      </c>
      <c r="F416" s="252"/>
    </row>
    <row r="417" spans="1:6">
      <c r="A417" s="252"/>
      <c r="B417" s="252"/>
      <c r="C417" s="296" t="s">
        <v>2272</v>
      </c>
      <c r="D417" s="252"/>
      <c r="E417" s="296"/>
      <c r="F417" s="252"/>
    </row>
    <row r="418" spans="1:6">
      <c r="A418" s="252"/>
      <c r="B418" s="252"/>
      <c r="C418" s="252"/>
      <c r="D418" s="252"/>
      <c r="E418" s="296"/>
      <c r="F418" s="358" t="s">
        <v>1586</v>
      </c>
    </row>
    <row r="419" spans="1:6">
      <c r="A419" s="252"/>
      <c r="B419" s="252"/>
      <c r="C419" s="253" t="s">
        <v>1694</v>
      </c>
      <c r="D419" s="252"/>
      <c r="E419" s="296"/>
      <c r="F419" s="252">
        <f>SUM(F412:F416)</f>
        <v>445.77</v>
      </c>
    </row>
    <row r="420" spans="1:6">
      <c r="A420" s="252"/>
      <c r="B420" s="252"/>
      <c r="C420" s="252"/>
      <c r="D420" s="252"/>
      <c r="E420" s="296"/>
      <c r="F420" s="358" t="s">
        <v>1586</v>
      </c>
    </row>
    <row r="421" spans="1:6">
      <c r="A421" s="252"/>
      <c r="B421" s="252"/>
      <c r="C421" s="253" t="s">
        <v>1695</v>
      </c>
      <c r="D421" s="252"/>
      <c r="E421" s="296"/>
      <c r="F421" s="274">
        <f>ROUND(F419/0.5334,1)</f>
        <v>835.7</v>
      </c>
    </row>
    <row r="422" spans="1:6">
      <c r="A422" s="296" t="s">
        <v>975</v>
      </c>
      <c r="B422" s="252"/>
      <c r="C422" s="252"/>
      <c r="D422" s="252"/>
      <c r="E422" s="296"/>
      <c r="F422" s="358" t="s">
        <v>2055</v>
      </c>
    </row>
    <row r="423" spans="1:6" ht="189">
      <c r="A423" s="252"/>
      <c r="B423" s="252"/>
      <c r="C423" s="260" t="s">
        <v>2673</v>
      </c>
      <c r="D423" s="252"/>
      <c r="E423" s="253"/>
      <c r="F423" s="252"/>
    </row>
    <row r="424" spans="1:6" ht="31.5">
      <c r="A424" s="261">
        <v>90</v>
      </c>
      <c r="B424" s="261" t="s">
        <v>826</v>
      </c>
      <c r="C424" s="268" t="s">
        <v>2538</v>
      </c>
      <c r="D424" s="261">
        <f>Elec.Data!I973</f>
        <v>16.55</v>
      </c>
      <c r="E424" s="261" t="s">
        <v>2539</v>
      </c>
      <c r="F424" s="261">
        <f>A424*D424</f>
        <v>1489.5</v>
      </c>
    </row>
    <row r="425" spans="1:6" ht="31.5">
      <c r="A425" s="261">
        <v>45</v>
      </c>
      <c r="B425" s="261" t="s">
        <v>826</v>
      </c>
      <c r="C425" s="260" t="s">
        <v>2364</v>
      </c>
      <c r="D425" s="261">
        <f>Elec.Data!I974</f>
        <v>20</v>
      </c>
      <c r="E425" s="261" t="s">
        <v>2365</v>
      </c>
      <c r="F425" s="261">
        <f>A425*D425</f>
        <v>900</v>
      </c>
    </row>
    <row r="426" spans="1:6">
      <c r="A426" s="261">
        <v>20</v>
      </c>
      <c r="B426" s="261" t="s">
        <v>1394</v>
      </c>
      <c r="C426" s="261" t="s">
        <v>2366</v>
      </c>
      <c r="D426" s="261">
        <f>Elec.Data!I975</f>
        <v>3.15</v>
      </c>
      <c r="E426" s="261" t="s">
        <v>1394</v>
      </c>
      <c r="F426" s="261">
        <f>A426*D426</f>
        <v>63</v>
      </c>
    </row>
    <row r="427" spans="1:6">
      <c r="A427" s="261">
        <v>150</v>
      </c>
      <c r="B427" s="261" t="s">
        <v>1394</v>
      </c>
      <c r="C427" s="261" t="s">
        <v>4299</v>
      </c>
      <c r="D427" s="261">
        <f>Elec.Data!I976</f>
        <v>287</v>
      </c>
      <c r="E427" s="261" t="s">
        <v>2675</v>
      </c>
      <c r="F427" s="261">
        <f>(A427*D427)/1000</f>
        <v>43.05</v>
      </c>
    </row>
    <row r="428" spans="1:6">
      <c r="A428" s="261">
        <v>10</v>
      </c>
      <c r="B428" s="261" t="s">
        <v>1394</v>
      </c>
      <c r="C428" s="261" t="s">
        <v>3375</v>
      </c>
      <c r="D428" s="261">
        <f>Elec.Data!I977</f>
        <v>1.34</v>
      </c>
      <c r="E428" s="261" t="s">
        <v>1394</v>
      </c>
      <c r="F428" s="261">
        <f>A428*D428</f>
        <v>13.4</v>
      </c>
    </row>
    <row r="429" spans="1:6">
      <c r="A429" s="261">
        <v>10</v>
      </c>
      <c r="B429" s="261" t="s">
        <v>1394</v>
      </c>
      <c r="C429" s="261" t="s">
        <v>5441</v>
      </c>
      <c r="D429" s="261">
        <f>Elec.Data!I978</f>
        <v>43.25</v>
      </c>
      <c r="E429" s="261" t="s">
        <v>3378</v>
      </c>
      <c r="F429" s="261">
        <f>(A429*D429)/12</f>
        <v>36.04</v>
      </c>
    </row>
    <row r="430" spans="1:6">
      <c r="A430" s="265">
        <v>1.4999999999999999E-2</v>
      </c>
      <c r="B430" s="261" t="s">
        <v>2283</v>
      </c>
      <c r="C430" s="261" t="s">
        <v>3246</v>
      </c>
      <c r="D430" s="261">
        <f>Elec.Data!I979</f>
        <v>661</v>
      </c>
      <c r="E430" s="261" t="s">
        <v>2283</v>
      </c>
      <c r="F430" s="261">
        <f t="shared" ref="F430:F440" si="4">A430*D430</f>
        <v>9.92</v>
      </c>
    </row>
    <row r="431" spans="1:6">
      <c r="A431" s="261">
        <v>10</v>
      </c>
      <c r="B431" s="261" t="s">
        <v>1394</v>
      </c>
      <c r="C431" s="261" t="s">
        <v>3247</v>
      </c>
      <c r="D431" s="261">
        <f>Elec.Data!I980</f>
        <v>16.21</v>
      </c>
      <c r="E431" s="261" t="s">
        <v>1394</v>
      </c>
      <c r="F431" s="261">
        <f>(A431*D431)</f>
        <v>162.1</v>
      </c>
    </row>
    <row r="432" spans="1:6">
      <c r="A432" s="261">
        <v>10</v>
      </c>
      <c r="B432" s="261" t="s">
        <v>1394</v>
      </c>
      <c r="C432" s="261" t="s">
        <v>2628</v>
      </c>
      <c r="D432" s="261">
        <f>Elec.Data!I981</f>
        <v>13.8</v>
      </c>
      <c r="E432" s="261" t="s">
        <v>1394</v>
      </c>
      <c r="F432" s="261">
        <f t="shared" si="4"/>
        <v>138</v>
      </c>
    </row>
    <row r="433" spans="1:6">
      <c r="A433" s="261">
        <v>1</v>
      </c>
      <c r="B433" s="261" t="s">
        <v>2636</v>
      </c>
      <c r="C433" s="261" t="s">
        <v>4622</v>
      </c>
      <c r="D433" s="261">
        <f>Elec.Data!I982</f>
        <v>69.400000000000006</v>
      </c>
      <c r="E433" s="261" t="s">
        <v>2636</v>
      </c>
      <c r="F433" s="261">
        <f>A433*D433</f>
        <v>69.400000000000006</v>
      </c>
    </row>
    <row r="434" spans="1:6">
      <c r="A434" s="261">
        <v>72</v>
      </c>
      <c r="B434" s="261" t="s">
        <v>1394</v>
      </c>
      <c r="C434" s="261" t="s">
        <v>2677</v>
      </c>
      <c r="D434" s="261">
        <f>Elec.Data!I983</f>
        <v>47.7</v>
      </c>
      <c r="E434" s="261" t="s">
        <v>2636</v>
      </c>
      <c r="F434" s="261">
        <f>(A434*D434)/144</f>
        <v>23.85</v>
      </c>
    </row>
    <row r="435" spans="1:6">
      <c r="A435" s="267">
        <v>0.16666666666666666</v>
      </c>
      <c r="B435" s="261" t="s">
        <v>2632</v>
      </c>
      <c r="C435" s="261" t="s">
        <v>390</v>
      </c>
      <c r="D435" s="261">
        <f>Elec.Data!I984</f>
        <v>302</v>
      </c>
      <c r="E435" s="261" t="s">
        <v>2632</v>
      </c>
      <c r="F435" s="261">
        <f t="shared" si="4"/>
        <v>50.33</v>
      </c>
    </row>
    <row r="436" spans="1:6">
      <c r="A436" s="261">
        <v>10</v>
      </c>
      <c r="B436" s="261" t="s">
        <v>1394</v>
      </c>
      <c r="C436" s="261" t="s">
        <v>5442</v>
      </c>
      <c r="D436" s="261">
        <f>Elec.Data!I985</f>
        <v>13.8</v>
      </c>
      <c r="E436" s="261" t="s">
        <v>1394</v>
      </c>
      <c r="F436" s="261">
        <f t="shared" si="4"/>
        <v>138</v>
      </c>
    </row>
    <row r="437" spans="1:6">
      <c r="A437" s="261">
        <v>1</v>
      </c>
      <c r="B437" s="261" t="s">
        <v>1394</v>
      </c>
      <c r="C437" s="261" t="s">
        <v>5443</v>
      </c>
      <c r="D437" s="261">
        <f>Elec.Data!I986</f>
        <v>16.5</v>
      </c>
      <c r="E437" s="261" t="s">
        <v>1394</v>
      </c>
      <c r="F437" s="261">
        <f t="shared" si="4"/>
        <v>16.5</v>
      </c>
    </row>
    <row r="438" spans="1:6">
      <c r="A438" s="261">
        <v>0.1</v>
      </c>
      <c r="B438" s="261" t="s">
        <v>2283</v>
      </c>
      <c r="C438" s="261" t="s">
        <v>3013</v>
      </c>
      <c r="D438" s="261">
        <f>Elec.Data!I987</f>
        <v>661</v>
      </c>
      <c r="E438" s="261" t="s">
        <v>2283</v>
      </c>
      <c r="F438" s="261">
        <f t="shared" si="4"/>
        <v>66.099999999999994</v>
      </c>
    </row>
    <row r="439" spans="1:6" ht="31.5">
      <c r="A439" s="261">
        <v>45</v>
      </c>
      <c r="B439" s="261" t="s">
        <v>826</v>
      </c>
      <c r="C439" s="268" t="s">
        <v>2638</v>
      </c>
      <c r="D439" s="261">
        <f>Elec.Data!I988</f>
        <v>16.55</v>
      </c>
      <c r="E439" s="261" t="s">
        <v>3290</v>
      </c>
      <c r="F439" s="261">
        <f t="shared" si="4"/>
        <v>744.75</v>
      </c>
    </row>
    <row r="440" spans="1:6">
      <c r="A440" s="267">
        <v>0.5</v>
      </c>
      <c r="B440" s="261" t="s">
        <v>53</v>
      </c>
      <c r="C440" s="268" t="s">
        <v>3903</v>
      </c>
      <c r="D440" s="261">
        <f>Elec.Data!I989</f>
        <v>227.6</v>
      </c>
      <c r="E440" s="261" t="s">
        <v>53</v>
      </c>
      <c r="F440" s="261">
        <f t="shared" si="4"/>
        <v>113.8</v>
      </c>
    </row>
    <row r="441" spans="1:6">
      <c r="A441" s="261">
        <v>10</v>
      </c>
      <c r="B441" s="261" t="s">
        <v>3294</v>
      </c>
      <c r="C441" s="261" t="s">
        <v>915</v>
      </c>
      <c r="D441" s="261"/>
      <c r="E441" s="261" t="s">
        <v>657</v>
      </c>
      <c r="F441" s="261">
        <f>Elec.Data!K990</f>
        <v>5090</v>
      </c>
    </row>
    <row r="442" spans="1:6">
      <c r="A442" s="261" t="s">
        <v>657</v>
      </c>
      <c r="B442" s="261"/>
      <c r="C442" s="261" t="s">
        <v>3014</v>
      </c>
      <c r="D442" s="261"/>
      <c r="E442" s="261" t="s">
        <v>657</v>
      </c>
      <c r="F442" s="261">
        <v>44.26</v>
      </c>
    </row>
    <row r="443" spans="1:6">
      <c r="A443" s="261"/>
      <c r="B443" s="261"/>
      <c r="C443" s="269" t="s">
        <v>3293</v>
      </c>
      <c r="D443" s="261"/>
      <c r="E443" s="261"/>
      <c r="F443" s="270">
        <f>SUM(F424:F442)</f>
        <v>9212</v>
      </c>
    </row>
    <row r="444" spans="1:6">
      <c r="A444" s="261"/>
      <c r="B444" s="261"/>
      <c r="C444" s="271" t="s">
        <v>3295</v>
      </c>
      <c r="D444" s="261"/>
      <c r="E444" s="261"/>
      <c r="F444" s="272">
        <f>F443/10</f>
        <v>921.2</v>
      </c>
    </row>
    <row r="445" spans="1:6" ht="189">
      <c r="A445" s="261"/>
      <c r="B445" s="261"/>
      <c r="C445" s="260" t="s">
        <v>3033</v>
      </c>
      <c r="D445" s="261"/>
      <c r="E445" s="261"/>
      <c r="F445" s="261"/>
    </row>
    <row r="446" spans="1:6">
      <c r="A446" s="261"/>
      <c r="B446" s="261"/>
      <c r="C446" s="261" t="s">
        <v>2446</v>
      </c>
      <c r="D446" s="261"/>
      <c r="E446" s="261"/>
      <c r="F446" s="261">
        <f>Elec.Data!K1014</f>
        <v>9167.74</v>
      </c>
    </row>
    <row r="447" spans="1:6">
      <c r="A447" s="261"/>
      <c r="B447" s="261"/>
      <c r="C447" s="261" t="s">
        <v>2447</v>
      </c>
      <c r="D447" s="261"/>
      <c r="E447" s="261"/>
      <c r="F447" s="261">
        <f>Elec.Data!K1015</f>
        <v>138</v>
      </c>
    </row>
    <row r="448" spans="1:6">
      <c r="A448" s="261"/>
      <c r="B448" s="261"/>
      <c r="C448" s="261" t="e">
        <f>#REF!</f>
        <v>#REF!</v>
      </c>
      <c r="D448" s="261"/>
      <c r="E448" s="261"/>
      <c r="F448" s="261">
        <f>Elec.Data!K1016</f>
        <v>166.5</v>
      </c>
    </row>
    <row r="449" spans="1:6">
      <c r="A449" s="261"/>
      <c r="B449" s="261"/>
      <c r="C449" s="261" t="s">
        <v>2271</v>
      </c>
      <c r="D449" s="261"/>
      <c r="E449" s="261"/>
      <c r="F449" s="261">
        <f>Elec.Data!K1017</f>
        <v>35.76</v>
      </c>
    </row>
    <row r="450" spans="1:6">
      <c r="A450" s="261"/>
      <c r="B450" s="261"/>
      <c r="C450" s="269" t="s">
        <v>2425</v>
      </c>
      <c r="D450" s="261"/>
      <c r="E450" s="261"/>
      <c r="F450" s="261">
        <f>Elec.Data!K1018</f>
        <v>9232</v>
      </c>
    </row>
    <row r="451" spans="1:6">
      <c r="A451" s="261"/>
      <c r="B451" s="261"/>
      <c r="C451" s="271" t="s">
        <v>2426</v>
      </c>
      <c r="D451" s="261"/>
      <c r="E451" s="261"/>
      <c r="F451" s="272">
        <f>Elec.Data!K1019</f>
        <v>923.2</v>
      </c>
    </row>
    <row r="452" spans="1:6" ht="173.25">
      <c r="A452" s="261"/>
      <c r="B452" s="261"/>
      <c r="C452" s="260" t="s">
        <v>6086</v>
      </c>
      <c r="D452" s="261"/>
      <c r="E452" s="261"/>
      <c r="F452" s="261"/>
    </row>
    <row r="453" spans="1:6">
      <c r="A453" s="261"/>
      <c r="B453" s="261"/>
      <c r="C453" s="261" t="s">
        <v>2446</v>
      </c>
      <c r="D453" s="261"/>
      <c r="E453" s="261"/>
      <c r="F453" s="261">
        <f>Elec.Data!K1050</f>
        <v>9167.74</v>
      </c>
    </row>
    <row r="454" spans="1:6">
      <c r="A454" s="261"/>
      <c r="B454" s="261"/>
      <c r="C454" s="261" t="s">
        <v>4656</v>
      </c>
      <c r="D454" s="261"/>
      <c r="E454" s="261"/>
      <c r="F454" s="261">
        <f>Elec.Data!K1051</f>
        <v>138</v>
      </c>
    </row>
    <row r="455" spans="1:6">
      <c r="A455" s="261"/>
      <c r="B455" s="261"/>
      <c r="C455" s="261" t="s">
        <v>2802</v>
      </c>
      <c r="D455" s="261"/>
      <c r="E455" s="261"/>
      <c r="F455" s="261">
        <f>Elec.Data!K1052</f>
        <v>66.099999999999994</v>
      </c>
    </row>
    <row r="456" spans="1:6" ht="47.25">
      <c r="A456" s="261"/>
      <c r="B456" s="261"/>
      <c r="C456" s="260" t="s">
        <v>5446</v>
      </c>
      <c r="D456" s="261"/>
      <c r="E456" s="261"/>
      <c r="F456" s="261">
        <f>Elec.Data!K1053</f>
        <v>699</v>
      </c>
    </row>
    <row r="457" spans="1:6">
      <c r="A457" s="261"/>
      <c r="B457" s="261"/>
      <c r="C457" s="261" t="s">
        <v>6060</v>
      </c>
      <c r="D457" s="261"/>
      <c r="E457" s="261"/>
      <c r="F457" s="261">
        <f>Elec.Data!K1054</f>
        <v>396.6</v>
      </c>
    </row>
    <row r="458" spans="1:6">
      <c r="A458" s="261"/>
      <c r="B458" s="261"/>
      <c r="C458" s="261" t="s">
        <v>3016</v>
      </c>
      <c r="D458" s="261"/>
      <c r="E458" s="261"/>
      <c r="F458" s="261">
        <f>Elec.Data!K1055</f>
        <v>22.76</v>
      </c>
    </row>
    <row r="459" spans="1:6">
      <c r="A459" s="261"/>
      <c r="B459" s="261"/>
      <c r="C459" s="269" t="s">
        <v>2425</v>
      </c>
      <c r="D459" s="261"/>
      <c r="E459" s="261"/>
      <c r="F459" s="261">
        <f>Elec.Data!K1056</f>
        <v>10082</v>
      </c>
    </row>
    <row r="460" spans="1:6">
      <c r="A460" s="261"/>
      <c r="B460" s="261"/>
      <c r="C460" s="271" t="s">
        <v>2426</v>
      </c>
      <c r="D460" s="261"/>
      <c r="E460" s="261"/>
      <c r="F460" s="272">
        <f>Elec.Data!K1057</f>
        <v>1008.2</v>
      </c>
    </row>
    <row r="461" spans="1:6" ht="189">
      <c r="A461" s="261"/>
      <c r="B461" s="261"/>
      <c r="C461" s="260" t="s">
        <v>2722</v>
      </c>
      <c r="D461" s="261"/>
      <c r="E461" s="261"/>
      <c r="F461" s="261"/>
    </row>
    <row r="462" spans="1:6" ht="31.5">
      <c r="A462" s="261">
        <v>90</v>
      </c>
      <c r="B462" s="261" t="s">
        <v>826</v>
      </c>
      <c r="C462" s="268" t="s">
        <v>2538</v>
      </c>
      <c r="D462" s="261">
        <f>Elec.Data!I1082</f>
        <v>16.55</v>
      </c>
      <c r="E462" s="261" t="s">
        <v>826</v>
      </c>
      <c r="F462" s="261">
        <f>A462*D462</f>
        <v>1489.5</v>
      </c>
    </row>
    <row r="463" spans="1:6" ht="31.5">
      <c r="A463" s="261">
        <v>45</v>
      </c>
      <c r="B463" s="261" t="s">
        <v>826</v>
      </c>
      <c r="C463" s="260" t="s">
        <v>2364</v>
      </c>
      <c r="D463" s="261">
        <f>Elec.Data!I1083</f>
        <v>20</v>
      </c>
      <c r="E463" s="261" t="s">
        <v>826</v>
      </c>
      <c r="F463" s="261">
        <f t="shared" ref="F463:F472" si="5">A463*D463</f>
        <v>900</v>
      </c>
    </row>
    <row r="464" spans="1:6">
      <c r="A464" s="261">
        <v>20</v>
      </c>
      <c r="B464" s="261" t="s">
        <v>1394</v>
      </c>
      <c r="C464" s="261" t="s">
        <v>2366</v>
      </c>
      <c r="D464" s="261">
        <f>Elec.Data!I1084</f>
        <v>3.15</v>
      </c>
      <c r="E464" s="261" t="s">
        <v>3378</v>
      </c>
      <c r="F464" s="261">
        <f t="shared" si="5"/>
        <v>63</v>
      </c>
    </row>
    <row r="465" spans="1:6">
      <c r="A465" s="261">
        <v>10</v>
      </c>
      <c r="B465" s="261" t="s">
        <v>1394</v>
      </c>
      <c r="C465" s="261" t="s">
        <v>3375</v>
      </c>
      <c r="D465" s="261">
        <f>Elec.Data!I1085</f>
        <v>1.34</v>
      </c>
      <c r="E465" s="261" t="s">
        <v>3378</v>
      </c>
      <c r="F465" s="261">
        <f t="shared" si="5"/>
        <v>13.4</v>
      </c>
    </row>
    <row r="466" spans="1:6">
      <c r="A466" s="261">
        <v>1</v>
      </c>
      <c r="B466" s="261" t="s">
        <v>1394</v>
      </c>
      <c r="C466" s="261" t="s">
        <v>2444</v>
      </c>
      <c r="D466" s="261">
        <f>Elec.Data!I1086</f>
        <v>70.7</v>
      </c>
      <c r="E466" s="261" t="s">
        <v>1394</v>
      </c>
      <c r="F466" s="261">
        <f t="shared" si="5"/>
        <v>70.7</v>
      </c>
    </row>
    <row r="467" spans="1:6">
      <c r="A467" s="265">
        <v>1.4999999999999999E-2</v>
      </c>
      <c r="B467" s="261" t="s">
        <v>2283</v>
      </c>
      <c r="C467" s="261" t="s">
        <v>2551</v>
      </c>
      <c r="D467" s="261">
        <f>Elec.Data!I1087</f>
        <v>661</v>
      </c>
      <c r="E467" s="261" t="s">
        <v>2283</v>
      </c>
      <c r="F467" s="261">
        <f t="shared" si="5"/>
        <v>9.92</v>
      </c>
    </row>
    <row r="468" spans="1:6">
      <c r="A468" s="261">
        <v>15</v>
      </c>
      <c r="B468" s="261" t="s">
        <v>1394</v>
      </c>
      <c r="C468" s="261" t="s">
        <v>2723</v>
      </c>
      <c r="D468" s="261">
        <f>Elec.Data!I1088</f>
        <v>40.31</v>
      </c>
      <c r="E468" s="261" t="s">
        <v>1394</v>
      </c>
      <c r="F468" s="261">
        <f t="shared" si="5"/>
        <v>604.65</v>
      </c>
    </row>
    <row r="469" spans="1:6">
      <c r="A469" s="261">
        <v>15</v>
      </c>
      <c r="B469" s="261" t="s">
        <v>1394</v>
      </c>
      <c r="C469" s="261" t="s">
        <v>2444</v>
      </c>
      <c r="D469" s="261">
        <f>Elec.Data!I1089</f>
        <v>70.7</v>
      </c>
      <c r="E469" s="261" t="s">
        <v>1394</v>
      </c>
      <c r="F469" s="261">
        <f t="shared" si="5"/>
        <v>1060.5</v>
      </c>
    </row>
    <row r="470" spans="1:6">
      <c r="A470" s="265">
        <v>0.22500000000000001</v>
      </c>
      <c r="B470" s="261" t="s">
        <v>2283</v>
      </c>
      <c r="C470" s="261" t="s">
        <v>2551</v>
      </c>
      <c r="D470" s="261">
        <f>Elec.Data!I1090</f>
        <v>661</v>
      </c>
      <c r="E470" s="261" t="s">
        <v>2724</v>
      </c>
      <c r="F470" s="261">
        <f t="shared" si="5"/>
        <v>148.72999999999999</v>
      </c>
    </row>
    <row r="471" spans="1:6">
      <c r="A471" s="261">
        <v>1.25</v>
      </c>
      <c r="B471" s="261" t="s">
        <v>2632</v>
      </c>
      <c r="C471" s="261" t="s">
        <v>390</v>
      </c>
      <c r="D471" s="261">
        <f>Elec.Data!I1091</f>
        <v>302</v>
      </c>
      <c r="E471" s="261" t="s">
        <v>2632</v>
      </c>
      <c r="F471" s="261">
        <f t="shared" si="5"/>
        <v>377.5</v>
      </c>
    </row>
    <row r="472" spans="1:6" ht="31.5">
      <c r="A472" s="261">
        <v>45</v>
      </c>
      <c r="B472" s="261" t="s">
        <v>2283</v>
      </c>
      <c r="C472" s="268" t="s">
        <v>2638</v>
      </c>
      <c r="D472" s="261">
        <f>Elec.Data!I1092</f>
        <v>16.55</v>
      </c>
      <c r="E472" s="261" t="s">
        <v>826</v>
      </c>
      <c r="F472" s="261">
        <f t="shared" si="5"/>
        <v>744.75</v>
      </c>
    </row>
    <row r="473" spans="1:6">
      <c r="A473" s="261"/>
      <c r="B473" s="261"/>
      <c r="C473" s="261" t="s">
        <v>915</v>
      </c>
      <c r="D473" s="261"/>
      <c r="E473" s="261"/>
      <c r="F473" s="261">
        <f>Elec.Data!K1093</f>
        <v>5090</v>
      </c>
    </row>
    <row r="474" spans="1:6">
      <c r="A474" s="261"/>
      <c r="B474" s="261"/>
      <c r="C474" s="261" t="s">
        <v>2271</v>
      </c>
      <c r="D474" s="261"/>
      <c r="E474" s="261"/>
      <c r="F474" s="261">
        <v>39.35</v>
      </c>
    </row>
    <row r="475" spans="1:6">
      <c r="A475" s="261"/>
      <c r="B475" s="261"/>
      <c r="C475" s="269" t="s">
        <v>2725</v>
      </c>
      <c r="D475" s="261"/>
      <c r="E475" s="261"/>
      <c r="F475" s="270">
        <f>SUM(F462:F474)</f>
        <v>10612</v>
      </c>
    </row>
    <row r="476" spans="1:6">
      <c r="A476" s="261"/>
      <c r="B476" s="261"/>
      <c r="C476" s="271" t="s">
        <v>3147</v>
      </c>
      <c r="D476" s="261"/>
      <c r="E476" s="261"/>
      <c r="F476" s="272">
        <f>F475/15</f>
        <v>707.47</v>
      </c>
    </row>
    <row r="477" spans="1:6">
      <c r="A477" s="261"/>
      <c r="B477" s="261"/>
      <c r="C477" s="272" t="s">
        <v>915</v>
      </c>
      <c r="D477" s="261"/>
      <c r="E477" s="261"/>
      <c r="F477" s="272"/>
    </row>
    <row r="478" spans="1:6" ht="126">
      <c r="A478" s="261"/>
      <c r="B478" s="261"/>
      <c r="C478" s="260" t="s">
        <v>2994</v>
      </c>
      <c r="D478" s="261"/>
      <c r="E478" s="261"/>
      <c r="F478" s="261"/>
    </row>
    <row r="479" spans="1:6">
      <c r="A479" s="261"/>
      <c r="B479" s="261"/>
      <c r="C479" s="261"/>
      <c r="D479" s="261"/>
      <c r="E479" s="261"/>
      <c r="F479" s="261"/>
    </row>
    <row r="480" spans="1:6">
      <c r="A480" s="261"/>
      <c r="B480" s="261"/>
      <c r="C480" s="261" t="s">
        <v>3121</v>
      </c>
      <c r="D480" s="261"/>
      <c r="E480" s="261"/>
      <c r="F480" s="261">
        <f>Elec.Data!K1126</f>
        <v>11804.7</v>
      </c>
    </row>
    <row r="481" spans="1:6" ht="31.5">
      <c r="A481" s="261">
        <v>180</v>
      </c>
      <c r="B481" s="261" t="s">
        <v>826</v>
      </c>
      <c r="C481" s="260" t="s">
        <v>3226</v>
      </c>
      <c r="D481" s="261">
        <f>Elec.Data!I1127</f>
        <v>25.75</v>
      </c>
      <c r="E481" s="261" t="s">
        <v>826</v>
      </c>
      <c r="F481" s="261">
        <f>A481*D481</f>
        <v>4635</v>
      </c>
    </row>
    <row r="482" spans="1:6" ht="31.5">
      <c r="A482" s="261">
        <v>180</v>
      </c>
      <c r="B482" s="261" t="s">
        <v>826</v>
      </c>
      <c r="C482" s="260" t="s">
        <v>2943</v>
      </c>
      <c r="D482" s="261">
        <f>Elec.Data!I1128</f>
        <v>16.55</v>
      </c>
      <c r="E482" s="261" t="s">
        <v>2539</v>
      </c>
      <c r="F482" s="261">
        <f>A482*D482</f>
        <v>2979</v>
      </c>
    </row>
    <row r="483" spans="1:6">
      <c r="A483" s="261"/>
      <c r="B483" s="261"/>
      <c r="C483" s="261" t="s">
        <v>2271</v>
      </c>
      <c r="D483" s="261"/>
      <c r="E483" s="261"/>
      <c r="F483" s="261"/>
    </row>
    <row r="484" spans="1:6">
      <c r="A484" s="261"/>
      <c r="B484" s="261"/>
      <c r="C484" s="269" t="s">
        <v>2944</v>
      </c>
      <c r="D484" s="261"/>
      <c r="E484" s="261"/>
      <c r="F484" s="270">
        <f>F480+F481-F482+F483</f>
        <v>13460.7</v>
      </c>
    </row>
    <row r="485" spans="1:6">
      <c r="A485" s="261"/>
      <c r="B485" s="261"/>
      <c r="C485" s="271" t="s">
        <v>2394</v>
      </c>
      <c r="D485" s="261"/>
      <c r="E485" s="261"/>
      <c r="F485" s="272">
        <f>F484/90</f>
        <v>149.56</v>
      </c>
    </row>
    <row r="486" spans="1:6">
      <c r="A486" s="252"/>
      <c r="B486" s="252"/>
      <c r="C486" s="274" t="s">
        <v>4239</v>
      </c>
      <c r="D486" s="252"/>
      <c r="E486" s="252"/>
      <c r="F486" s="252"/>
    </row>
    <row r="487" spans="1:6">
      <c r="A487" s="252"/>
      <c r="B487" s="252"/>
      <c r="C487" s="252" t="s">
        <v>3216</v>
      </c>
      <c r="D487" s="252"/>
      <c r="E487" s="252"/>
      <c r="F487" s="252"/>
    </row>
    <row r="488" spans="1:6">
      <c r="A488" s="252"/>
      <c r="B488" s="252"/>
      <c r="C488" s="252" t="s">
        <v>3655</v>
      </c>
      <c r="D488" s="252"/>
      <c r="E488" s="252"/>
      <c r="F488" s="252"/>
    </row>
    <row r="489" spans="1:6">
      <c r="A489" s="252">
        <v>0.1</v>
      </c>
      <c r="B489" s="252" t="s">
        <v>1432</v>
      </c>
      <c r="C489" s="252" t="s">
        <v>653</v>
      </c>
      <c r="D489" s="252">
        <f>Data!AQ3105</f>
        <v>881</v>
      </c>
      <c r="E489" s="252" t="s">
        <v>1398</v>
      </c>
      <c r="F489" s="252">
        <f>D489*A489</f>
        <v>88.1</v>
      </c>
    </row>
    <row r="490" spans="1:6">
      <c r="A490" s="252">
        <v>0.1</v>
      </c>
      <c r="B490" s="252" t="s">
        <v>3656</v>
      </c>
      <c r="C490" s="252" t="s">
        <v>348</v>
      </c>
      <c r="D490" s="252">
        <f>Data!AQ3106</f>
        <v>651</v>
      </c>
      <c r="E490" s="252" t="s">
        <v>1398</v>
      </c>
      <c r="F490" s="252">
        <f>D490*A490</f>
        <v>65.099999999999994</v>
      </c>
    </row>
    <row r="491" spans="1:6">
      <c r="A491" s="252">
        <v>10</v>
      </c>
      <c r="B491" s="252" t="s">
        <v>3657</v>
      </c>
      <c r="C491" s="252" t="s">
        <v>4341</v>
      </c>
      <c r="D491" s="252">
        <f>Data!AQ3107</f>
        <v>18.45</v>
      </c>
      <c r="E491" s="252" t="s">
        <v>3658</v>
      </c>
      <c r="F491" s="252">
        <f>(D491*A491)/100</f>
        <v>1.85</v>
      </c>
    </row>
    <row r="492" spans="1:6">
      <c r="A492" s="252">
        <v>0.25</v>
      </c>
      <c r="B492" s="252" t="s">
        <v>1432</v>
      </c>
      <c r="C492" s="252" t="s">
        <v>4342</v>
      </c>
      <c r="D492" s="252">
        <f>Data!AQ3108</f>
        <v>3.6</v>
      </c>
      <c r="E492" s="252" t="s">
        <v>1398</v>
      </c>
      <c r="F492" s="252">
        <f>D492*A492</f>
        <v>0.9</v>
      </c>
    </row>
    <row r="493" spans="1:6">
      <c r="A493" s="252"/>
      <c r="B493" s="252"/>
      <c r="C493" s="252"/>
      <c r="D493" s="252" t="s">
        <v>3659</v>
      </c>
      <c r="E493" s="252"/>
      <c r="F493" s="252">
        <f>SUM(F489:F492)</f>
        <v>155.94999999999999</v>
      </c>
    </row>
    <row r="494" spans="1:6">
      <c r="A494" s="252"/>
      <c r="B494" s="252"/>
      <c r="C494" s="252"/>
      <c r="D494" s="252"/>
      <c r="E494" s="252"/>
      <c r="F494" s="252"/>
    </row>
    <row r="495" spans="1:6">
      <c r="A495" s="252"/>
      <c r="B495" s="252"/>
      <c r="C495" s="586" t="s">
        <v>463</v>
      </c>
      <c r="D495" s="274" t="s">
        <v>3660</v>
      </c>
      <c r="E495" s="587" t="s">
        <v>3661</v>
      </c>
      <c r="F495" s="252"/>
    </row>
    <row r="496" spans="1:6">
      <c r="A496" s="252"/>
      <c r="B496" s="252"/>
      <c r="C496" s="586"/>
      <c r="D496" s="252"/>
      <c r="E496" s="586"/>
      <c r="F496" s="586"/>
    </row>
    <row r="497" spans="1:6">
      <c r="A497" s="252"/>
      <c r="B497" s="252"/>
      <c r="C497" s="586" t="s">
        <v>3662</v>
      </c>
      <c r="D497" s="274">
        <v>96</v>
      </c>
      <c r="E497" s="274">
        <v>85</v>
      </c>
      <c r="F497" s="274">
        <v>85</v>
      </c>
    </row>
    <row r="498" spans="1:6">
      <c r="A498" s="252"/>
      <c r="B498" s="252"/>
      <c r="C498" s="586" t="s">
        <v>1822</v>
      </c>
      <c r="D498" s="252">
        <f>F493</f>
        <v>155.94999999999999</v>
      </c>
      <c r="E498" s="586">
        <f>F493</f>
        <v>155.94999999999999</v>
      </c>
      <c r="F498" s="586"/>
    </row>
    <row r="499" spans="1:6">
      <c r="A499" s="252"/>
      <c r="B499" s="252"/>
      <c r="C499" s="586"/>
      <c r="D499" s="274">
        <f>SUM(D496:D498)</f>
        <v>251.95</v>
      </c>
      <c r="E499" s="274">
        <f>SUM(E496:E498)</f>
        <v>240.95</v>
      </c>
      <c r="F499" s="252"/>
    </row>
    <row r="500" spans="1:6">
      <c r="A500" s="252"/>
      <c r="B500" s="252"/>
      <c r="C500" s="252"/>
      <c r="D500" s="274">
        <f>ROUNDUP(D499,0)</f>
        <v>252</v>
      </c>
      <c r="E500" s="274">
        <f>ROUNDUP(E499,0)</f>
        <v>241</v>
      </c>
      <c r="F500" s="252"/>
    </row>
    <row r="501" spans="1:6">
      <c r="A501" s="261"/>
      <c r="B501" s="261"/>
      <c r="C501" s="272" t="s">
        <v>2858</v>
      </c>
      <c r="D501" s="261"/>
      <c r="E501" s="261"/>
      <c r="F501" s="261"/>
    </row>
    <row r="502" spans="1:6">
      <c r="A502" s="261">
        <v>1</v>
      </c>
      <c r="B502" s="261" t="s">
        <v>1394</v>
      </c>
      <c r="C502" s="261" t="s">
        <v>5435</v>
      </c>
      <c r="D502" s="261">
        <v>1366</v>
      </c>
      <c r="E502" s="261" t="s">
        <v>1394</v>
      </c>
      <c r="F502" s="261">
        <f>A502*D502</f>
        <v>1366</v>
      </c>
    </row>
    <row r="503" spans="1:6">
      <c r="A503" s="261">
        <v>1</v>
      </c>
      <c r="B503" s="261" t="s">
        <v>1394</v>
      </c>
      <c r="C503" s="261" t="s">
        <v>5436</v>
      </c>
      <c r="D503" s="261">
        <v>185.9</v>
      </c>
      <c r="E503" s="261" t="s">
        <v>1394</v>
      </c>
      <c r="F503" s="261">
        <f>A503*D503</f>
        <v>185.9</v>
      </c>
    </row>
    <row r="504" spans="1:6">
      <c r="A504" s="261"/>
      <c r="B504" s="261"/>
      <c r="C504" s="271" t="s">
        <v>2854</v>
      </c>
      <c r="D504" s="261"/>
      <c r="E504" s="261"/>
      <c r="F504" s="272">
        <f>SUM(F502:F503)+0.8</f>
        <v>1552.7</v>
      </c>
    </row>
    <row r="505" spans="1:6" ht="78.75">
      <c r="A505" s="261"/>
      <c r="B505" s="261"/>
      <c r="C505" s="260" t="s">
        <v>3103</v>
      </c>
      <c r="D505" s="261"/>
      <c r="E505" s="261"/>
      <c r="F505" s="261"/>
    </row>
    <row r="506" spans="1:6">
      <c r="A506" s="261"/>
      <c r="B506" s="261"/>
      <c r="C506" s="261"/>
      <c r="D506" s="261"/>
      <c r="E506" s="261"/>
      <c r="F506" s="261"/>
    </row>
    <row r="507" spans="1:6">
      <c r="A507" s="261">
        <v>1</v>
      </c>
      <c r="B507" s="261" t="s">
        <v>826</v>
      </c>
      <c r="C507" s="261" t="s">
        <v>2324</v>
      </c>
      <c r="D507" s="261">
        <f>Elec.Data!I443</f>
        <v>914.1</v>
      </c>
      <c r="E507" s="261" t="s">
        <v>3104</v>
      </c>
      <c r="F507" s="261">
        <f>A507*(D507/100)</f>
        <v>9.14</v>
      </c>
    </row>
    <row r="508" spans="1:6">
      <c r="A508" s="261"/>
      <c r="B508" s="261"/>
      <c r="C508" s="261" t="s">
        <v>140</v>
      </c>
      <c r="D508" s="261"/>
      <c r="E508" s="261"/>
      <c r="F508" s="261">
        <f>Elec.Data!K444</f>
        <v>586.79999999999995</v>
      </c>
    </row>
    <row r="509" spans="1:6">
      <c r="A509" s="261"/>
      <c r="B509" s="261"/>
      <c r="C509" s="261" t="s">
        <v>2327</v>
      </c>
      <c r="D509" s="252"/>
      <c r="E509" s="261"/>
      <c r="F509" s="261">
        <v>5.26</v>
      </c>
    </row>
    <row r="510" spans="1:6">
      <c r="A510" s="261"/>
      <c r="B510" s="261"/>
      <c r="C510" s="270" t="s">
        <v>3105</v>
      </c>
      <c r="D510" s="272" t="s">
        <v>1062</v>
      </c>
      <c r="E510" s="261"/>
      <c r="F510" s="272">
        <f>SUM(F507:F509)</f>
        <v>601.20000000000005</v>
      </c>
    </row>
    <row r="511" spans="1:6">
      <c r="A511" s="375"/>
      <c r="B511" s="252" t="s">
        <v>2251</v>
      </c>
      <c r="C511" s="296" t="s">
        <v>2219</v>
      </c>
      <c r="D511" s="252"/>
      <c r="E511" s="296"/>
      <c r="F511" s="252"/>
    </row>
    <row r="512" spans="1:6">
      <c r="A512" s="252"/>
      <c r="B512" s="252"/>
      <c r="C512" s="276" t="s">
        <v>6169</v>
      </c>
      <c r="D512" s="252"/>
      <c r="E512" s="296"/>
      <c r="F512" s="252"/>
    </row>
    <row r="513" spans="1:6">
      <c r="A513" s="252"/>
      <c r="B513" s="252"/>
      <c r="C513" s="296" t="s">
        <v>1142</v>
      </c>
      <c r="D513" s="252"/>
      <c r="E513" s="296"/>
      <c r="F513" s="252"/>
    </row>
    <row r="514" spans="1:6">
      <c r="A514" s="252"/>
      <c r="B514" s="252"/>
      <c r="C514" s="296" t="s">
        <v>1143</v>
      </c>
      <c r="D514" s="252"/>
      <c r="E514" s="296"/>
      <c r="F514" s="252"/>
    </row>
    <row r="515" spans="1:6">
      <c r="A515" s="252"/>
      <c r="B515" s="252"/>
      <c r="C515" s="358" t="s">
        <v>1586</v>
      </c>
      <c r="D515" s="252"/>
      <c r="E515" s="296"/>
      <c r="F515" s="252"/>
    </row>
    <row r="516" spans="1:6" ht="78.75">
      <c r="A516" s="510">
        <v>1</v>
      </c>
      <c r="B516" s="510" t="s">
        <v>868</v>
      </c>
      <c r="C516" s="389" t="s">
        <v>4603</v>
      </c>
      <c r="D516" s="510">
        <f>Data!I3557</f>
        <v>1672</v>
      </c>
      <c r="E516" s="312" t="s">
        <v>868</v>
      </c>
      <c r="F516" s="510">
        <f>(A516*D516)</f>
        <v>1672</v>
      </c>
    </row>
    <row r="517" spans="1:6">
      <c r="A517" s="252"/>
      <c r="B517" s="252"/>
      <c r="C517" s="296"/>
      <c r="D517" s="510">
        <f>Data!I3558</f>
        <v>0</v>
      </c>
      <c r="E517" s="296"/>
      <c r="F517" s="252"/>
    </row>
    <row r="518" spans="1:6">
      <c r="A518" s="252"/>
      <c r="B518" s="252"/>
      <c r="C518" s="296"/>
      <c r="D518" s="510">
        <f>Data!I3559</f>
        <v>0</v>
      </c>
      <c r="E518" s="253"/>
      <c r="F518" s="252"/>
    </row>
    <row r="519" spans="1:6">
      <c r="A519" s="510">
        <v>1</v>
      </c>
      <c r="B519" s="510" t="s">
        <v>868</v>
      </c>
      <c r="C519" s="296" t="s">
        <v>2132</v>
      </c>
      <c r="D519" s="510">
        <f>Data!I3560</f>
        <v>-169</v>
      </c>
      <c r="E519" s="296" t="s">
        <v>868</v>
      </c>
      <c r="F519" s="510">
        <f>(A519*D519)</f>
        <v>-169</v>
      </c>
    </row>
    <row r="520" spans="1:6">
      <c r="A520" s="252"/>
      <c r="B520" s="252"/>
      <c r="C520" s="296"/>
      <c r="D520" s="510">
        <f>Data!I3561</f>
        <v>0</v>
      </c>
      <c r="E520" s="253"/>
      <c r="F520" s="252"/>
    </row>
    <row r="521" spans="1:6">
      <c r="A521" s="252">
        <v>1</v>
      </c>
      <c r="B521" s="252" t="s">
        <v>868</v>
      </c>
      <c r="C521" s="296" t="s">
        <v>2133</v>
      </c>
      <c r="D521" s="510">
        <f>Data!I3562</f>
        <v>250</v>
      </c>
      <c r="E521" s="296" t="s">
        <v>868</v>
      </c>
      <c r="F521" s="510">
        <f>(A521*D521)</f>
        <v>250</v>
      </c>
    </row>
    <row r="522" spans="1:6">
      <c r="A522" s="252"/>
      <c r="B522" s="252"/>
      <c r="C522" s="296"/>
      <c r="D522" s="510">
        <f>Data!I3563</f>
        <v>0</v>
      </c>
      <c r="E522" s="296"/>
      <c r="F522" s="252"/>
    </row>
    <row r="523" spans="1:6">
      <c r="A523" s="252">
        <v>0.5</v>
      </c>
      <c r="B523" s="252" t="s">
        <v>868</v>
      </c>
      <c r="C523" s="296" t="s">
        <v>2103</v>
      </c>
      <c r="D523" s="510">
        <f>Data!I3564</f>
        <v>866</v>
      </c>
      <c r="E523" s="296" t="s">
        <v>868</v>
      </c>
      <c r="F523" s="252">
        <f>(A523*D523)</f>
        <v>433</v>
      </c>
    </row>
    <row r="524" spans="1:6">
      <c r="A524" s="252">
        <v>1</v>
      </c>
      <c r="B524" s="252" t="s">
        <v>868</v>
      </c>
      <c r="C524" s="296" t="s">
        <v>1902</v>
      </c>
      <c r="D524" s="510">
        <f>Data!I3565</f>
        <v>651</v>
      </c>
      <c r="E524" s="296" t="s">
        <v>868</v>
      </c>
      <c r="F524" s="252">
        <f>(A524*D524)</f>
        <v>651</v>
      </c>
    </row>
    <row r="525" spans="1:6">
      <c r="A525" s="252">
        <v>0.5</v>
      </c>
      <c r="B525" s="252" t="s">
        <v>868</v>
      </c>
      <c r="C525" s="296" t="s">
        <v>2009</v>
      </c>
      <c r="D525" s="510">
        <f>Data!I3566</f>
        <v>999</v>
      </c>
      <c r="E525" s="296" t="s">
        <v>868</v>
      </c>
      <c r="F525" s="252">
        <f>(A525*D525)</f>
        <v>499.5</v>
      </c>
    </row>
    <row r="526" spans="1:6">
      <c r="A526" s="252"/>
      <c r="B526" s="252" t="s">
        <v>449</v>
      </c>
      <c r="C526" s="296" t="s">
        <v>1144</v>
      </c>
      <c r="D526" s="252"/>
      <c r="E526" s="296" t="s">
        <v>449</v>
      </c>
      <c r="F526" s="252">
        <v>0.82</v>
      </c>
    </row>
    <row r="527" spans="1:6">
      <c r="A527" s="252"/>
      <c r="B527" s="252"/>
      <c r="C527" s="252"/>
      <c r="D527" s="252"/>
      <c r="E527" s="296"/>
      <c r="F527" s="358" t="s">
        <v>1586</v>
      </c>
    </row>
    <row r="528" spans="1:6">
      <c r="A528" s="252"/>
      <c r="B528" s="252"/>
      <c r="C528" s="296" t="s">
        <v>1751</v>
      </c>
      <c r="D528" s="252"/>
      <c r="E528" s="296"/>
      <c r="F528" s="274">
        <f>SUM(F516:F526)</f>
        <v>3337.32</v>
      </c>
    </row>
    <row r="529" spans="1:6">
      <c r="A529" s="252"/>
      <c r="B529" s="252"/>
      <c r="C529" s="252"/>
      <c r="D529" s="252"/>
      <c r="E529" s="296"/>
      <c r="F529" s="358" t="s">
        <v>1586</v>
      </c>
    </row>
    <row r="530" spans="1:6">
      <c r="A530" s="261"/>
      <c r="B530" s="261"/>
      <c r="C530" s="272" t="s">
        <v>4627</v>
      </c>
      <c r="D530" s="261"/>
      <c r="E530" s="261"/>
      <c r="F530" s="261"/>
    </row>
    <row r="531" spans="1:6">
      <c r="A531" s="261">
        <v>1</v>
      </c>
      <c r="B531" s="261" t="s">
        <v>1394</v>
      </c>
      <c r="C531" s="261" t="s">
        <v>5947</v>
      </c>
      <c r="D531" s="261">
        <v>391</v>
      </c>
      <c r="E531" s="261" t="s">
        <v>1394</v>
      </c>
      <c r="F531" s="261">
        <f>A531*D531</f>
        <v>391</v>
      </c>
    </row>
    <row r="532" spans="1:6">
      <c r="A532" s="261"/>
      <c r="B532" s="261"/>
      <c r="C532" s="261"/>
      <c r="D532" s="264"/>
      <c r="E532" s="261" t="s">
        <v>1394</v>
      </c>
      <c r="F532" s="261">
        <f>Elec.Data!K956</f>
        <v>0</v>
      </c>
    </row>
    <row r="533" spans="1:6">
      <c r="A533" s="261"/>
      <c r="B533" s="261"/>
      <c r="C533" s="261" t="s">
        <v>4655</v>
      </c>
      <c r="D533" s="261"/>
      <c r="E533" s="261"/>
      <c r="F533" s="261">
        <f>Elec.Data!K957</f>
        <v>312.93</v>
      </c>
    </row>
    <row r="534" spans="1:6">
      <c r="A534" s="261"/>
      <c r="B534" s="261"/>
      <c r="C534" s="261" t="s">
        <v>2271</v>
      </c>
      <c r="D534" s="261"/>
      <c r="E534" s="261"/>
      <c r="F534" s="261">
        <v>0.2</v>
      </c>
    </row>
    <row r="535" spans="1:6">
      <c r="A535" s="261"/>
      <c r="B535" s="261"/>
      <c r="C535" s="271" t="s">
        <v>2854</v>
      </c>
      <c r="D535" s="261"/>
      <c r="E535" s="261"/>
      <c r="F535" s="272">
        <f>SUM(F531:F534)</f>
        <v>704.13</v>
      </c>
    </row>
    <row r="536" spans="1:6">
      <c r="A536" s="261"/>
      <c r="B536" s="261"/>
      <c r="C536" s="272" t="s">
        <v>4664</v>
      </c>
      <c r="D536" s="261"/>
      <c r="E536" s="261"/>
      <c r="F536" s="261"/>
    </row>
    <row r="537" spans="1:6">
      <c r="A537" s="261"/>
      <c r="B537" s="261"/>
      <c r="C537" s="272"/>
      <c r="D537" s="261"/>
      <c r="E537" s="261"/>
      <c r="F537" s="261"/>
    </row>
    <row r="538" spans="1:6" ht="31.5">
      <c r="A538" s="261">
        <v>1</v>
      </c>
      <c r="B538" s="261" t="s">
        <v>1394</v>
      </c>
      <c r="C538" s="260" t="s">
        <v>5943</v>
      </c>
      <c r="D538" s="269">
        <v>1193</v>
      </c>
      <c r="E538" s="261" t="s">
        <v>1394</v>
      </c>
      <c r="F538" s="261">
        <f>A538*D538</f>
        <v>1193</v>
      </c>
    </row>
    <row r="539" spans="1:6">
      <c r="A539" s="261">
        <v>1</v>
      </c>
      <c r="B539" s="261" t="s">
        <v>1394</v>
      </c>
      <c r="C539" s="260" t="s">
        <v>915</v>
      </c>
      <c r="D539" s="269">
        <f>Elec.Data!P805</f>
        <v>2265.67</v>
      </c>
      <c r="E539" s="261" t="s">
        <v>1394</v>
      </c>
      <c r="F539" s="261">
        <f>A539*D539</f>
        <v>2265.67</v>
      </c>
    </row>
    <row r="540" spans="1:6">
      <c r="A540" s="261"/>
      <c r="B540" s="261"/>
      <c r="C540" s="260" t="s">
        <v>2271</v>
      </c>
      <c r="D540" s="261"/>
      <c r="E540" s="261"/>
      <c r="F540" s="261"/>
    </row>
    <row r="541" spans="1:6">
      <c r="A541" s="261"/>
      <c r="B541" s="261"/>
      <c r="C541" s="271" t="s">
        <v>1062</v>
      </c>
      <c r="D541" s="261"/>
      <c r="E541" s="261"/>
      <c r="F541" s="272">
        <f>SUM(F538:F540)</f>
        <v>3458.67</v>
      </c>
    </row>
    <row r="542" spans="1:6" ht="63">
      <c r="A542" s="261"/>
      <c r="B542" s="261"/>
      <c r="C542" s="260" t="s">
        <v>2351</v>
      </c>
      <c r="D542" s="261"/>
      <c r="E542" s="261"/>
      <c r="F542" s="261"/>
    </row>
    <row r="543" spans="1:6">
      <c r="A543" s="261">
        <v>1</v>
      </c>
      <c r="B543" s="261" t="s">
        <v>1394</v>
      </c>
      <c r="C543" s="261" t="s">
        <v>5400</v>
      </c>
      <c r="D543" s="261">
        <v>277.60000000000002</v>
      </c>
      <c r="E543" s="261" t="s">
        <v>1394</v>
      </c>
      <c r="F543" s="261">
        <f>A543*D543</f>
        <v>277.60000000000002</v>
      </c>
    </row>
    <row r="544" spans="1:6">
      <c r="A544" s="261"/>
      <c r="B544" s="261"/>
      <c r="C544" s="261" t="s">
        <v>2271</v>
      </c>
      <c r="D544" s="261"/>
      <c r="E544" s="261"/>
      <c r="F544" s="261">
        <f>13.88-0.41</f>
        <v>13.47</v>
      </c>
    </row>
    <row r="545" spans="1:6">
      <c r="A545" s="261"/>
      <c r="B545" s="261"/>
      <c r="C545" s="261" t="s">
        <v>915</v>
      </c>
      <c r="D545" s="261"/>
      <c r="E545" s="261"/>
      <c r="F545" s="261">
        <f>Elec.Data!K303</f>
        <v>238.13</v>
      </c>
    </row>
    <row r="546" spans="1:6">
      <c r="A546" s="261"/>
      <c r="B546" s="261"/>
      <c r="C546" s="271" t="s">
        <v>2352</v>
      </c>
      <c r="D546" s="261"/>
      <c r="E546" s="261"/>
      <c r="F546" s="272">
        <f>SUM(F543:F545)</f>
        <v>529.20000000000005</v>
      </c>
    </row>
    <row r="547" spans="1:6">
      <c r="A547" s="253" t="s">
        <v>1128</v>
      </c>
      <c r="B547" s="252" t="s">
        <v>2251</v>
      </c>
      <c r="C547" s="1100" t="s">
        <v>6113</v>
      </c>
      <c r="D547" s="1100"/>
      <c r="E547" s="296"/>
      <c r="F547" s="252"/>
    </row>
    <row r="548" spans="1:6">
      <c r="A548" s="252"/>
      <c r="B548" s="252"/>
      <c r="C548" s="358" t="s">
        <v>1586</v>
      </c>
      <c r="D548" s="252"/>
      <c r="E548" s="296"/>
      <c r="F548" s="252"/>
    </row>
    <row r="549" spans="1:6">
      <c r="A549" s="316">
        <f>Data!S552</f>
        <v>0.03</v>
      </c>
      <c r="B549" s="252" t="s">
        <v>869</v>
      </c>
      <c r="C549" s="296" t="s">
        <v>6565</v>
      </c>
      <c r="D549" s="252">
        <f>Data!V552</f>
        <v>7184.27</v>
      </c>
      <c r="E549" s="296" t="s">
        <v>869</v>
      </c>
      <c r="F549" s="252">
        <f>(A549*D549)</f>
        <v>215.53</v>
      </c>
    </row>
    <row r="550" spans="1:6">
      <c r="A550" s="316">
        <f>Data!S553</f>
        <v>0.5</v>
      </c>
      <c r="B550" s="252" t="s">
        <v>769</v>
      </c>
      <c r="C550" s="296" t="s">
        <v>2009</v>
      </c>
      <c r="D550" s="252">
        <f>Data!V553</f>
        <v>999</v>
      </c>
      <c r="E550" s="296" t="s">
        <v>769</v>
      </c>
      <c r="F550" s="252">
        <f>(A550*D550)</f>
        <v>499.5</v>
      </c>
    </row>
    <row r="551" spans="1:6">
      <c r="A551" s="316">
        <f>Data!S554</f>
        <v>0.75</v>
      </c>
      <c r="B551" s="252" t="s">
        <v>769</v>
      </c>
      <c r="C551" s="296" t="s">
        <v>1902</v>
      </c>
      <c r="D551" s="252">
        <f>Data!V554</f>
        <v>651</v>
      </c>
      <c r="E551" s="296" t="s">
        <v>769</v>
      </c>
      <c r="F551" s="252">
        <f>(A551*D551)</f>
        <v>488.25</v>
      </c>
    </row>
    <row r="552" spans="1:6">
      <c r="A552" s="252"/>
      <c r="B552" s="252" t="s">
        <v>449</v>
      </c>
      <c r="C552" s="296" t="s">
        <v>450</v>
      </c>
      <c r="D552" s="252">
        <f>Data!V555</f>
        <v>0</v>
      </c>
      <c r="E552" s="296" t="s">
        <v>449</v>
      </c>
      <c r="F552" s="252">
        <v>0</v>
      </c>
    </row>
    <row r="553" spans="1:6">
      <c r="A553" s="252"/>
      <c r="B553" s="252"/>
      <c r="C553" s="252"/>
      <c r="D553" s="252"/>
      <c r="E553" s="296"/>
      <c r="F553" s="358" t="s">
        <v>1586</v>
      </c>
    </row>
    <row r="554" spans="1:6">
      <c r="A554" s="252"/>
      <c r="B554" s="252"/>
      <c r="C554" s="296" t="s">
        <v>1748</v>
      </c>
      <c r="D554" s="252"/>
      <c r="E554" s="296"/>
      <c r="F554" s="252">
        <f>SUM(F549:F552)</f>
        <v>1203.28</v>
      </c>
    </row>
    <row r="555" spans="1:6">
      <c r="A555" s="252"/>
      <c r="B555" s="252"/>
      <c r="C555" s="252"/>
      <c r="D555" s="252"/>
      <c r="E555" s="296"/>
      <c r="F555" s="358" t="s">
        <v>1586</v>
      </c>
    </row>
    <row r="556" spans="1:6">
      <c r="A556" s="252"/>
      <c r="B556" s="252"/>
      <c r="C556" s="296" t="s">
        <v>3995</v>
      </c>
      <c r="D556" s="252"/>
      <c r="E556" s="296"/>
      <c r="F556" s="274">
        <f>(F554/0.743)</f>
        <v>1619.49</v>
      </c>
    </row>
    <row r="557" spans="1:6">
      <c r="A557" s="252"/>
      <c r="B557" s="252"/>
      <c r="C557" s="252"/>
      <c r="D557" s="252"/>
      <c r="E557" s="296"/>
      <c r="F557" s="358" t="s">
        <v>2055</v>
      </c>
    </row>
    <row r="558" spans="1:6">
      <c r="A558" s="1040" t="s">
        <v>536</v>
      </c>
      <c r="B558" s="268" t="s">
        <v>1907</v>
      </c>
      <c r="C558" s="389" t="s">
        <v>551</v>
      </c>
      <c r="D558" s="268"/>
      <c r="E558" s="389"/>
      <c r="F558" s="268"/>
    </row>
    <row r="559" spans="1:6" ht="31.5">
      <c r="A559" s="531"/>
      <c r="B559" s="268"/>
      <c r="C559" s="389" t="s">
        <v>537</v>
      </c>
      <c r="D559" s="268"/>
      <c r="E559" s="389"/>
      <c r="F559" s="268"/>
    </row>
    <row r="560" spans="1:6">
      <c r="A560" s="531"/>
      <c r="B560" s="268"/>
      <c r="C560" s="532" t="s">
        <v>1586</v>
      </c>
      <c r="D560" s="268"/>
      <c r="E560" s="389"/>
      <c r="F560" s="268"/>
    </row>
    <row r="561" spans="1:6">
      <c r="A561" s="268">
        <v>1</v>
      </c>
      <c r="B561" s="268" t="s">
        <v>526</v>
      </c>
      <c r="C561" s="389" t="s">
        <v>527</v>
      </c>
      <c r="D561" s="268">
        <f>Data!I1601</f>
        <v>58000</v>
      </c>
      <c r="E561" s="389" t="s">
        <v>528</v>
      </c>
      <c r="F561" s="268">
        <f>(A561*D561)/10</f>
        <v>5800</v>
      </c>
    </row>
    <row r="562" spans="1:6">
      <c r="A562" s="531">
        <v>0.01</v>
      </c>
      <c r="B562" s="268" t="s">
        <v>526</v>
      </c>
      <c r="C562" s="389" t="s">
        <v>192</v>
      </c>
      <c r="D562" s="268">
        <f>Data!I1602</f>
        <v>56350</v>
      </c>
      <c r="E562" s="389" t="s">
        <v>528</v>
      </c>
      <c r="F562" s="268">
        <f>(A562*D562)/10</f>
        <v>56.35</v>
      </c>
    </row>
    <row r="563" spans="1:6">
      <c r="A563" s="531">
        <v>3.5</v>
      </c>
      <c r="B563" s="268" t="s">
        <v>769</v>
      </c>
      <c r="C563" s="389" t="s">
        <v>529</v>
      </c>
      <c r="D563" s="268">
        <f>Data!I1603</f>
        <v>866</v>
      </c>
      <c r="E563" s="389" t="s">
        <v>769</v>
      </c>
      <c r="F563" s="268">
        <f>(A563*D563)</f>
        <v>3031</v>
      </c>
    </row>
    <row r="564" spans="1:6">
      <c r="A564" s="531"/>
      <c r="B564" s="268" t="s">
        <v>449</v>
      </c>
      <c r="C564" s="389" t="s">
        <v>450</v>
      </c>
      <c r="D564" s="268"/>
      <c r="E564" s="389" t="s">
        <v>449</v>
      </c>
      <c r="F564" s="268">
        <v>0</v>
      </c>
    </row>
    <row r="565" spans="1:6">
      <c r="A565" s="268"/>
      <c r="B565" s="268"/>
      <c r="C565" s="268"/>
      <c r="D565" s="268"/>
      <c r="E565" s="389"/>
      <c r="F565" s="532" t="s">
        <v>1586</v>
      </c>
    </row>
    <row r="566" spans="1:6">
      <c r="A566" s="268"/>
      <c r="B566" s="268"/>
      <c r="C566" s="389" t="s">
        <v>532</v>
      </c>
      <c r="D566" s="268"/>
      <c r="E566" s="389"/>
      <c r="F566" s="268">
        <f>SUM(F561:F564)</f>
        <v>8887.35</v>
      </c>
    </row>
    <row r="567" spans="1:6">
      <c r="A567" s="268"/>
      <c r="B567" s="268"/>
      <c r="C567" s="268"/>
      <c r="D567" s="268"/>
      <c r="E567" s="389"/>
      <c r="F567" s="532" t="s">
        <v>1586</v>
      </c>
    </row>
    <row r="568" spans="1:6">
      <c r="A568" s="268"/>
      <c r="B568" s="268"/>
      <c r="C568" s="620" t="s">
        <v>533</v>
      </c>
      <c r="D568" s="430"/>
      <c r="E568" s="275"/>
      <c r="F568" s="430">
        <f>(F566*10)</f>
        <v>88873.5</v>
      </c>
    </row>
    <row r="569" spans="1:6">
      <c r="A569" s="1041">
        <v>238</v>
      </c>
      <c r="B569" s="492" t="s">
        <v>2251</v>
      </c>
      <c r="C569" s="493" t="s">
        <v>586</v>
      </c>
      <c r="D569" s="492"/>
      <c r="E569" s="493"/>
      <c r="F569" s="492"/>
    </row>
    <row r="570" spans="1:6">
      <c r="A570" s="494"/>
      <c r="B570" s="252"/>
      <c r="C570" s="296" t="s">
        <v>1970</v>
      </c>
      <c r="D570" s="252"/>
      <c r="E570" s="296"/>
      <c r="F570" s="252"/>
    </row>
    <row r="571" spans="1:6">
      <c r="A571" s="494"/>
      <c r="B571" s="252"/>
      <c r="C571" s="358" t="s">
        <v>1586</v>
      </c>
      <c r="D571" s="252"/>
      <c r="E571" s="296"/>
      <c r="F571" s="252"/>
    </row>
    <row r="572" spans="1:6">
      <c r="A572" s="494">
        <v>20</v>
      </c>
      <c r="B572" s="252" t="s">
        <v>1238</v>
      </c>
      <c r="C572" s="296" t="s">
        <v>6493</v>
      </c>
      <c r="D572" s="252">
        <f>Data!I1559</f>
        <v>116.2</v>
      </c>
      <c r="E572" s="296" t="s">
        <v>1238</v>
      </c>
      <c r="F572" s="252">
        <f>(A572*D572)</f>
        <v>2324</v>
      </c>
    </row>
    <row r="573" spans="1:6">
      <c r="A573" s="494"/>
      <c r="B573" s="252"/>
      <c r="C573" s="296" t="s">
        <v>588</v>
      </c>
      <c r="D573" s="252">
        <f>Data!I1560</f>
        <v>0</v>
      </c>
      <c r="E573" s="296"/>
      <c r="F573" s="296" t="s">
        <v>975</v>
      </c>
    </row>
    <row r="574" spans="1:6">
      <c r="A574" s="494">
        <v>50</v>
      </c>
      <c r="B574" s="252" t="s">
        <v>1645</v>
      </c>
      <c r="C574" s="296" t="s">
        <v>862</v>
      </c>
      <c r="D574" s="252">
        <f>Data!I1561</f>
        <v>6.04</v>
      </c>
      <c r="E574" s="296" t="s">
        <v>1645</v>
      </c>
      <c r="F574" s="252">
        <f>(A574*D574)</f>
        <v>302</v>
      </c>
    </row>
    <row r="575" spans="1:6">
      <c r="A575" s="494">
        <v>1</v>
      </c>
      <c r="B575" s="252" t="s">
        <v>449</v>
      </c>
      <c r="C575" s="296" t="s">
        <v>589</v>
      </c>
      <c r="D575" s="252">
        <f>Data!I1562</f>
        <v>75</v>
      </c>
      <c r="E575" s="296" t="s">
        <v>449</v>
      </c>
      <c r="F575" s="252">
        <f>(A575*D575)</f>
        <v>75</v>
      </c>
    </row>
    <row r="576" spans="1:6">
      <c r="A576" s="494">
        <v>1</v>
      </c>
      <c r="B576" s="252" t="s">
        <v>449</v>
      </c>
      <c r="C576" s="296" t="s">
        <v>590</v>
      </c>
      <c r="D576" s="252">
        <f>Data!I1563</f>
        <v>40</v>
      </c>
      <c r="E576" s="296" t="s">
        <v>449</v>
      </c>
      <c r="F576" s="252">
        <f>(A576*D576)</f>
        <v>40</v>
      </c>
    </row>
    <row r="577" spans="1:6">
      <c r="A577" s="494">
        <v>2.5</v>
      </c>
      <c r="B577" s="252" t="s">
        <v>449</v>
      </c>
      <c r="C577" s="296" t="s">
        <v>591</v>
      </c>
      <c r="D577" s="252">
        <f>Data!I1564</f>
        <v>772</v>
      </c>
      <c r="E577" s="296" t="s">
        <v>449</v>
      </c>
      <c r="F577" s="252">
        <f>(A577*D577)</f>
        <v>1930</v>
      </c>
    </row>
    <row r="578" spans="1:6">
      <c r="A578" s="494"/>
      <c r="B578" s="252" t="s">
        <v>449</v>
      </c>
      <c r="C578" s="296" t="s">
        <v>506</v>
      </c>
      <c r="D578" s="252"/>
      <c r="E578" s="296" t="s">
        <v>449</v>
      </c>
      <c r="F578" s="407">
        <v>1.5</v>
      </c>
    </row>
    <row r="579" spans="1:6">
      <c r="A579" s="494"/>
      <c r="B579" s="252"/>
      <c r="C579" s="252"/>
      <c r="D579" s="252"/>
      <c r="E579" s="296"/>
      <c r="F579" s="358" t="s">
        <v>1586</v>
      </c>
    </row>
    <row r="580" spans="1:6">
      <c r="A580" s="494"/>
      <c r="B580" s="252"/>
      <c r="C580" s="255" t="s">
        <v>592</v>
      </c>
      <c r="D580" s="274"/>
      <c r="E580" s="276"/>
      <c r="F580" s="274">
        <f>SUM(F572:F578)</f>
        <v>4672.5</v>
      </c>
    </row>
    <row r="581" spans="1:6">
      <c r="A581" s="494"/>
      <c r="B581" s="252"/>
      <c r="C581" s="296"/>
      <c r="D581" s="252"/>
      <c r="E581" s="296"/>
      <c r="F581" s="358" t="s">
        <v>1586</v>
      </c>
    </row>
    <row r="582" spans="1:6">
      <c r="A582" s="375">
        <v>1.1000000000000001</v>
      </c>
      <c r="B582" s="252" t="s">
        <v>975</v>
      </c>
      <c r="C582" s="296" t="s">
        <v>1424</v>
      </c>
      <c r="D582" s="252"/>
      <c r="E582" s="296"/>
      <c r="F582" s="252"/>
    </row>
    <row r="583" spans="1:6">
      <c r="A583" s="385" t="s">
        <v>975</v>
      </c>
      <c r="B583" s="252"/>
      <c r="C583" s="296" t="s">
        <v>1482</v>
      </c>
      <c r="D583" s="252"/>
      <c r="E583" s="296"/>
      <c r="F583" s="252"/>
    </row>
    <row r="584" spans="1:6">
      <c r="A584" s="252">
        <v>10</v>
      </c>
      <c r="B584" s="252" t="s">
        <v>869</v>
      </c>
      <c r="C584" s="296" t="s">
        <v>1177</v>
      </c>
      <c r="D584" s="252">
        <f>Data!I81</f>
        <v>112.05</v>
      </c>
      <c r="E584" s="296" t="s">
        <v>869</v>
      </c>
      <c r="F584" s="252">
        <f>(A584*D584)</f>
        <v>1120.5</v>
      </c>
    </row>
    <row r="585" spans="1:6">
      <c r="A585" s="252">
        <v>10</v>
      </c>
      <c r="B585" s="252" t="s">
        <v>869</v>
      </c>
      <c r="C585" s="296" t="s">
        <v>2011</v>
      </c>
      <c r="D585" s="252">
        <f>Data!I82</f>
        <v>112.05</v>
      </c>
      <c r="E585" s="296" t="s">
        <v>869</v>
      </c>
      <c r="F585" s="252">
        <f>(A585*D585)</f>
        <v>1120.5</v>
      </c>
    </row>
    <row r="586" spans="1:6">
      <c r="A586" s="252">
        <v>10</v>
      </c>
      <c r="B586" s="252" t="s">
        <v>869</v>
      </c>
      <c r="C586" s="296" t="s">
        <v>2013</v>
      </c>
      <c r="D586" s="252">
        <f>Data!I83</f>
        <v>12.98</v>
      </c>
      <c r="E586" s="296" t="s">
        <v>869</v>
      </c>
      <c r="F586" s="252">
        <f>(A586*D586)</f>
        <v>129.80000000000001</v>
      </c>
    </row>
    <row r="587" spans="1:6">
      <c r="A587" s="252"/>
      <c r="B587" s="252" t="s">
        <v>449</v>
      </c>
      <c r="C587" s="296" t="s">
        <v>450</v>
      </c>
      <c r="D587" s="252"/>
      <c r="E587" s="296" t="s">
        <v>449</v>
      </c>
      <c r="F587" s="252">
        <v>0</v>
      </c>
    </row>
    <row r="588" spans="1:6">
      <c r="A588" s="252"/>
      <c r="B588" s="252"/>
      <c r="C588" s="252"/>
      <c r="D588" s="252"/>
      <c r="E588" s="296"/>
      <c r="F588" s="358" t="s">
        <v>1586</v>
      </c>
    </row>
    <row r="589" spans="1:6">
      <c r="A589" s="252"/>
      <c r="B589" s="252"/>
      <c r="C589" s="296" t="s">
        <v>614</v>
      </c>
      <c r="D589" s="252"/>
      <c r="E589" s="296"/>
      <c r="F589" s="252">
        <f>SUM(F584:F587)</f>
        <v>2370.8000000000002</v>
      </c>
    </row>
    <row r="590" spans="1:6">
      <c r="A590" s="252"/>
      <c r="B590" s="252"/>
      <c r="C590" s="252"/>
      <c r="D590" s="252"/>
      <c r="E590" s="296"/>
      <c r="F590" s="358" t="s">
        <v>1586</v>
      </c>
    </row>
    <row r="591" spans="1:6">
      <c r="A591" s="252"/>
      <c r="B591" s="252"/>
      <c r="C591" s="276" t="s">
        <v>2049</v>
      </c>
      <c r="D591" s="274" t="s">
        <v>1399</v>
      </c>
      <c r="E591" s="276"/>
      <c r="F591" s="274">
        <f>(F589/10)</f>
        <v>237.08</v>
      </c>
    </row>
    <row r="592" spans="1:6">
      <c r="A592" s="375">
        <v>1.6</v>
      </c>
      <c r="B592" s="252"/>
      <c r="C592" s="296" t="s">
        <v>796</v>
      </c>
      <c r="D592" s="274"/>
      <c r="E592" s="296"/>
      <c r="F592" s="252"/>
    </row>
    <row r="593" spans="1:6">
      <c r="A593" s="252"/>
      <c r="B593" s="252"/>
      <c r="C593" s="296" t="s">
        <v>382</v>
      </c>
      <c r="D593" s="274" t="s">
        <v>1399</v>
      </c>
      <c r="E593" s="296"/>
      <c r="F593" s="274">
        <f>Data!K133</f>
        <v>168.08</v>
      </c>
    </row>
    <row r="594" spans="1:6">
      <c r="A594" s="253" t="s">
        <v>666</v>
      </c>
      <c r="B594" s="252" t="s">
        <v>2251</v>
      </c>
      <c r="C594" s="296" t="s">
        <v>667</v>
      </c>
      <c r="D594" s="252"/>
      <c r="E594" s="296"/>
      <c r="F594" s="252"/>
    </row>
    <row r="595" spans="1:6">
      <c r="A595" s="252"/>
      <c r="B595" s="252"/>
      <c r="C595" s="296" t="s">
        <v>669</v>
      </c>
      <c r="D595" s="252"/>
      <c r="E595" s="296"/>
      <c r="F595" s="252"/>
    </row>
    <row r="596" spans="1:6">
      <c r="A596" s="252"/>
      <c r="B596" s="252"/>
      <c r="C596" s="358" t="s">
        <v>1586</v>
      </c>
      <c r="D596" s="252"/>
      <c r="E596" s="296"/>
      <c r="F596" s="252"/>
    </row>
    <row r="597" spans="1:6">
      <c r="A597" s="252">
        <v>9</v>
      </c>
      <c r="B597" s="252" t="s">
        <v>869</v>
      </c>
      <c r="C597" s="296" t="s">
        <v>1638</v>
      </c>
      <c r="D597" s="252">
        <f>Data!I195</f>
        <v>1275.94</v>
      </c>
      <c r="E597" s="296" t="s">
        <v>869</v>
      </c>
      <c r="F597" s="252">
        <f>(A597*D597)</f>
        <v>11483.46</v>
      </c>
    </row>
    <row r="598" spans="1:6">
      <c r="A598" s="252">
        <v>4.5</v>
      </c>
      <c r="B598" s="252" t="s">
        <v>869</v>
      </c>
      <c r="C598" s="296" t="s">
        <v>1625</v>
      </c>
      <c r="D598" s="252">
        <f>Data!I196</f>
        <v>3310.02</v>
      </c>
      <c r="E598" s="296" t="s">
        <v>869</v>
      </c>
      <c r="F598" s="252">
        <f>(A598*D598)</f>
        <v>14895.09</v>
      </c>
    </row>
    <row r="599" spans="1:6">
      <c r="A599" s="252">
        <v>1.8</v>
      </c>
      <c r="B599" s="252" t="s">
        <v>868</v>
      </c>
      <c r="C599" s="296" t="s">
        <v>1712</v>
      </c>
      <c r="D599" s="252">
        <f>Data!I197</f>
        <v>932</v>
      </c>
      <c r="E599" s="296" t="s">
        <v>868</v>
      </c>
      <c r="F599" s="252">
        <f>(A599*D599)</f>
        <v>1677.6</v>
      </c>
    </row>
    <row r="600" spans="1:6">
      <c r="A600" s="252">
        <v>17.7</v>
      </c>
      <c r="B600" s="252" t="s">
        <v>868</v>
      </c>
      <c r="C600" s="296" t="s">
        <v>1902</v>
      </c>
      <c r="D600" s="252">
        <f>Data!I198</f>
        <v>651</v>
      </c>
      <c r="E600" s="296" t="s">
        <v>868</v>
      </c>
      <c r="F600" s="252">
        <f>(A600*D600)</f>
        <v>11522.7</v>
      </c>
    </row>
    <row r="601" spans="1:6">
      <c r="A601" s="252">
        <v>14.1</v>
      </c>
      <c r="B601" s="252" t="s">
        <v>868</v>
      </c>
      <c r="C601" s="296" t="s">
        <v>320</v>
      </c>
      <c r="D601" s="252">
        <f>Data!I199</f>
        <v>534</v>
      </c>
      <c r="E601" s="296" t="s">
        <v>868</v>
      </c>
      <c r="F601" s="252">
        <f>(A601*D601)</f>
        <v>7529.4</v>
      </c>
    </row>
    <row r="602" spans="1:6">
      <c r="A602" s="252"/>
      <c r="B602" s="252" t="s">
        <v>449</v>
      </c>
      <c r="C602" s="296" t="s">
        <v>450</v>
      </c>
      <c r="D602" s="252"/>
      <c r="E602" s="296" t="s">
        <v>449</v>
      </c>
      <c r="F602" s="252">
        <v>0</v>
      </c>
    </row>
    <row r="603" spans="1:6">
      <c r="A603" s="252"/>
      <c r="B603" s="252"/>
      <c r="C603" s="252"/>
      <c r="D603" s="252"/>
      <c r="E603" s="296"/>
      <c r="F603" s="358" t="s">
        <v>1586</v>
      </c>
    </row>
    <row r="604" spans="1:6">
      <c r="A604" s="252"/>
      <c r="B604" s="252"/>
      <c r="C604" s="252"/>
      <c r="D604" s="252"/>
      <c r="E604" s="296"/>
      <c r="F604" s="252">
        <f>SUM(F597:F602)</f>
        <v>47108.25</v>
      </c>
    </row>
    <row r="605" spans="1:6">
      <c r="A605" s="252"/>
      <c r="B605" s="252"/>
      <c r="C605" s="253" t="s">
        <v>614</v>
      </c>
      <c r="D605" s="252"/>
      <c r="E605" s="296"/>
      <c r="F605" s="358" t="s">
        <v>1586</v>
      </c>
    </row>
    <row r="606" spans="1:6">
      <c r="A606" s="252"/>
      <c r="B606" s="252"/>
      <c r="C606" s="252"/>
      <c r="D606" s="252"/>
      <c r="E606" s="296"/>
      <c r="F606" s="274">
        <f>(F604/10)</f>
        <v>4710.83</v>
      </c>
    </row>
    <row r="607" spans="1:6">
      <c r="A607" s="252"/>
      <c r="B607" s="252"/>
      <c r="C607" s="255" t="s">
        <v>773</v>
      </c>
      <c r="D607" s="252"/>
      <c r="E607" s="296"/>
      <c r="F607" s="358" t="s">
        <v>2055</v>
      </c>
    </row>
    <row r="608" spans="1:6">
      <c r="A608" s="253" t="s">
        <v>2071</v>
      </c>
      <c r="B608" s="252" t="s">
        <v>2251</v>
      </c>
      <c r="C608" s="296" t="s">
        <v>6103</v>
      </c>
      <c r="D608" s="252"/>
      <c r="E608" s="296"/>
      <c r="F608" s="252"/>
    </row>
    <row r="609" spans="1:6">
      <c r="A609" s="252"/>
      <c r="B609" s="252"/>
      <c r="C609" s="296" t="s">
        <v>2072</v>
      </c>
      <c r="D609" s="252"/>
      <c r="E609" s="296"/>
      <c r="F609" s="252"/>
    </row>
    <row r="610" spans="1:6">
      <c r="A610" s="252"/>
      <c r="B610" s="252"/>
      <c r="C610" s="358" t="s">
        <v>1586</v>
      </c>
      <c r="D610" s="252"/>
      <c r="E610" s="296"/>
      <c r="F610" s="252"/>
    </row>
    <row r="611" spans="1:6">
      <c r="A611" s="252">
        <v>9</v>
      </c>
      <c r="B611" s="252" t="s">
        <v>869</v>
      </c>
      <c r="C611" s="296" t="s">
        <v>1810</v>
      </c>
      <c r="D611" s="252">
        <f>Data!I225</f>
        <v>952</v>
      </c>
      <c r="E611" s="296" t="s">
        <v>869</v>
      </c>
      <c r="F611" s="252">
        <f>(A611*D611)</f>
        <v>8568</v>
      </c>
    </row>
    <row r="612" spans="1:6">
      <c r="A612" s="252">
        <v>4.5</v>
      </c>
      <c r="B612" s="252" t="s">
        <v>869</v>
      </c>
      <c r="C612" s="296" t="s">
        <v>1632</v>
      </c>
      <c r="D612" s="252">
        <f>Data!I226</f>
        <v>2657.7</v>
      </c>
      <c r="E612" s="296" t="s">
        <v>869</v>
      </c>
      <c r="F612" s="252">
        <f>(A612*D612)</f>
        <v>11959.65</v>
      </c>
    </row>
    <row r="613" spans="1:6">
      <c r="A613" s="252">
        <v>1.8</v>
      </c>
      <c r="B613" s="252" t="s">
        <v>868</v>
      </c>
      <c r="C613" s="296" t="s">
        <v>1712</v>
      </c>
      <c r="D613" s="252">
        <f>Data!I227</f>
        <v>932</v>
      </c>
      <c r="E613" s="296" t="s">
        <v>868</v>
      </c>
      <c r="F613" s="252">
        <f>(A613*D613)</f>
        <v>1677.6</v>
      </c>
    </row>
    <row r="614" spans="1:6">
      <c r="A614" s="252">
        <v>17.7</v>
      </c>
      <c r="B614" s="252" t="s">
        <v>868</v>
      </c>
      <c r="C614" s="296" t="s">
        <v>1902</v>
      </c>
      <c r="D614" s="252">
        <f>Data!I228</f>
        <v>651</v>
      </c>
      <c r="E614" s="296" t="s">
        <v>868</v>
      </c>
      <c r="F614" s="252">
        <f>(A614*D614)</f>
        <v>11522.7</v>
      </c>
    </row>
    <row r="615" spans="1:6">
      <c r="A615" s="252">
        <v>14.1</v>
      </c>
      <c r="B615" s="252" t="s">
        <v>868</v>
      </c>
      <c r="C615" s="296" t="s">
        <v>320</v>
      </c>
      <c r="D615" s="252">
        <f>Data!I229</f>
        <v>534</v>
      </c>
      <c r="E615" s="296" t="s">
        <v>868</v>
      </c>
      <c r="F615" s="252">
        <f>(A615*D615)</f>
        <v>7529.4</v>
      </c>
    </row>
    <row r="616" spans="1:6">
      <c r="A616" s="252"/>
      <c r="B616" s="252" t="s">
        <v>449</v>
      </c>
      <c r="C616" s="296" t="s">
        <v>450</v>
      </c>
      <c r="D616" s="252"/>
      <c r="E616" s="296" t="s">
        <v>449</v>
      </c>
      <c r="F616" s="252">
        <v>0</v>
      </c>
    </row>
    <row r="617" spans="1:6">
      <c r="A617" s="252"/>
      <c r="B617" s="252"/>
      <c r="C617" s="252"/>
      <c r="D617" s="252"/>
      <c r="E617" s="296"/>
      <c r="F617" s="358" t="s">
        <v>1586</v>
      </c>
    </row>
    <row r="618" spans="1:6">
      <c r="A618" s="252"/>
      <c r="B618" s="252"/>
      <c r="C618" s="252"/>
      <c r="D618" s="252"/>
      <c r="E618" s="296"/>
      <c r="F618" s="252">
        <f>SUM(F611:F616)</f>
        <v>41257.35</v>
      </c>
    </row>
    <row r="619" spans="1:6">
      <c r="A619" s="252"/>
      <c r="B619" s="252"/>
      <c r="C619" s="296" t="s">
        <v>614</v>
      </c>
      <c r="D619" s="252"/>
      <c r="E619" s="296"/>
      <c r="F619" s="358" t="s">
        <v>1586</v>
      </c>
    </row>
    <row r="620" spans="1:6">
      <c r="A620" s="252"/>
      <c r="B620" s="252"/>
      <c r="C620" s="252"/>
      <c r="D620" s="252"/>
      <c r="E620" s="296"/>
      <c r="F620" s="274">
        <f>(F618/10)</f>
        <v>4125.74</v>
      </c>
    </row>
    <row r="621" spans="1:6">
      <c r="A621" s="252"/>
      <c r="B621" s="252"/>
      <c r="C621" s="255" t="s">
        <v>773</v>
      </c>
      <c r="D621" s="252"/>
      <c r="E621" s="296"/>
      <c r="F621" s="358" t="s">
        <v>2055</v>
      </c>
    </row>
    <row r="622" spans="1:6">
      <c r="A622" s="375">
        <v>6.5</v>
      </c>
      <c r="B622" s="252" t="s">
        <v>2251</v>
      </c>
      <c r="C622" s="296" t="s">
        <v>2812</v>
      </c>
      <c r="D622" s="252"/>
      <c r="E622" s="296"/>
      <c r="F622" s="252"/>
    </row>
    <row r="623" spans="1:6">
      <c r="A623" s="252"/>
      <c r="B623" s="252"/>
      <c r="C623" s="296" t="s">
        <v>2905</v>
      </c>
      <c r="D623" s="252"/>
      <c r="E623" s="296"/>
      <c r="F623" s="252"/>
    </row>
    <row r="624" spans="1:6">
      <c r="A624" s="252"/>
      <c r="B624" s="252"/>
      <c r="C624" s="358" t="s">
        <v>1586</v>
      </c>
      <c r="D624" s="252"/>
      <c r="E624" s="296"/>
      <c r="F624" s="252"/>
    </row>
    <row r="625" spans="1:6">
      <c r="A625" s="252">
        <v>4800</v>
      </c>
      <c r="B625" s="252" t="s">
        <v>1425</v>
      </c>
      <c r="C625" s="252" t="str">
        <f>C623</f>
        <v>Bricks of size 22x11x7 cm</v>
      </c>
      <c r="D625" s="252">
        <f>Data!I311</f>
        <v>5912.96</v>
      </c>
      <c r="E625" s="296" t="s">
        <v>1594</v>
      </c>
      <c r="F625" s="252">
        <f>(A625*D625)/1000</f>
        <v>28382.21</v>
      </c>
    </row>
    <row r="626" spans="1:6">
      <c r="A626" s="252">
        <v>2.5</v>
      </c>
      <c r="B626" s="252" t="s">
        <v>869</v>
      </c>
      <c r="C626" s="296" t="s">
        <v>1625</v>
      </c>
      <c r="D626" s="252">
        <f>Data!I312</f>
        <v>3310.02</v>
      </c>
      <c r="E626" s="296" t="s">
        <v>869</v>
      </c>
      <c r="F626" s="252">
        <f>(A626*D626)</f>
        <v>8275.0499999999993</v>
      </c>
    </row>
    <row r="627" spans="1:6">
      <c r="A627" s="252">
        <v>3.5</v>
      </c>
      <c r="B627" s="252" t="s">
        <v>868</v>
      </c>
      <c r="C627" s="296" t="s">
        <v>2009</v>
      </c>
      <c r="D627" s="252">
        <f>Data!I313</f>
        <v>999</v>
      </c>
      <c r="E627" s="296" t="s">
        <v>868</v>
      </c>
      <c r="F627" s="252">
        <f>(A627*D627)</f>
        <v>3496.5</v>
      </c>
    </row>
    <row r="628" spans="1:6">
      <c r="A628" s="252">
        <v>10.6</v>
      </c>
      <c r="B628" s="252" t="s">
        <v>868</v>
      </c>
      <c r="C628" s="296" t="s">
        <v>1712</v>
      </c>
      <c r="D628" s="252">
        <f>Data!I314</f>
        <v>932</v>
      </c>
      <c r="E628" s="296" t="s">
        <v>868</v>
      </c>
      <c r="F628" s="252">
        <f>(A628*D628)</f>
        <v>9879.2000000000007</v>
      </c>
    </row>
    <row r="629" spans="1:6">
      <c r="A629" s="252">
        <v>7.1</v>
      </c>
      <c r="B629" s="252" t="s">
        <v>868</v>
      </c>
      <c r="C629" s="296" t="s">
        <v>1902</v>
      </c>
      <c r="D629" s="252">
        <f>Data!I315</f>
        <v>651</v>
      </c>
      <c r="E629" s="296" t="s">
        <v>868</v>
      </c>
      <c r="F629" s="252">
        <f>(A629*D629)</f>
        <v>4622.1000000000004</v>
      </c>
    </row>
    <row r="630" spans="1:6">
      <c r="A630" s="252">
        <v>21.2</v>
      </c>
      <c r="B630" s="252" t="s">
        <v>868</v>
      </c>
      <c r="C630" s="296" t="s">
        <v>320</v>
      </c>
      <c r="D630" s="252">
        <f>Data!I316</f>
        <v>534</v>
      </c>
      <c r="E630" s="296" t="s">
        <v>868</v>
      </c>
      <c r="F630" s="252">
        <f>(A630*D630)</f>
        <v>11320.8</v>
      </c>
    </row>
    <row r="631" spans="1:6">
      <c r="A631" s="252"/>
      <c r="B631" s="252" t="s">
        <v>449</v>
      </c>
      <c r="C631" s="296" t="s">
        <v>450</v>
      </c>
      <c r="D631" s="252"/>
      <c r="E631" s="296" t="s">
        <v>449</v>
      </c>
      <c r="F631" s="252">
        <v>5</v>
      </c>
    </row>
    <row r="632" spans="1:6">
      <c r="A632" s="252"/>
      <c r="B632" s="252"/>
      <c r="C632" s="252"/>
      <c r="D632" s="252"/>
      <c r="E632" s="296"/>
      <c r="F632" s="358" t="s">
        <v>1586</v>
      </c>
    </row>
    <row r="633" spans="1:6">
      <c r="A633" s="252"/>
      <c r="B633" s="252"/>
      <c r="C633" s="296" t="s">
        <v>614</v>
      </c>
      <c r="D633" s="252"/>
      <c r="E633" s="296"/>
      <c r="F633" s="252">
        <f>SUM(F625:F631)</f>
        <v>65980.86</v>
      </c>
    </row>
    <row r="634" spans="1:6">
      <c r="A634" s="252"/>
      <c r="B634" s="252"/>
      <c r="C634" s="252"/>
      <c r="D634" s="252"/>
      <c r="E634" s="296"/>
      <c r="F634" s="358" t="s">
        <v>1586</v>
      </c>
    </row>
    <row r="635" spans="1:6">
      <c r="A635" s="252"/>
      <c r="B635" s="252"/>
      <c r="C635" s="255" t="s">
        <v>773</v>
      </c>
      <c r="D635" s="252"/>
      <c r="E635" s="296"/>
      <c r="F635" s="274">
        <f>(F633/10)</f>
        <v>6598.09</v>
      </c>
    </row>
    <row r="636" spans="1:6">
      <c r="A636" s="252"/>
      <c r="B636" s="252"/>
      <c r="C636" s="252"/>
      <c r="D636" s="252"/>
      <c r="E636" s="296"/>
      <c r="F636" s="358" t="s">
        <v>2055</v>
      </c>
    </row>
    <row r="637" spans="1:6">
      <c r="A637" s="369">
        <v>10</v>
      </c>
      <c r="B637" s="252" t="s">
        <v>2251</v>
      </c>
      <c r="C637" s="296" t="s">
        <v>2758</v>
      </c>
      <c r="D637" s="252"/>
      <c r="E637" s="296"/>
      <c r="F637" s="252"/>
    </row>
    <row r="638" spans="1:6">
      <c r="A638" s="252"/>
      <c r="B638" s="252"/>
      <c r="C638" s="252" t="str">
        <f>Data!H377</f>
        <v>Bricks of size 22x11x7 cm</v>
      </c>
      <c r="D638" s="252"/>
      <c r="E638" s="296"/>
      <c r="F638" s="252"/>
    </row>
    <row r="639" spans="1:6">
      <c r="A639" s="252"/>
      <c r="B639" s="252"/>
      <c r="C639" s="358" t="s">
        <v>1586</v>
      </c>
      <c r="D639" s="252"/>
      <c r="E639" s="296"/>
      <c r="F639" s="252"/>
    </row>
    <row r="640" spans="1:6">
      <c r="A640" s="252">
        <f>Data!F379</f>
        <v>4800</v>
      </c>
      <c r="B640" s="252" t="s">
        <v>1425</v>
      </c>
      <c r="C640" s="252" t="str">
        <f>C638</f>
        <v>Bricks of size 22x11x7 cm</v>
      </c>
      <c r="D640" s="252">
        <f>Data!I379</f>
        <v>5912.96</v>
      </c>
      <c r="E640" s="296" t="s">
        <v>1594</v>
      </c>
      <c r="F640" s="252">
        <f>(A640*D640)/1000</f>
        <v>28382.21</v>
      </c>
    </row>
    <row r="641" spans="1:6">
      <c r="A641" s="252">
        <v>1.59</v>
      </c>
      <c r="B641" s="252" t="s">
        <v>869</v>
      </c>
      <c r="C641" s="296" t="s">
        <v>1307</v>
      </c>
      <c r="D641" s="252">
        <f>Data!I380</f>
        <v>3744.9</v>
      </c>
      <c r="E641" s="296" t="s">
        <v>869</v>
      </c>
      <c r="F641" s="252">
        <f>(A641*D641)</f>
        <v>5954.39</v>
      </c>
    </row>
    <row r="642" spans="1:6">
      <c r="A642" s="252">
        <v>7</v>
      </c>
      <c r="B642" s="252" t="s">
        <v>868</v>
      </c>
      <c r="C642" s="296" t="s">
        <v>2009</v>
      </c>
      <c r="D642" s="252">
        <f>Data!I381</f>
        <v>999</v>
      </c>
      <c r="E642" s="296" t="s">
        <v>868</v>
      </c>
      <c r="F642" s="252">
        <f>(A642*D642)</f>
        <v>6993</v>
      </c>
    </row>
    <row r="643" spans="1:6">
      <c r="A643" s="252">
        <v>7.1</v>
      </c>
      <c r="B643" s="252" t="s">
        <v>868</v>
      </c>
      <c r="C643" s="296" t="s">
        <v>1712</v>
      </c>
      <c r="D643" s="252">
        <f>Data!I382</f>
        <v>932</v>
      </c>
      <c r="E643" s="296" t="s">
        <v>868</v>
      </c>
      <c r="F643" s="252">
        <f>(A643*D643)</f>
        <v>6617.2</v>
      </c>
    </row>
    <row r="644" spans="1:6">
      <c r="A644" s="252">
        <v>7.1</v>
      </c>
      <c r="B644" s="252" t="s">
        <v>868</v>
      </c>
      <c r="C644" s="296" t="s">
        <v>1902</v>
      </c>
      <c r="D644" s="252">
        <f>Data!I383</f>
        <v>651</v>
      </c>
      <c r="E644" s="296" t="s">
        <v>868</v>
      </c>
      <c r="F644" s="252">
        <f>(A644*D644)</f>
        <v>4622.1000000000004</v>
      </c>
    </row>
    <row r="645" spans="1:6">
      <c r="A645" s="252">
        <v>21.2</v>
      </c>
      <c r="B645" s="252" t="s">
        <v>868</v>
      </c>
      <c r="C645" s="296" t="s">
        <v>320</v>
      </c>
      <c r="D645" s="252">
        <f>Data!I384</f>
        <v>534</v>
      </c>
      <c r="E645" s="296" t="s">
        <v>868</v>
      </c>
      <c r="F645" s="252">
        <f>(A645*D645)</f>
        <v>11320.8</v>
      </c>
    </row>
    <row r="646" spans="1:6">
      <c r="A646" s="252"/>
      <c r="B646" s="252" t="s">
        <v>449</v>
      </c>
      <c r="C646" s="296" t="s">
        <v>450</v>
      </c>
      <c r="D646" s="252" t="str">
        <f>Data!I385</f>
        <v/>
      </c>
      <c r="E646" s="296" t="s">
        <v>449</v>
      </c>
      <c r="F646" s="252">
        <v>0</v>
      </c>
    </row>
    <row r="647" spans="1:6">
      <c r="A647" s="252"/>
      <c r="B647" s="252"/>
      <c r="C647" s="252"/>
      <c r="D647" s="252"/>
      <c r="E647" s="296"/>
      <c r="F647" s="358" t="s">
        <v>1586</v>
      </c>
    </row>
    <row r="648" spans="1:6">
      <c r="A648" s="252"/>
      <c r="B648" s="252"/>
      <c r="C648" s="296" t="s">
        <v>614</v>
      </c>
      <c r="D648" s="252"/>
      <c r="E648" s="296"/>
      <c r="F648" s="252">
        <f>SUM(F640:F646)</f>
        <v>63889.7</v>
      </c>
    </row>
    <row r="649" spans="1:6">
      <c r="A649" s="252"/>
      <c r="B649" s="252"/>
      <c r="C649" s="252"/>
      <c r="D649" s="252"/>
      <c r="E649" s="296"/>
      <c r="F649" s="358" t="s">
        <v>1586</v>
      </c>
    </row>
    <row r="650" spans="1:6">
      <c r="A650" s="252"/>
      <c r="B650" s="252"/>
      <c r="C650" s="296" t="s">
        <v>773</v>
      </c>
      <c r="D650" s="252"/>
      <c r="E650" s="296"/>
      <c r="F650" s="252">
        <f>(F648/10)</f>
        <v>6388.97</v>
      </c>
    </row>
    <row r="651" spans="1:6">
      <c r="A651" s="252"/>
      <c r="B651" s="252"/>
      <c r="C651" s="252"/>
      <c r="D651" s="252"/>
      <c r="E651" s="296"/>
      <c r="F651" s="358" t="s">
        <v>2055</v>
      </c>
    </row>
    <row r="652" spans="1:6">
      <c r="A652" s="252"/>
      <c r="B652" s="252"/>
      <c r="C652" s="252"/>
      <c r="D652" s="252"/>
      <c r="E652" s="296"/>
      <c r="F652" s="252"/>
    </row>
    <row r="653" spans="1:6">
      <c r="A653" s="252"/>
      <c r="B653" s="252" t="s">
        <v>675</v>
      </c>
      <c r="C653" s="296" t="s">
        <v>2908</v>
      </c>
      <c r="D653" s="252"/>
      <c r="E653" s="296"/>
      <c r="F653" s="252"/>
    </row>
    <row r="654" spans="1:6">
      <c r="A654" s="252"/>
      <c r="B654" s="252"/>
      <c r="C654" s="358" t="s">
        <v>1586</v>
      </c>
      <c r="D654" s="252"/>
      <c r="E654" s="296"/>
      <c r="F654" s="252"/>
    </row>
    <row r="655" spans="1:6">
      <c r="A655" s="252">
        <v>1.1000000000000001</v>
      </c>
      <c r="B655" s="252" t="s">
        <v>869</v>
      </c>
      <c r="C655" s="296" t="s">
        <v>1119</v>
      </c>
      <c r="D655" s="252">
        <f>(F650)</f>
        <v>6388.97</v>
      </c>
      <c r="E655" s="296" t="s">
        <v>869</v>
      </c>
      <c r="F655" s="252">
        <f>(A655*D655)</f>
        <v>7027.87</v>
      </c>
    </row>
    <row r="656" spans="1:6">
      <c r="A656" s="252">
        <v>1</v>
      </c>
      <c r="B656" s="252" t="s">
        <v>769</v>
      </c>
      <c r="C656" s="296" t="s">
        <v>2009</v>
      </c>
      <c r="D656" s="252">
        <f>Data!I395</f>
        <v>999</v>
      </c>
      <c r="E656" s="296" t="s">
        <v>868</v>
      </c>
      <c r="F656" s="252">
        <f>(A656*D656)</f>
        <v>999</v>
      </c>
    </row>
    <row r="657" spans="1:6">
      <c r="A657" s="252"/>
      <c r="B657" s="252" t="s">
        <v>449</v>
      </c>
      <c r="C657" s="296" t="s">
        <v>450</v>
      </c>
      <c r="D657" s="296" t="s">
        <v>975</v>
      </c>
      <c r="E657" s="296" t="s">
        <v>449</v>
      </c>
      <c r="F657" s="252">
        <v>0</v>
      </c>
    </row>
    <row r="658" spans="1:6">
      <c r="A658" s="252"/>
      <c r="B658" s="252"/>
      <c r="C658" s="252"/>
      <c r="D658" s="252"/>
      <c r="E658" s="296"/>
      <c r="F658" s="358" t="s">
        <v>1586</v>
      </c>
    </row>
    <row r="659" spans="1:6">
      <c r="A659" s="252"/>
      <c r="B659" s="252"/>
      <c r="C659" s="296" t="s">
        <v>441</v>
      </c>
      <c r="D659" s="252"/>
      <c r="E659" s="296"/>
      <c r="F659" s="252">
        <f>SUM(F655:F657)</f>
        <v>8026.87</v>
      </c>
    </row>
    <row r="660" spans="1:6">
      <c r="A660" s="252"/>
      <c r="B660" s="252"/>
      <c r="C660" s="252"/>
      <c r="D660" s="252"/>
      <c r="E660" s="296"/>
      <c r="F660" s="358" t="s">
        <v>1586</v>
      </c>
    </row>
    <row r="661" spans="1:6">
      <c r="A661" s="252"/>
      <c r="B661" s="252"/>
      <c r="C661" s="296" t="s">
        <v>552</v>
      </c>
      <c r="D661" s="252"/>
      <c r="E661" s="296"/>
      <c r="F661" s="274">
        <f>(F659/10)</f>
        <v>802.69</v>
      </c>
    </row>
    <row r="662" spans="1:6">
      <c r="A662" s="252"/>
      <c r="B662" s="252"/>
      <c r="C662" s="252"/>
      <c r="D662" s="252"/>
      <c r="E662" s="296"/>
      <c r="F662" s="358" t="s">
        <v>2055</v>
      </c>
    </row>
    <row r="663" spans="1:6">
      <c r="A663" s="253" t="s">
        <v>225</v>
      </c>
      <c r="B663" s="252" t="s">
        <v>2251</v>
      </c>
      <c r="C663" s="296" t="s">
        <v>1922</v>
      </c>
      <c r="D663" s="252"/>
      <c r="E663" s="296"/>
      <c r="F663" s="252"/>
    </row>
    <row r="664" spans="1:6">
      <c r="A664" s="252"/>
      <c r="B664" s="252"/>
      <c r="C664" s="296" t="s">
        <v>933</v>
      </c>
      <c r="D664" s="252"/>
      <c r="E664" s="296"/>
      <c r="F664" s="252"/>
    </row>
    <row r="665" spans="1:6">
      <c r="A665" s="252"/>
      <c r="B665" s="252"/>
      <c r="C665" s="358" t="s">
        <v>1586</v>
      </c>
      <c r="D665" s="252"/>
      <c r="E665" s="296"/>
      <c r="F665" s="252"/>
    </row>
    <row r="666" spans="1:6">
      <c r="A666" s="252">
        <v>0.22</v>
      </c>
      <c r="B666" s="252" t="s">
        <v>869</v>
      </c>
      <c r="C666" s="296" t="s">
        <v>1307</v>
      </c>
      <c r="D666" s="252">
        <f>Data!I1200</f>
        <v>3744.9</v>
      </c>
      <c r="E666" s="296" t="s">
        <v>869</v>
      </c>
      <c r="F666" s="252">
        <f>(A666*D666)</f>
        <v>823.88</v>
      </c>
    </row>
    <row r="667" spans="1:6">
      <c r="A667" s="252">
        <v>2.2000000000000002</v>
      </c>
      <c r="B667" s="252" t="s">
        <v>769</v>
      </c>
      <c r="C667" s="296" t="s">
        <v>2009</v>
      </c>
      <c r="D667" s="252">
        <f>Data!I1201</f>
        <v>999</v>
      </c>
      <c r="E667" s="296" t="s">
        <v>769</v>
      </c>
      <c r="F667" s="252">
        <f>(A667*D667)</f>
        <v>2197.8000000000002</v>
      </c>
    </row>
    <row r="668" spans="1:6">
      <c r="A668" s="252">
        <v>0.5</v>
      </c>
      <c r="B668" s="252" t="s">
        <v>769</v>
      </c>
      <c r="C668" s="296" t="s">
        <v>934</v>
      </c>
      <c r="D668" s="252">
        <f>Data!I1202</f>
        <v>651</v>
      </c>
      <c r="E668" s="296" t="s">
        <v>769</v>
      </c>
      <c r="F668" s="252">
        <f>(A668*D668)</f>
        <v>325.5</v>
      </c>
    </row>
    <row r="669" spans="1:6">
      <c r="A669" s="252">
        <v>3.2</v>
      </c>
      <c r="B669" s="252" t="s">
        <v>769</v>
      </c>
      <c r="C669" s="296" t="s">
        <v>320</v>
      </c>
      <c r="D669" s="252">
        <f>Data!I1203</f>
        <v>534</v>
      </c>
      <c r="E669" s="296" t="s">
        <v>769</v>
      </c>
      <c r="F669" s="252">
        <f>(A669*D669)</f>
        <v>1708.8</v>
      </c>
    </row>
    <row r="670" spans="1:6">
      <c r="A670" s="252"/>
      <c r="B670" s="252" t="s">
        <v>449</v>
      </c>
      <c r="C670" s="296" t="s">
        <v>450</v>
      </c>
      <c r="D670" s="296" t="s">
        <v>975</v>
      </c>
      <c r="E670" s="296" t="s">
        <v>449</v>
      </c>
      <c r="F670" s="252">
        <v>5</v>
      </c>
    </row>
    <row r="671" spans="1:6">
      <c r="A671" s="252"/>
      <c r="B671" s="252"/>
      <c r="C671" s="252"/>
      <c r="D671" s="252"/>
      <c r="E671" s="296"/>
      <c r="F671" s="358" t="s">
        <v>1586</v>
      </c>
    </row>
    <row r="672" spans="1:6">
      <c r="A672" s="252"/>
      <c r="B672" s="252"/>
      <c r="C672" s="296" t="s">
        <v>441</v>
      </c>
      <c r="D672" s="252"/>
      <c r="E672" s="296"/>
      <c r="F672" s="252">
        <f>SUM(F666:F670)</f>
        <v>5060.9799999999996</v>
      </c>
    </row>
    <row r="673" spans="1:6">
      <c r="A673" s="252" t="s">
        <v>975</v>
      </c>
      <c r="B673" s="252"/>
      <c r="C673" s="252"/>
      <c r="D673" s="252"/>
      <c r="E673" s="296"/>
      <c r="F673" s="358" t="s">
        <v>1586</v>
      </c>
    </row>
    <row r="674" spans="1:6">
      <c r="A674" s="252"/>
      <c r="B674" s="252"/>
      <c r="C674" s="255" t="s">
        <v>552</v>
      </c>
      <c r="D674" s="252"/>
      <c r="E674" s="296"/>
      <c r="F674" s="274">
        <f>(F672/10)</f>
        <v>506.1</v>
      </c>
    </row>
    <row r="675" spans="1:6">
      <c r="A675" s="252"/>
      <c r="B675" s="252"/>
      <c r="C675" s="252"/>
      <c r="D675" s="252"/>
      <c r="E675" s="296"/>
      <c r="F675" s="358" t="s">
        <v>2055</v>
      </c>
    </row>
    <row r="676" spans="1:6">
      <c r="A676" s="253" t="s">
        <v>5</v>
      </c>
      <c r="B676" s="252" t="s">
        <v>2251</v>
      </c>
      <c r="C676" s="296" t="s">
        <v>6</v>
      </c>
      <c r="D676" s="252"/>
      <c r="E676" s="296"/>
      <c r="F676" s="252"/>
    </row>
    <row r="677" spans="1:6">
      <c r="A677" s="252"/>
      <c r="B677" s="252"/>
      <c r="C677" s="358" t="s">
        <v>1586</v>
      </c>
      <c r="D677" s="252"/>
      <c r="E677" s="296"/>
      <c r="F677" s="252"/>
    </row>
    <row r="678" spans="1:6">
      <c r="A678" s="252">
        <v>0.14000000000000001</v>
      </c>
      <c r="B678" s="252" t="s">
        <v>869</v>
      </c>
      <c r="C678" s="296" t="s">
        <v>1307</v>
      </c>
      <c r="D678" s="252">
        <f>Data!I1405</f>
        <v>3744.9</v>
      </c>
      <c r="E678" s="296" t="s">
        <v>869</v>
      </c>
      <c r="F678" s="252">
        <f>(A678*D678)</f>
        <v>524.29</v>
      </c>
    </row>
    <row r="679" spans="1:6">
      <c r="A679" s="252">
        <v>1.1000000000000001</v>
      </c>
      <c r="B679" s="252" t="s">
        <v>868</v>
      </c>
      <c r="C679" s="296" t="s">
        <v>2009</v>
      </c>
      <c r="D679" s="252">
        <f>Data!I1406</f>
        <v>999</v>
      </c>
      <c r="E679" s="296" t="s">
        <v>868</v>
      </c>
      <c r="F679" s="252">
        <f>(A679*D679)</f>
        <v>1098.9000000000001</v>
      </c>
    </row>
    <row r="680" spans="1:6">
      <c r="A680" s="252">
        <v>0.5</v>
      </c>
      <c r="B680" s="252" t="s">
        <v>868</v>
      </c>
      <c r="C680" s="296" t="s">
        <v>1902</v>
      </c>
      <c r="D680" s="252">
        <f>Data!I1407</f>
        <v>651</v>
      </c>
      <c r="E680" s="296" t="s">
        <v>868</v>
      </c>
      <c r="F680" s="252">
        <f>(A680*D680)</f>
        <v>325.5</v>
      </c>
    </row>
    <row r="681" spans="1:6">
      <c r="A681" s="252">
        <v>1.1000000000000001</v>
      </c>
      <c r="B681" s="252" t="s">
        <v>868</v>
      </c>
      <c r="C681" s="296" t="s">
        <v>320</v>
      </c>
      <c r="D681" s="252">
        <f>Data!I1408</f>
        <v>534</v>
      </c>
      <c r="E681" s="296" t="s">
        <v>868</v>
      </c>
      <c r="F681" s="252">
        <f>(A681*D681)</f>
        <v>587.4</v>
      </c>
    </row>
    <row r="682" spans="1:6">
      <c r="A682" s="252"/>
      <c r="B682" s="252" t="s">
        <v>449</v>
      </c>
      <c r="C682" s="296" t="s">
        <v>450</v>
      </c>
      <c r="D682" s="252" t="str">
        <f>Data!I1409</f>
        <v/>
      </c>
      <c r="E682" s="296" t="s">
        <v>449</v>
      </c>
      <c r="F682" s="252">
        <v>5</v>
      </c>
    </row>
    <row r="683" spans="1:6">
      <c r="A683" s="252"/>
      <c r="B683" s="252"/>
      <c r="C683" s="296"/>
      <c r="D683" s="296"/>
      <c r="E683" s="296"/>
      <c r="F683" s="252"/>
    </row>
    <row r="684" spans="1:6">
      <c r="A684" s="252"/>
      <c r="B684" s="252"/>
      <c r="C684" s="252"/>
      <c r="D684" s="252"/>
      <c r="E684" s="296"/>
      <c r="F684" s="358" t="s">
        <v>1586</v>
      </c>
    </row>
    <row r="685" spans="1:6">
      <c r="A685" s="252"/>
      <c r="B685" s="252"/>
      <c r="C685" s="296" t="s">
        <v>441</v>
      </c>
      <c r="D685" s="252"/>
      <c r="E685" s="296"/>
      <c r="F685" s="252">
        <f>SUM(F678:F682)</f>
        <v>2541.09</v>
      </c>
    </row>
    <row r="686" spans="1:6">
      <c r="A686" s="252"/>
      <c r="B686" s="252"/>
      <c r="C686" s="252"/>
      <c r="D686" s="252"/>
      <c r="E686" s="296"/>
      <c r="F686" s="358" t="s">
        <v>1586</v>
      </c>
    </row>
    <row r="687" spans="1:6">
      <c r="A687" s="252"/>
      <c r="B687" s="252"/>
      <c r="C687" s="255" t="s">
        <v>552</v>
      </c>
      <c r="D687" s="252"/>
      <c r="E687" s="296"/>
      <c r="F687" s="274">
        <f>(F685/10)</f>
        <v>254.11</v>
      </c>
    </row>
    <row r="688" spans="1:6">
      <c r="A688" s="252"/>
      <c r="B688" s="252"/>
      <c r="C688" s="252"/>
      <c r="D688" s="252"/>
      <c r="E688" s="296"/>
      <c r="F688" s="358" t="s">
        <v>2055</v>
      </c>
    </row>
    <row r="689" spans="1:6">
      <c r="A689" s="252"/>
      <c r="B689" s="296" t="s">
        <v>2251</v>
      </c>
      <c r="C689" s="276" t="s">
        <v>3824</v>
      </c>
      <c r="D689" s="252"/>
      <c r="E689" s="252"/>
      <c r="F689" s="252"/>
    </row>
    <row r="690" spans="1:6">
      <c r="A690" s="252"/>
      <c r="B690" s="252"/>
      <c r="C690" s="276" t="s">
        <v>3825</v>
      </c>
      <c r="D690" s="252"/>
      <c r="E690" s="252"/>
      <c r="F690" s="252"/>
    </row>
    <row r="691" spans="1:6">
      <c r="A691" s="252"/>
      <c r="B691" s="252"/>
      <c r="C691" s="276" t="s">
        <v>153</v>
      </c>
      <c r="D691" s="252"/>
      <c r="E691" s="252"/>
      <c r="F691" s="252"/>
    </row>
    <row r="692" spans="1:6">
      <c r="A692" s="252"/>
      <c r="B692" s="252"/>
      <c r="C692" s="358" t="s">
        <v>1586</v>
      </c>
      <c r="D692" s="252"/>
      <c r="E692" s="252"/>
      <c r="F692" s="252"/>
    </row>
    <row r="693" spans="1:6">
      <c r="A693" s="252"/>
      <c r="B693" s="296" t="s">
        <v>154</v>
      </c>
      <c r="C693" s="620" t="s">
        <v>3826</v>
      </c>
      <c r="D693" s="252"/>
      <c r="E693" s="252"/>
      <c r="F693" s="252"/>
    </row>
    <row r="694" spans="1:6">
      <c r="A694" s="252"/>
      <c r="B694" s="252"/>
      <c r="C694" s="358" t="s">
        <v>1586</v>
      </c>
      <c r="D694" s="252"/>
      <c r="E694" s="252"/>
      <c r="F694" s="252"/>
    </row>
    <row r="695" spans="1:6">
      <c r="A695" s="252">
        <v>18.899999999999999</v>
      </c>
      <c r="B695" s="296" t="s">
        <v>869</v>
      </c>
      <c r="C695" s="296" t="s">
        <v>617</v>
      </c>
      <c r="D695" s="252">
        <f>Data!I3660</f>
        <v>224.1</v>
      </c>
      <c r="E695" s="296" t="s">
        <v>869</v>
      </c>
      <c r="F695" s="252">
        <f>(A695*D695)</f>
        <v>4235.49</v>
      </c>
    </row>
    <row r="696" spans="1:6">
      <c r="A696" s="252">
        <v>18.63</v>
      </c>
      <c r="B696" s="296" t="s">
        <v>869</v>
      </c>
      <c r="C696" s="296" t="s">
        <v>2157</v>
      </c>
      <c r="D696" s="252">
        <f>Data!I3661</f>
        <v>38.950000000000003</v>
      </c>
      <c r="E696" s="296" t="s">
        <v>869</v>
      </c>
      <c r="F696" s="252">
        <f>(A696*D696)</f>
        <v>725.64</v>
      </c>
    </row>
    <row r="697" spans="1:6" ht="31.5">
      <c r="A697" s="252">
        <v>30</v>
      </c>
      <c r="B697" s="296" t="s">
        <v>1771</v>
      </c>
      <c r="C697" s="275" t="s">
        <v>5979</v>
      </c>
      <c r="D697" s="252">
        <f>Data!I3662</f>
        <v>288</v>
      </c>
      <c r="E697" s="296" t="s">
        <v>1771</v>
      </c>
      <c r="F697" s="252">
        <f>(A697*D697)</f>
        <v>8640</v>
      </c>
    </row>
    <row r="698" spans="1:6">
      <c r="A698" s="252"/>
      <c r="B698" s="252"/>
      <c r="C698" s="252"/>
      <c r="D698" s="252">
        <f>Data!I3663</f>
        <v>0</v>
      </c>
      <c r="E698" s="252"/>
      <c r="F698" s="252"/>
    </row>
    <row r="699" spans="1:6">
      <c r="A699" s="252">
        <v>30</v>
      </c>
      <c r="B699" s="296" t="s">
        <v>1771</v>
      </c>
      <c r="C699" s="296" t="s">
        <v>2158</v>
      </c>
      <c r="D699" s="252">
        <f>Data!I3664</f>
        <v>19.100000000000001</v>
      </c>
      <c r="E699" s="296" t="s">
        <v>1771</v>
      </c>
      <c r="F699" s="252">
        <f>(A699*D699)</f>
        <v>573</v>
      </c>
    </row>
    <row r="700" spans="1:6">
      <c r="A700" s="252"/>
      <c r="B700" s="252"/>
      <c r="C700" s="296" t="s">
        <v>2159</v>
      </c>
      <c r="D700" s="252">
        <f>Data!I3665</f>
        <v>0</v>
      </c>
      <c r="E700" s="252"/>
      <c r="F700" s="252"/>
    </row>
    <row r="701" spans="1:6">
      <c r="A701" s="252"/>
      <c r="B701" s="252"/>
      <c r="C701" s="296" t="s">
        <v>2160</v>
      </c>
      <c r="D701" s="252">
        <f>Data!I3666</f>
        <v>0</v>
      </c>
      <c r="E701" s="252"/>
      <c r="F701" s="252"/>
    </row>
    <row r="702" spans="1:6">
      <c r="A702" s="252"/>
      <c r="B702" s="252"/>
      <c r="C702" s="296" t="s">
        <v>2161</v>
      </c>
      <c r="D702" s="252">
        <f>Data!I3667</f>
        <v>0</v>
      </c>
      <c r="E702" s="252"/>
      <c r="F702" s="252"/>
    </row>
    <row r="703" spans="1:6">
      <c r="A703" s="252"/>
      <c r="B703" s="252"/>
      <c r="C703" s="296" t="s">
        <v>5980</v>
      </c>
      <c r="D703" s="252">
        <f>Data!I3668</f>
        <v>0</v>
      </c>
      <c r="E703" s="252"/>
      <c r="F703" s="252"/>
    </row>
    <row r="704" spans="1:6">
      <c r="A704" s="252"/>
      <c r="B704" s="252"/>
      <c r="C704" s="296"/>
      <c r="D704" s="252">
        <f>Data!I3669</f>
        <v>0</v>
      </c>
      <c r="E704" s="252"/>
      <c r="F704" s="252"/>
    </row>
    <row r="705" spans="1:6">
      <c r="A705" s="252">
        <v>5</v>
      </c>
      <c r="B705" s="296" t="s">
        <v>769</v>
      </c>
      <c r="C705" s="389" t="s">
        <v>5473</v>
      </c>
      <c r="D705" s="252">
        <f>Data!I3670</f>
        <v>44.9</v>
      </c>
      <c r="E705" s="296" t="s">
        <v>769</v>
      </c>
      <c r="F705" s="252">
        <f>(A705*D705)</f>
        <v>224.5</v>
      </c>
    </row>
    <row r="706" spans="1:6">
      <c r="A706" s="252">
        <v>1</v>
      </c>
      <c r="B706" s="296" t="s">
        <v>449</v>
      </c>
      <c r="C706" s="296" t="s">
        <v>1684</v>
      </c>
      <c r="D706" s="252">
        <f>Data!I3671</f>
        <v>12.1</v>
      </c>
      <c r="E706" s="296" t="s">
        <v>449</v>
      </c>
      <c r="F706" s="252">
        <f>(A706*D706)</f>
        <v>12.1</v>
      </c>
    </row>
    <row r="707" spans="1:6">
      <c r="A707" s="252"/>
      <c r="B707" s="296" t="s">
        <v>449</v>
      </c>
      <c r="C707" s="296" t="s">
        <v>450</v>
      </c>
      <c r="D707" s="252"/>
      <c r="E707" s="296" t="s">
        <v>449</v>
      </c>
      <c r="F707" s="252">
        <v>17.100000000000001</v>
      </c>
    </row>
    <row r="708" spans="1:6">
      <c r="A708" s="252"/>
      <c r="B708" s="252"/>
      <c r="C708" s="252"/>
      <c r="D708" s="252"/>
      <c r="E708" s="252"/>
      <c r="F708" s="252"/>
    </row>
    <row r="709" spans="1:6">
      <c r="A709" s="252"/>
      <c r="B709" s="252"/>
      <c r="C709" s="252"/>
      <c r="D709" s="252"/>
      <c r="E709" s="252"/>
      <c r="F709" s="358" t="s">
        <v>1586</v>
      </c>
    </row>
    <row r="710" spans="1:6">
      <c r="A710" s="252"/>
      <c r="B710" s="252"/>
      <c r="C710" s="296" t="s">
        <v>1544</v>
      </c>
      <c r="D710" s="252"/>
      <c r="E710" s="252"/>
      <c r="F710" s="252">
        <f>SUM(F695:F707)</f>
        <v>14427.83</v>
      </c>
    </row>
    <row r="711" spans="1:6">
      <c r="A711" s="252"/>
      <c r="B711" s="252"/>
      <c r="C711" s="252"/>
      <c r="D711" s="252"/>
      <c r="E711" s="252"/>
      <c r="F711" s="358" t="s">
        <v>1586</v>
      </c>
    </row>
    <row r="712" spans="1:6">
      <c r="A712" s="252"/>
      <c r="B712" s="252"/>
      <c r="C712" s="296" t="s">
        <v>1545</v>
      </c>
      <c r="D712" s="252"/>
      <c r="E712" s="252"/>
      <c r="F712" s="274">
        <f>(F710/30)</f>
        <v>480.93</v>
      </c>
    </row>
    <row r="713" spans="1:6">
      <c r="A713" s="252"/>
      <c r="B713" s="252"/>
      <c r="C713" s="252"/>
      <c r="D713" s="252"/>
      <c r="E713" s="252"/>
      <c r="F713" s="358" t="s">
        <v>1586</v>
      </c>
    </row>
    <row r="714" spans="1:6">
      <c r="A714" s="253" t="s">
        <v>384</v>
      </c>
      <c r="B714" s="252" t="s">
        <v>2251</v>
      </c>
      <c r="C714" s="296" t="s">
        <v>385</v>
      </c>
      <c r="D714" s="252"/>
      <c r="E714" s="296"/>
      <c r="F714" s="252"/>
    </row>
    <row r="715" spans="1:6">
      <c r="A715" s="252"/>
      <c r="B715" s="252"/>
      <c r="C715" s="296" t="s">
        <v>6097</v>
      </c>
      <c r="D715" s="252"/>
      <c r="E715" s="296"/>
      <c r="F715" s="252"/>
    </row>
    <row r="716" spans="1:6">
      <c r="A716" s="252"/>
      <c r="B716" s="252"/>
      <c r="C716" s="358" t="s">
        <v>1586</v>
      </c>
      <c r="D716" s="252"/>
      <c r="E716" s="296"/>
      <c r="F716" s="252"/>
    </row>
    <row r="717" spans="1:6">
      <c r="A717" s="252">
        <v>1</v>
      </c>
      <c r="B717" s="252" t="s">
        <v>869</v>
      </c>
      <c r="C717" s="296" t="s">
        <v>379</v>
      </c>
      <c r="D717" s="252">
        <f>Data!I140</f>
        <v>1454.5</v>
      </c>
      <c r="E717" s="296" t="s">
        <v>869</v>
      </c>
      <c r="F717" s="252">
        <f>(A717*D717)</f>
        <v>1454.5</v>
      </c>
    </row>
    <row r="718" spans="1:6">
      <c r="A718" s="252">
        <v>1</v>
      </c>
      <c r="B718" s="252" t="s">
        <v>869</v>
      </c>
      <c r="C718" s="296" t="s">
        <v>1354</v>
      </c>
      <c r="D718" s="252">
        <f>Data!I141</f>
        <v>34.200000000000003</v>
      </c>
      <c r="E718" s="296" t="s">
        <v>869</v>
      </c>
      <c r="F718" s="252">
        <f>(A718*D718)</f>
        <v>34.200000000000003</v>
      </c>
    </row>
    <row r="719" spans="1:6">
      <c r="A719" s="252"/>
      <c r="B719" s="252" t="s">
        <v>449</v>
      </c>
      <c r="C719" s="296" t="s">
        <v>450</v>
      </c>
      <c r="D719" s="252" t="str">
        <f>Data!I142</f>
        <v/>
      </c>
      <c r="E719" s="296" t="s">
        <v>449</v>
      </c>
      <c r="F719" s="252">
        <v>0</v>
      </c>
    </row>
    <row r="720" spans="1:6">
      <c r="A720" s="252"/>
      <c r="B720" s="252"/>
      <c r="C720" s="252"/>
      <c r="D720" s="252"/>
      <c r="E720" s="296"/>
      <c r="F720" s="358" t="s">
        <v>1586</v>
      </c>
    </row>
    <row r="721" spans="1:6">
      <c r="A721" s="252"/>
      <c r="B721" s="252"/>
      <c r="C721" s="296" t="s">
        <v>193</v>
      </c>
      <c r="D721" s="252"/>
      <c r="E721" s="296"/>
      <c r="F721" s="274">
        <f>SUM(F715:F719)</f>
        <v>1488.7</v>
      </c>
    </row>
    <row r="722" spans="1:6">
      <c r="A722" s="252"/>
      <c r="B722" s="252"/>
      <c r="C722" s="252"/>
      <c r="D722" s="252"/>
      <c r="E722" s="296"/>
      <c r="F722" s="358" t="s">
        <v>1586</v>
      </c>
    </row>
    <row r="723" spans="1:6">
      <c r="A723" s="253" t="s">
        <v>384</v>
      </c>
      <c r="B723" s="252" t="s">
        <v>2251</v>
      </c>
      <c r="C723" s="296" t="s">
        <v>385</v>
      </c>
      <c r="D723" s="252"/>
      <c r="E723" s="296"/>
      <c r="F723" s="252"/>
    </row>
    <row r="724" spans="1:6">
      <c r="A724" s="252"/>
      <c r="B724" s="252"/>
      <c r="C724" s="296" t="s">
        <v>6098</v>
      </c>
      <c r="D724" s="252"/>
      <c r="E724" s="296"/>
      <c r="F724" s="252"/>
    </row>
    <row r="725" spans="1:6">
      <c r="A725" s="252"/>
      <c r="B725" s="252"/>
      <c r="C725" s="358" t="s">
        <v>1586</v>
      </c>
      <c r="D725" s="252"/>
      <c r="E725" s="296"/>
      <c r="F725" s="252"/>
    </row>
    <row r="726" spans="1:6">
      <c r="A726" s="252">
        <v>1</v>
      </c>
      <c r="B726" s="252" t="s">
        <v>869</v>
      </c>
      <c r="C726" s="296" t="s">
        <v>1921</v>
      </c>
      <c r="D726" s="252">
        <f>Data!P140</f>
        <v>222.7</v>
      </c>
      <c r="E726" s="296" t="s">
        <v>869</v>
      </c>
      <c r="F726" s="252">
        <f>(A726*D726)</f>
        <v>222.7</v>
      </c>
    </row>
    <row r="727" spans="1:6">
      <c r="A727" s="252">
        <v>1</v>
      </c>
      <c r="B727" s="252" t="s">
        <v>869</v>
      </c>
      <c r="C727" s="296" t="s">
        <v>1354</v>
      </c>
      <c r="D727" s="252">
        <f>Data!P141</f>
        <v>38.950000000000003</v>
      </c>
      <c r="E727" s="296" t="s">
        <v>869</v>
      </c>
      <c r="F727" s="252">
        <f>(A727*D727)</f>
        <v>38.950000000000003</v>
      </c>
    </row>
    <row r="728" spans="1:6">
      <c r="A728" s="252"/>
      <c r="B728" s="252" t="s">
        <v>449</v>
      </c>
      <c r="C728" s="296" t="s">
        <v>450</v>
      </c>
      <c r="D728" s="252" t="str">
        <f>Data!P142</f>
        <v/>
      </c>
      <c r="E728" s="296" t="s">
        <v>449</v>
      </c>
      <c r="F728" s="252">
        <v>0</v>
      </c>
    </row>
    <row r="729" spans="1:6">
      <c r="A729" s="252"/>
      <c r="B729" s="252"/>
      <c r="C729" s="252"/>
      <c r="D729" s="252"/>
      <c r="E729" s="296"/>
      <c r="F729" s="358" t="s">
        <v>1586</v>
      </c>
    </row>
    <row r="730" spans="1:6">
      <c r="A730" s="252"/>
      <c r="B730" s="252"/>
      <c r="C730" s="296" t="s">
        <v>1516</v>
      </c>
      <c r="D730" s="252"/>
      <c r="E730" s="296"/>
      <c r="F730" s="274">
        <f>SUM(F726:F728)</f>
        <v>261.64999999999998</v>
      </c>
    </row>
    <row r="731" spans="1:6">
      <c r="A731" s="252"/>
      <c r="B731" s="252"/>
      <c r="C731" s="296" t="s">
        <v>2027</v>
      </c>
      <c r="D731" s="252"/>
      <c r="E731" s="296"/>
      <c r="F731" s="358" t="s">
        <v>1586</v>
      </c>
    </row>
    <row r="732" spans="1:6" ht="31.5">
      <c r="A732" s="252"/>
      <c r="B732" s="252"/>
      <c r="C732" s="275" t="s">
        <v>2026</v>
      </c>
      <c r="D732" s="252"/>
      <c r="E732" s="296"/>
      <c r="F732" s="252"/>
    </row>
    <row r="733" spans="1:6">
      <c r="A733" s="252"/>
      <c r="B733" s="252"/>
      <c r="C733" s="252"/>
      <c r="D733" s="252"/>
      <c r="E733" s="296"/>
      <c r="F733" s="252"/>
    </row>
    <row r="734" spans="1:6">
      <c r="A734" s="252" t="s">
        <v>2027</v>
      </c>
      <c r="B734" s="252"/>
      <c r="C734" s="252" t="s">
        <v>2028</v>
      </c>
      <c r="D734" s="252"/>
      <c r="E734" s="296"/>
      <c r="F734" s="252"/>
    </row>
    <row r="735" spans="1:6">
      <c r="A735" s="252"/>
      <c r="B735" s="252"/>
      <c r="C735" s="252" t="s">
        <v>352</v>
      </c>
      <c r="D735" s="252"/>
      <c r="E735" s="296"/>
      <c r="F735" s="252"/>
    </row>
    <row r="736" spans="1:6">
      <c r="A736" s="252"/>
      <c r="B736" s="252"/>
      <c r="C736" s="252"/>
      <c r="D736" s="252"/>
      <c r="E736" s="296"/>
      <c r="F736" s="252"/>
    </row>
    <row r="737" spans="1:6">
      <c r="A737" s="252">
        <v>1.96</v>
      </c>
      <c r="B737" s="252" t="s">
        <v>2151</v>
      </c>
      <c r="C737" s="252" t="s">
        <v>353</v>
      </c>
      <c r="D737" s="252">
        <f>Data!I2383</f>
        <v>5609.96</v>
      </c>
      <c r="E737" s="296" t="s">
        <v>869</v>
      </c>
      <c r="F737" s="252">
        <f t="shared" ref="F737:F742" si="6">(A737*D737)</f>
        <v>10995.52</v>
      </c>
    </row>
    <row r="738" spans="1:6">
      <c r="A738" s="252">
        <v>2</v>
      </c>
      <c r="B738" s="252" t="s">
        <v>1394</v>
      </c>
      <c r="C738" s="252" t="s">
        <v>354</v>
      </c>
      <c r="D738" s="252">
        <f>Data!I2384</f>
        <v>999</v>
      </c>
      <c r="E738" s="296" t="s">
        <v>868</v>
      </c>
      <c r="F738" s="252">
        <f t="shared" si="6"/>
        <v>1998</v>
      </c>
    </row>
    <row r="739" spans="1:6">
      <c r="A739" s="252">
        <v>2</v>
      </c>
      <c r="B739" s="252" t="s">
        <v>1394</v>
      </c>
      <c r="C739" s="252" t="s">
        <v>355</v>
      </c>
      <c r="D739" s="252">
        <f>Data!I2385</f>
        <v>534</v>
      </c>
      <c r="E739" s="296" t="s">
        <v>868</v>
      </c>
      <c r="F739" s="252">
        <f t="shared" si="6"/>
        <v>1068</v>
      </c>
    </row>
    <row r="740" spans="1:6">
      <c r="A740" s="252">
        <v>0.28000000000000003</v>
      </c>
      <c r="B740" s="252" t="s">
        <v>2283</v>
      </c>
      <c r="C740" s="252" t="s">
        <v>356</v>
      </c>
      <c r="D740" s="252">
        <f>Data!I2386</f>
        <v>848.08</v>
      </c>
      <c r="E740" s="296" t="s">
        <v>868</v>
      </c>
      <c r="F740" s="252">
        <f t="shared" si="6"/>
        <v>237.46</v>
      </c>
    </row>
    <row r="741" spans="1:6">
      <c r="A741" s="252">
        <v>500</v>
      </c>
      <c r="B741" s="252" t="s">
        <v>1394</v>
      </c>
      <c r="C741" s="389" t="s">
        <v>2146</v>
      </c>
      <c r="D741" s="252">
        <f>Data!I2387</f>
        <v>2</v>
      </c>
      <c r="E741" s="296" t="s">
        <v>868</v>
      </c>
      <c r="F741" s="252">
        <f t="shared" si="6"/>
        <v>1000</v>
      </c>
    </row>
    <row r="742" spans="1:6">
      <c r="A742" s="252">
        <v>8.5</v>
      </c>
      <c r="B742" s="252" t="s">
        <v>2147</v>
      </c>
      <c r="C742" s="252" t="s">
        <v>4232</v>
      </c>
      <c r="D742" s="252">
        <f>Data!I2388</f>
        <v>43.6</v>
      </c>
      <c r="E742" s="296" t="s">
        <v>2147</v>
      </c>
      <c r="F742" s="252">
        <f t="shared" si="6"/>
        <v>370.6</v>
      </c>
    </row>
    <row r="743" spans="1:6">
      <c r="A743" s="252"/>
      <c r="B743" s="252"/>
      <c r="C743" s="252" t="s">
        <v>2271</v>
      </c>
      <c r="D743" s="252"/>
      <c r="E743" s="296"/>
      <c r="F743" s="407">
        <v>1.96</v>
      </c>
    </row>
    <row r="744" spans="1:6">
      <c r="A744" s="252"/>
      <c r="B744" s="252"/>
      <c r="C744" s="252"/>
      <c r="D744" s="252" t="s">
        <v>1729</v>
      </c>
      <c r="E744" s="296"/>
      <c r="F744" s="252">
        <f>SUM(F737:F743)</f>
        <v>15671.54</v>
      </c>
    </row>
    <row r="745" spans="1:6">
      <c r="A745" s="252"/>
      <c r="B745" s="252"/>
      <c r="C745" s="252"/>
      <c r="D745" s="252"/>
      <c r="E745" s="296"/>
      <c r="F745" s="358" t="s">
        <v>1586</v>
      </c>
    </row>
    <row r="746" spans="1:6">
      <c r="A746" s="252"/>
      <c r="B746" s="252"/>
      <c r="C746" s="252"/>
      <c r="D746" s="252" t="s">
        <v>1730</v>
      </c>
      <c r="E746" s="296"/>
      <c r="F746" s="274">
        <f>F744/39.2</f>
        <v>399.78</v>
      </c>
    </row>
    <row r="747" spans="1:6">
      <c r="A747" s="252"/>
      <c r="B747" s="252"/>
      <c r="C747" s="252"/>
      <c r="D747" s="252"/>
      <c r="E747" s="296"/>
      <c r="F747" s="358" t="s">
        <v>2055</v>
      </c>
    </row>
    <row r="748" spans="1:6">
      <c r="A748" s="252"/>
      <c r="B748" s="252"/>
      <c r="C748" s="1106" t="s">
        <v>1166</v>
      </c>
      <c r="D748" s="1107"/>
      <c r="E748" s="1107"/>
      <c r="F748" s="252"/>
    </row>
    <row r="749" spans="1:6">
      <c r="A749" s="252">
        <v>0.47</v>
      </c>
      <c r="B749" s="252" t="s">
        <v>2151</v>
      </c>
      <c r="C749" s="252" t="s">
        <v>357</v>
      </c>
      <c r="D749" s="252">
        <f>Data!P2344</f>
        <v>224.1</v>
      </c>
      <c r="E749" s="296" t="s">
        <v>1398</v>
      </c>
      <c r="F749" s="252">
        <f>D749*A749</f>
        <v>105.33</v>
      </c>
    </row>
    <row r="750" spans="1:6">
      <c r="A750" s="252">
        <v>2</v>
      </c>
      <c r="B750" s="252"/>
      <c r="C750" s="252"/>
      <c r="D750" s="252">
        <f>Data!P2345</f>
        <v>0</v>
      </c>
      <c r="E750" s="252"/>
      <c r="F750" s="252">
        <f>D750*A750</f>
        <v>0</v>
      </c>
    </row>
    <row r="751" spans="1:6">
      <c r="A751" s="252">
        <v>0.24</v>
      </c>
      <c r="B751" s="252" t="s">
        <v>2151</v>
      </c>
      <c r="C751" s="252" t="s">
        <v>1167</v>
      </c>
      <c r="D751" s="252">
        <f>Data!P2346</f>
        <v>1275.94</v>
      </c>
      <c r="E751" s="296" t="s">
        <v>1398</v>
      </c>
      <c r="F751" s="252">
        <f>D751*A751</f>
        <v>306.23</v>
      </c>
    </row>
    <row r="752" spans="1:6" ht="31.5">
      <c r="A752" s="252">
        <v>0.79</v>
      </c>
      <c r="B752" s="296" t="s">
        <v>2283</v>
      </c>
      <c r="C752" s="430" t="s">
        <v>5342</v>
      </c>
      <c r="D752" s="252">
        <f>Data!P2347</f>
        <v>1641.47</v>
      </c>
      <c r="E752" s="296" t="s">
        <v>449</v>
      </c>
      <c r="F752" s="252">
        <f>D752*A752</f>
        <v>1296.76</v>
      </c>
    </row>
    <row r="753" spans="1:6">
      <c r="A753" s="252">
        <v>0.24</v>
      </c>
      <c r="B753" s="252" t="s">
        <v>2151</v>
      </c>
      <c r="C753" s="252" t="s">
        <v>912</v>
      </c>
      <c r="D753" s="252">
        <f>Data!P2348</f>
        <v>1454.5</v>
      </c>
      <c r="E753" s="296"/>
      <c r="F753" s="252">
        <f>D753*A753</f>
        <v>349.08</v>
      </c>
    </row>
    <row r="754" spans="1:6">
      <c r="A754" s="252"/>
      <c r="B754" s="252"/>
      <c r="C754" s="252" t="s">
        <v>2271</v>
      </c>
      <c r="D754" s="252"/>
      <c r="E754" s="296"/>
      <c r="F754" s="252" t="s">
        <v>1309</v>
      </c>
    </row>
    <row r="755" spans="1:6">
      <c r="A755" s="252"/>
      <c r="B755" s="252"/>
      <c r="C755" s="252"/>
      <c r="D755" s="252"/>
      <c r="E755" s="252"/>
      <c r="F755" s="274">
        <f>SUM(F749:F753)</f>
        <v>2057.4</v>
      </c>
    </row>
    <row r="756" spans="1:6">
      <c r="A756" s="253" t="s">
        <v>397</v>
      </c>
      <c r="B756" s="252" t="s">
        <v>2251</v>
      </c>
      <c r="C756" s="296" t="s">
        <v>1133</v>
      </c>
      <c r="D756" s="252"/>
      <c r="E756" s="296"/>
      <c r="F756" s="252"/>
    </row>
    <row r="757" spans="1:6">
      <c r="A757" s="252"/>
      <c r="B757" s="252"/>
      <c r="C757" s="296" t="s">
        <v>294</v>
      </c>
      <c r="D757" s="252"/>
      <c r="E757" s="296"/>
      <c r="F757" s="252"/>
    </row>
    <row r="758" spans="1:6">
      <c r="A758" s="252"/>
      <c r="B758" s="252"/>
      <c r="C758" s="358" t="s">
        <v>1586</v>
      </c>
      <c r="D758" s="252"/>
      <c r="E758" s="296"/>
      <c r="F758" s="252"/>
    </row>
    <row r="759" spans="1:6">
      <c r="A759" s="252">
        <v>1</v>
      </c>
      <c r="B759" s="252" t="s">
        <v>868</v>
      </c>
      <c r="C759" s="296" t="s">
        <v>294</v>
      </c>
      <c r="D759" s="252">
        <f>Data!I2104</f>
        <v>170.35</v>
      </c>
      <c r="E759" s="296" t="s">
        <v>868</v>
      </c>
      <c r="F759" s="252">
        <f>(A759*D759)</f>
        <v>170.35</v>
      </c>
    </row>
    <row r="760" spans="1:6">
      <c r="A760" s="252">
        <v>0.05</v>
      </c>
      <c r="B760" s="252" t="s">
        <v>869</v>
      </c>
      <c r="C760" s="296" t="s">
        <v>1175</v>
      </c>
      <c r="D760" s="252">
        <f>Data!I2105</f>
        <v>4052.84</v>
      </c>
      <c r="E760" s="296" t="s">
        <v>869</v>
      </c>
      <c r="F760" s="252">
        <f>(A760*D760)</f>
        <v>202.64</v>
      </c>
    </row>
    <row r="761" spans="1:6">
      <c r="A761" s="252">
        <v>0.5</v>
      </c>
      <c r="B761" s="252" t="s">
        <v>868</v>
      </c>
      <c r="C761" s="296" t="s">
        <v>2103</v>
      </c>
      <c r="D761" s="252">
        <f>Data!I2106</f>
        <v>866</v>
      </c>
      <c r="E761" s="296" t="s">
        <v>868</v>
      </c>
      <c r="F761" s="252">
        <f>(A761*D761)</f>
        <v>433</v>
      </c>
    </row>
    <row r="762" spans="1:6">
      <c r="A762" s="252">
        <v>1</v>
      </c>
      <c r="B762" s="252" t="s">
        <v>868</v>
      </c>
      <c r="C762" s="296" t="s">
        <v>1902</v>
      </c>
      <c r="D762" s="252">
        <f>Data!I2107</f>
        <v>651</v>
      </c>
      <c r="E762" s="296" t="s">
        <v>868</v>
      </c>
      <c r="F762" s="252">
        <f>(A762*D762)</f>
        <v>651</v>
      </c>
    </row>
    <row r="763" spans="1:6">
      <c r="A763" s="252">
        <v>1</v>
      </c>
      <c r="B763" s="252" t="s">
        <v>868</v>
      </c>
      <c r="C763" s="296" t="s">
        <v>320</v>
      </c>
      <c r="D763" s="252">
        <f>Data!I2108</f>
        <v>534</v>
      </c>
      <c r="E763" s="296" t="s">
        <v>868</v>
      </c>
      <c r="F763" s="252">
        <f>(A763*D763)</f>
        <v>534</v>
      </c>
    </row>
    <row r="764" spans="1:6">
      <c r="A764" s="252"/>
      <c r="B764" s="252" t="s">
        <v>449</v>
      </c>
      <c r="C764" s="296" t="s">
        <v>450</v>
      </c>
      <c r="D764" s="252" t="str">
        <f>Data!I2109</f>
        <v/>
      </c>
      <c r="E764" s="296" t="s">
        <v>449</v>
      </c>
      <c r="F764" s="252">
        <v>0.54</v>
      </c>
    </row>
    <row r="765" spans="1:6">
      <c r="A765" s="252"/>
      <c r="B765" s="252"/>
      <c r="C765" s="296" t="s">
        <v>975</v>
      </c>
      <c r="D765" s="252"/>
      <c r="E765" s="296"/>
      <c r="F765" s="358" t="s">
        <v>1586</v>
      </c>
    </row>
    <row r="766" spans="1:6">
      <c r="A766" s="252"/>
      <c r="B766" s="252"/>
      <c r="C766" s="296" t="s">
        <v>1751</v>
      </c>
      <c r="D766" s="252"/>
      <c r="E766" s="296"/>
      <c r="F766" s="274">
        <f>SUM(F759:F764)</f>
        <v>1991.53</v>
      </c>
    </row>
    <row r="767" spans="1:6">
      <c r="A767" s="252"/>
      <c r="B767" s="252"/>
      <c r="C767" s="252"/>
      <c r="D767" s="252"/>
      <c r="E767" s="296"/>
      <c r="F767" s="358" t="s">
        <v>2055</v>
      </c>
    </row>
    <row r="768" spans="1:6" ht="141.75">
      <c r="A768" s="261"/>
      <c r="B768" s="261"/>
      <c r="C768" s="260" t="s">
        <v>2900</v>
      </c>
      <c r="D768" s="261"/>
      <c r="E768" s="261"/>
      <c r="F768" s="261"/>
    </row>
    <row r="769" spans="1:6">
      <c r="A769" s="261"/>
      <c r="B769" s="261"/>
      <c r="C769" s="261"/>
      <c r="D769" s="261"/>
      <c r="E769" s="261"/>
      <c r="F769" s="261"/>
    </row>
    <row r="770" spans="1:6" ht="31.5">
      <c r="A770" s="261">
        <v>360</v>
      </c>
      <c r="B770" s="261" t="s">
        <v>826</v>
      </c>
      <c r="C770" s="260" t="s">
        <v>3900</v>
      </c>
      <c r="D770" s="261">
        <f>Elec.Data!I701</f>
        <v>40.950000000000003</v>
      </c>
      <c r="E770" s="261" t="s">
        <v>826</v>
      </c>
      <c r="F770" s="261">
        <f>A770*D770</f>
        <v>14742</v>
      </c>
    </row>
    <row r="771" spans="1:6">
      <c r="A771" s="261">
        <v>4</v>
      </c>
      <c r="B771" s="261" t="s">
        <v>1645</v>
      </c>
      <c r="C771" s="261" t="s">
        <v>3324</v>
      </c>
      <c r="D771" s="261">
        <f>Elec.Data!I702</f>
        <v>101.5</v>
      </c>
      <c r="E771" s="261" t="s">
        <v>1645</v>
      </c>
      <c r="F771" s="261">
        <f>A771*D771</f>
        <v>406</v>
      </c>
    </row>
    <row r="772" spans="1:6">
      <c r="A772" s="261">
        <v>360</v>
      </c>
      <c r="B772" s="261" t="s">
        <v>1398</v>
      </c>
      <c r="C772" s="261" t="s">
        <v>2701</v>
      </c>
      <c r="D772" s="261">
        <f>Elec.Data!I703</f>
        <v>0.55000000000000004</v>
      </c>
      <c r="E772" s="261" t="s">
        <v>1398</v>
      </c>
      <c r="F772" s="261">
        <f>A772*D772</f>
        <v>198</v>
      </c>
    </row>
    <row r="773" spans="1:6">
      <c r="A773" s="261">
        <v>1.5</v>
      </c>
      <c r="B773" s="261" t="s">
        <v>1645</v>
      </c>
      <c r="C773" s="261" t="s">
        <v>2702</v>
      </c>
      <c r="D773" s="261">
        <f>Elec.Data!I704</f>
        <v>101.5</v>
      </c>
      <c r="E773" s="261" t="s">
        <v>1645</v>
      </c>
      <c r="F773" s="261">
        <f>A773*D773</f>
        <v>152.25</v>
      </c>
    </row>
    <row r="774" spans="1:6">
      <c r="A774" s="261"/>
      <c r="B774" s="261"/>
      <c r="C774" s="261" t="s">
        <v>4650</v>
      </c>
      <c r="D774" s="261"/>
      <c r="E774" s="261"/>
      <c r="F774" s="261">
        <f>Elec.Data!K705</f>
        <v>9256.5</v>
      </c>
    </row>
    <row r="775" spans="1:6">
      <c r="A775" s="261"/>
      <c r="B775" s="261"/>
      <c r="C775" s="261" t="s">
        <v>2703</v>
      </c>
      <c r="D775" s="261"/>
      <c r="E775" s="261"/>
      <c r="F775" s="261">
        <v>22.25</v>
      </c>
    </row>
    <row r="776" spans="1:6">
      <c r="A776" s="261"/>
      <c r="B776" s="261"/>
      <c r="C776" s="269" t="s">
        <v>2704</v>
      </c>
      <c r="D776" s="261"/>
      <c r="E776" s="261"/>
      <c r="F776" s="261">
        <f>SUM(F770:F775)</f>
        <v>24777</v>
      </c>
    </row>
    <row r="777" spans="1:6">
      <c r="A777" s="261"/>
      <c r="B777" s="261"/>
      <c r="C777" s="271" t="s">
        <v>2394</v>
      </c>
      <c r="D777" s="261"/>
      <c r="E777" s="261"/>
      <c r="F777" s="272">
        <f>F776/90</f>
        <v>275.3</v>
      </c>
    </row>
    <row r="778" spans="1:6">
      <c r="A778" s="252"/>
      <c r="B778" s="252"/>
      <c r="C778" s="252"/>
      <c r="D778" s="252"/>
      <c r="E778" s="252"/>
      <c r="F778" s="252" t="s">
        <v>4014</v>
      </c>
    </row>
    <row r="779" spans="1:6" ht="189">
      <c r="A779" s="261"/>
      <c r="B779" s="261"/>
      <c r="C779" s="260" t="s">
        <v>2529</v>
      </c>
      <c r="D779" s="261"/>
      <c r="E779" s="261"/>
      <c r="F779" s="261"/>
    </row>
    <row r="780" spans="1:6">
      <c r="A780" s="261"/>
      <c r="B780" s="261"/>
      <c r="C780" s="261"/>
      <c r="D780" s="261"/>
      <c r="E780" s="261"/>
      <c r="F780" s="261"/>
    </row>
    <row r="781" spans="1:6" ht="31.5">
      <c r="A781" s="261">
        <v>5</v>
      </c>
      <c r="B781" s="261" t="s">
        <v>826</v>
      </c>
      <c r="C781" s="262" t="s">
        <v>2538</v>
      </c>
      <c r="D781" s="261">
        <f>Elec.Data!I141</f>
        <v>16.55</v>
      </c>
      <c r="E781" s="261" t="s">
        <v>2365</v>
      </c>
      <c r="F781" s="261">
        <f>A781*D781</f>
        <v>82.75</v>
      </c>
    </row>
    <row r="782" spans="1:6" ht="31.5">
      <c r="A782" s="261">
        <v>2.5</v>
      </c>
      <c r="B782" s="261" t="s">
        <v>826</v>
      </c>
      <c r="C782" s="260" t="s">
        <v>2364</v>
      </c>
      <c r="D782" s="261">
        <f>Elec.Data!I142</f>
        <v>20</v>
      </c>
      <c r="E782" s="261" t="s">
        <v>826</v>
      </c>
      <c r="F782" s="261">
        <f>A782*D782</f>
        <v>50</v>
      </c>
    </row>
    <row r="783" spans="1:6">
      <c r="A783" s="261">
        <v>1</v>
      </c>
      <c r="B783" s="261" t="s">
        <v>1394</v>
      </c>
      <c r="C783" s="260" t="str">
        <f>C735</f>
        <v xml:space="preserve">                =39.2 x .05 =1.96 cum</v>
      </c>
      <c r="D783" s="261">
        <f>Elec.Data!I143</f>
        <v>40.31</v>
      </c>
      <c r="E783" s="261" t="s">
        <v>1394</v>
      </c>
      <c r="F783" s="261">
        <f>A783*D783</f>
        <v>40.31</v>
      </c>
    </row>
    <row r="784" spans="1:6">
      <c r="A784" s="261"/>
      <c r="B784" s="261"/>
      <c r="C784" s="261" t="s">
        <v>915</v>
      </c>
      <c r="D784" s="261"/>
      <c r="E784" s="261"/>
      <c r="F784" s="261">
        <f>Elec.Data!K144</f>
        <v>670.83</v>
      </c>
    </row>
    <row r="785" spans="1:6">
      <c r="A785" s="261"/>
      <c r="B785" s="261"/>
      <c r="C785" s="261" t="s">
        <v>2271</v>
      </c>
      <c r="D785" s="261"/>
      <c r="E785" s="261"/>
      <c r="F785" s="261">
        <v>25.61</v>
      </c>
    </row>
    <row r="786" spans="1:6">
      <c r="A786" s="261"/>
      <c r="B786" s="261"/>
      <c r="C786" s="271" t="s">
        <v>3147</v>
      </c>
      <c r="D786" s="261"/>
      <c r="E786" s="261"/>
      <c r="F786" s="272">
        <f>SUM(F781:F785)</f>
        <v>869.5</v>
      </c>
    </row>
    <row r="787" spans="1:6" ht="189">
      <c r="A787" s="261"/>
      <c r="B787" s="261"/>
      <c r="C787" s="260" t="s">
        <v>4657</v>
      </c>
      <c r="D787" s="261"/>
      <c r="E787" s="261"/>
      <c r="F787" s="261"/>
    </row>
    <row r="788" spans="1:6" ht="31.5">
      <c r="A788" s="261">
        <v>90</v>
      </c>
      <c r="B788" s="261" t="s">
        <v>826</v>
      </c>
      <c r="C788" s="268" t="s">
        <v>2538</v>
      </c>
      <c r="D788" s="261">
        <f>Elec.Data!I1063</f>
        <v>16.55</v>
      </c>
      <c r="E788" s="261" t="s">
        <v>2539</v>
      </c>
      <c r="F788" s="261">
        <f>A788*D788</f>
        <v>1489.5</v>
      </c>
    </row>
    <row r="789" spans="1:6" ht="31.5">
      <c r="A789" s="261">
        <v>30</v>
      </c>
      <c r="B789" s="261" t="s">
        <v>826</v>
      </c>
      <c r="C789" s="260" t="s">
        <v>2364</v>
      </c>
      <c r="D789" s="261">
        <f>Elec.Data!I1064</f>
        <v>20</v>
      </c>
      <c r="E789" s="261" t="s">
        <v>826</v>
      </c>
      <c r="F789" s="261">
        <f t="shared" ref="F789:F798" si="7">A789*D789</f>
        <v>600</v>
      </c>
    </row>
    <row r="790" spans="1:6">
      <c r="A790" s="261">
        <v>10</v>
      </c>
      <c r="B790" s="261" t="s">
        <v>1394</v>
      </c>
      <c r="C790" s="261" t="s">
        <v>2366</v>
      </c>
      <c r="D790" s="261">
        <f>Elec.Data!I1065</f>
        <v>3.15</v>
      </c>
      <c r="E790" s="261" t="s">
        <v>1394</v>
      </c>
      <c r="F790" s="261">
        <f t="shared" si="7"/>
        <v>31.5</v>
      </c>
    </row>
    <row r="791" spans="1:6">
      <c r="A791" s="261">
        <v>5</v>
      </c>
      <c r="B791" s="261" t="s">
        <v>1394</v>
      </c>
      <c r="C791" s="261" t="s">
        <v>3375</v>
      </c>
      <c r="D791" s="261">
        <f>Elec.Data!I1066</f>
        <v>1.34</v>
      </c>
      <c r="E791" s="261" t="s">
        <v>1394</v>
      </c>
      <c r="F791" s="261">
        <f t="shared" si="7"/>
        <v>6.7</v>
      </c>
    </row>
    <row r="792" spans="1:6">
      <c r="A792" s="261">
        <v>10</v>
      </c>
      <c r="B792" s="261" t="s">
        <v>1394</v>
      </c>
      <c r="C792" s="261" t="s">
        <v>2443</v>
      </c>
      <c r="D792" s="261">
        <f>Elec.Data!I1067</f>
        <v>20.11</v>
      </c>
      <c r="E792" s="261" t="s">
        <v>1394</v>
      </c>
      <c r="F792" s="261">
        <f t="shared" si="7"/>
        <v>201.1</v>
      </c>
    </row>
    <row r="793" spans="1:6">
      <c r="A793" s="261">
        <v>5</v>
      </c>
      <c r="B793" s="261" t="s">
        <v>1394</v>
      </c>
      <c r="C793" s="261" t="s">
        <v>4661</v>
      </c>
      <c r="D793" s="261">
        <f>Elec.Data!I1068</f>
        <v>5.58</v>
      </c>
      <c r="E793" s="261" t="s">
        <v>1398</v>
      </c>
      <c r="F793" s="261">
        <f t="shared" si="7"/>
        <v>27.9</v>
      </c>
    </row>
    <row r="794" spans="1:6">
      <c r="A794" s="261">
        <v>5</v>
      </c>
      <c r="B794" s="261" t="s">
        <v>1394</v>
      </c>
      <c r="C794" s="261" t="s">
        <v>2628</v>
      </c>
      <c r="D794" s="261">
        <f>Elec.Data!I1069</f>
        <v>13.8</v>
      </c>
      <c r="E794" s="261" t="s">
        <v>1394</v>
      </c>
      <c r="F794" s="261">
        <f t="shared" si="7"/>
        <v>69</v>
      </c>
    </row>
    <row r="795" spans="1:6">
      <c r="A795" s="265">
        <v>0.09</v>
      </c>
      <c r="B795" s="261" t="s">
        <v>2283</v>
      </c>
      <c r="C795" s="261" t="s">
        <v>2551</v>
      </c>
      <c r="D795" s="261">
        <f>Elec.Data!I1070</f>
        <v>661</v>
      </c>
      <c r="E795" s="261" t="s">
        <v>2283</v>
      </c>
      <c r="F795" s="261">
        <f t="shared" si="7"/>
        <v>59.49</v>
      </c>
    </row>
    <row r="796" spans="1:6">
      <c r="A796" s="261">
        <v>1</v>
      </c>
      <c r="B796" s="261" t="s">
        <v>2632</v>
      </c>
      <c r="C796" s="261" t="s">
        <v>390</v>
      </c>
      <c r="D796" s="261">
        <f>Elec.Data!I1071</f>
        <v>302</v>
      </c>
      <c r="E796" s="261" t="s">
        <v>2632</v>
      </c>
      <c r="F796" s="261">
        <f t="shared" si="7"/>
        <v>302</v>
      </c>
    </row>
    <row r="797" spans="1:6">
      <c r="A797" s="261">
        <v>6</v>
      </c>
      <c r="B797" s="261" t="s">
        <v>1394</v>
      </c>
      <c r="C797" s="261" t="s">
        <v>4660</v>
      </c>
      <c r="D797" s="261">
        <f>Elec.Data!I1072</f>
        <v>16.5</v>
      </c>
      <c r="E797" s="261" t="s">
        <v>1398</v>
      </c>
      <c r="F797" s="261">
        <f t="shared" si="7"/>
        <v>99</v>
      </c>
    </row>
    <row r="798" spans="1:6" ht="31.5">
      <c r="A798" s="261">
        <v>30</v>
      </c>
      <c r="B798" s="261" t="s">
        <v>826</v>
      </c>
      <c r="C798" s="268" t="s">
        <v>2638</v>
      </c>
      <c r="D798" s="261">
        <f>Elec.Data!I1073</f>
        <v>16.55</v>
      </c>
      <c r="E798" s="261" t="s">
        <v>2539</v>
      </c>
      <c r="F798" s="261">
        <f t="shared" si="7"/>
        <v>496.5</v>
      </c>
    </row>
    <row r="799" spans="1:6">
      <c r="A799" s="261"/>
      <c r="B799" s="261"/>
      <c r="C799" s="261" t="s">
        <v>915</v>
      </c>
      <c r="D799" s="261"/>
      <c r="E799" s="261"/>
      <c r="F799" s="261">
        <f>Elec.Data!K1074</f>
        <v>7635</v>
      </c>
    </row>
    <row r="800" spans="1:6">
      <c r="A800" s="261"/>
      <c r="B800" s="261"/>
      <c r="C800" s="261" t="s">
        <v>2271</v>
      </c>
      <c r="D800" s="261"/>
      <c r="E800" s="261"/>
      <c r="F800" s="261">
        <v>12.8</v>
      </c>
    </row>
    <row r="801" spans="1:6">
      <c r="A801" s="261"/>
      <c r="B801" s="261"/>
      <c r="C801" s="269" t="s">
        <v>2552</v>
      </c>
      <c r="D801" s="261"/>
      <c r="E801" s="261"/>
      <c r="F801" s="270">
        <f>SUM(F788:F800)</f>
        <v>11030.49</v>
      </c>
    </row>
    <row r="802" spans="1:6">
      <c r="A802" s="261"/>
      <c r="B802" s="261"/>
      <c r="C802" s="271" t="s">
        <v>3147</v>
      </c>
      <c r="D802" s="261"/>
      <c r="E802" s="261"/>
      <c r="F802" s="272">
        <f>F801/5</f>
        <v>2206.1</v>
      </c>
    </row>
    <row r="803" spans="1:6">
      <c r="A803" s="261"/>
      <c r="B803" s="261"/>
      <c r="C803" s="272" t="s">
        <v>2496</v>
      </c>
      <c r="D803" s="261"/>
      <c r="E803" s="261"/>
      <c r="F803" s="261"/>
    </row>
    <row r="804" spans="1:6">
      <c r="A804" s="261"/>
      <c r="B804" s="261"/>
      <c r="C804" s="261"/>
      <c r="D804" s="261"/>
      <c r="E804" s="261"/>
      <c r="F804" s="261"/>
    </row>
    <row r="805" spans="1:6">
      <c r="A805" s="261">
        <v>1</v>
      </c>
      <c r="B805" s="261" t="s">
        <v>1394</v>
      </c>
      <c r="C805" s="261" t="s">
        <v>4287</v>
      </c>
      <c r="D805" s="296">
        <f>Elec.Data!I633</f>
        <v>1876</v>
      </c>
      <c r="E805" s="261" t="s">
        <v>1394</v>
      </c>
      <c r="F805" s="261">
        <f>A805*D805</f>
        <v>1876</v>
      </c>
    </row>
    <row r="806" spans="1:6">
      <c r="A806" s="261">
        <v>3</v>
      </c>
      <c r="B806" s="261" t="s">
        <v>1394</v>
      </c>
      <c r="C806" s="261" t="s">
        <v>4286</v>
      </c>
      <c r="D806" s="296">
        <f>Elec.Data!I634</f>
        <v>128</v>
      </c>
      <c r="E806" s="261" t="s">
        <v>1394</v>
      </c>
      <c r="F806" s="261">
        <f>A806*D806</f>
        <v>384</v>
      </c>
    </row>
    <row r="807" spans="1:6">
      <c r="A807" s="261"/>
      <c r="B807" s="261"/>
      <c r="C807" s="261" t="s">
        <v>2842</v>
      </c>
      <c r="D807" s="261"/>
      <c r="E807" s="261"/>
      <c r="F807" s="261">
        <f>Elec.Data!K635</f>
        <v>826.3</v>
      </c>
    </row>
    <row r="808" spans="1:6">
      <c r="A808" s="261"/>
      <c r="B808" s="261"/>
      <c r="C808" s="261" t="s">
        <v>2271</v>
      </c>
      <c r="D808" s="261"/>
      <c r="E808" s="261"/>
      <c r="F808" s="261">
        <f>5</f>
        <v>5</v>
      </c>
    </row>
    <row r="809" spans="1:6">
      <c r="A809" s="261"/>
      <c r="B809" s="261"/>
      <c r="C809" s="271" t="s">
        <v>2843</v>
      </c>
      <c r="D809" s="261"/>
      <c r="E809" s="261"/>
      <c r="F809" s="272">
        <f>SUM(F805:F808)</f>
        <v>3091.3</v>
      </c>
    </row>
    <row r="810" spans="1:6" ht="63">
      <c r="A810" s="261"/>
      <c r="B810" s="261"/>
      <c r="C810" s="260" t="s">
        <v>3441</v>
      </c>
      <c r="D810" s="261"/>
      <c r="E810" s="261"/>
      <c r="F810" s="261"/>
    </row>
    <row r="811" spans="1:6">
      <c r="A811" s="261"/>
      <c r="B811" s="261"/>
      <c r="C811" s="261"/>
      <c r="D811" s="261"/>
      <c r="E811" s="261"/>
      <c r="F811" s="261"/>
    </row>
    <row r="812" spans="1:6">
      <c r="A812" s="261">
        <v>9.5</v>
      </c>
      <c r="B812" s="261" t="s">
        <v>1645</v>
      </c>
      <c r="C812" s="261" t="s">
        <v>4614</v>
      </c>
      <c r="D812" s="261">
        <v>101.5</v>
      </c>
      <c r="E812" s="261" t="s">
        <v>1645</v>
      </c>
      <c r="F812" s="261">
        <f>A812*D812</f>
        <v>964.25</v>
      </c>
    </row>
    <row r="813" spans="1:6">
      <c r="A813" s="261">
        <v>0.5</v>
      </c>
      <c r="B813" s="261" t="s">
        <v>1645</v>
      </c>
      <c r="C813" s="261" t="s">
        <v>5982</v>
      </c>
      <c r="D813" s="261">
        <v>21.3</v>
      </c>
      <c r="E813" s="261"/>
      <c r="F813" s="261">
        <f>A813*D813</f>
        <v>10.65</v>
      </c>
    </row>
    <row r="814" spans="1:6">
      <c r="A814" s="261"/>
      <c r="B814" s="261"/>
      <c r="C814" s="261" t="s">
        <v>1822</v>
      </c>
      <c r="D814" s="261"/>
      <c r="E814" s="261"/>
      <c r="F814" s="261">
        <f>Elec.Data!K460</f>
        <v>1464</v>
      </c>
    </row>
    <row r="815" spans="1:6">
      <c r="A815" s="261"/>
      <c r="B815" s="261"/>
      <c r="C815" s="261" t="s">
        <v>2271</v>
      </c>
      <c r="D815" s="261"/>
      <c r="E815" s="261"/>
      <c r="F815" s="261">
        <v>3.2</v>
      </c>
    </row>
    <row r="816" spans="1:6">
      <c r="A816" s="261"/>
      <c r="B816" s="261"/>
      <c r="C816" s="269" t="s">
        <v>3360</v>
      </c>
      <c r="D816" s="261"/>
      <c r="E816" s="261"/>
      <c r="F816" s="270">
        <f>SUM(F812:F815)</f>
        <v>2442.1</v>
      </c>
    </row>
    <row r="817" spans="1:6">
      <c r="A817" s="261"/>
      <c r="B817" s="261"/>
      <c r="C817" s="271" t="s">
        <v>2749</v>
      </c>
      <c r="D817" s="261"/>
      <c r="E817" s="261"/>
      <c r="F817" s="272">
        <f>F816/90</f>
        <v>27.13</v>
      </c>
    </row>
    <row r="818" spans="1:6" ht="63">
      <c r="A818" s="261"/>
      <c r="B818" s="261"/>
      <c r="C818" s="260" t="s">
        <v>2647</v>
      </c>
      <c r="D818" s="261"/>
      <c r="E818" s="261"/>
      <c r="F818" s="261"/>
    </row>
    <row r="819" spans="1:6">
      <c r="A819" s="261">
        <v>2.5</v>
      </c>
      <c r="B819" s="261" t="s">
        <v>826</v>
      </c>
      <c r="C819" s="261" t="s">
        <v>5406</v>
      </c>
      <c r="D819" s="261">
        <v>163</v>
      </c>
      <c r="E819" s="261" t="s">
        <v>826</v>
      </c>
      <c r="F819" s="261">
        <f>A819*D819</f>
        <v>407.5</v>
      </c>
    </row>
    <row r="820" spans="1:6">
      <c r="A820" s="261">
        <v>1</v>
      </c>
      <c r="B820" s="261" t="s">
        <v>826</v>
      </c>
      <c r="C820" s="261" t="s">
        <v>4615</v>
      </c>
      <c r="D820" s="261">
        <v>98.6</v>
      </c>
      <c r="E820" s="261" t="s">
        <v>826</v>
      </c>
      <c r="F820" s="261">
        <f t="shared" ref="F820:F829" si="8">A820*D820</f>
        <v>98.6</v>
      </c>
    </row>
    <row r="821" spans="1:6">
      <c r="A821" s="261">
        <v>1</v>
      </c>
      <c r="B821" s="261" t="s">
        <v>826</v>
      </c>
      <c r="C821" s="261" t="s">
        <v>4616</v>
      </c>
      <c r="D821" s="261">
        <v>69.8</v>
      </c>
      <c r="E821" s="261" t="s">
        <v>826</v>
      </c>
      <c r="F821" s="261">
        <f t="shared" si="8"/>
        <v>69.8</v>
      </c>
    </row>
    <row r="822" spans="1:6">
      <c r="A822" s="261">
        <v>1</v>
      </c>
      <c r="B822" s="261" t="s">
        <v>1394</v>
      </c>
      <c r="C822" s="261" t="s">
        <v>4617</v>
      </c>
      <c r="D822" s="261">
        <v>52</v>
      </c>
      <c r="E822" s="261" t="s">
        <v>1394</v>
      </c>
      <c r="F822" s="261">
        <f t="shared" si="8"/>
        <v>52</v>
      </c>
    </row>
    <row r="823" spans="1:6">
      <c r="A823" s="261">
        <v>1</v>
      </c>
      <c r="B823" s="261" t="s">
        <v>282</v>
      </c>
      <c r="C823" s="261" t="s">
        <v>2651</v>
      </c>
      <c r="D823" s="261">
        <v>24.1</v>
      </c>
      <c r="E823" s="261" t="s">
        <v>282</v>
      </c>
      <c r="F823" s="261">
        <f t="shared" si="8"/>
        <v>24.1</v>
      </c>
    </row>
    <row r="824" spans="1:6">
      <c r="A824" s="261">
        <v>1</v>
      </c>
      <c r="B824" s="261" t="s">
        <v>657</v>
      </c>
      <c r="C824" s="261" t="s">
        <v>4671</v>
      </c>
      <c r="D824" s="261">
        <v>447</v>
      </c>
      <c r="E824" s="261" t="s">
        <v>657</v>
      </c>
      <c r="F824" s="261">
        <f t="shared" si="8"/>
        <v>447</v>
      </c>
    </row>
    <row r="825" spans="1:6">
      <c r="A825" s="261">
        <v>1</v>
      </c>
      <c r="B825" s="261" t="s">
        <v>1394</v>
      </c>
      <c r="C825" s="261" t="s">
        <v>2653</v>
      </c>
      <c r="D825" s="261">
        <v>100</v>
      </c>
      <c r="E825" s="261" t="s">
        <v>1394</v>
      </c>
      <c r="F825" s="261">
        <f t="shared" si="8"/>
        <v>100</v>
      </c>
    </row>
    <row r="826" spans="1:6">
      <c r="A826" s="261">
        <v>40</v>
      </c>
      <c r="B826" s="261" t="s">
        <v>1645</v>
      </c>
      <c r="C826" s="261" t="s">
        <v>5984</v>
      </c>
      <c r="D826" s="261">
        <f>101.7/20.32</f>
        <v>5</v>
      </c>
      <c r="E826" s="261" t="s">
        <v>1645</v>
      </c>
      <c r="F826" s="261">
        <f t="shared" si="8"/>
        <v>200</v>
      </c>
    </row>
    <row r="827" spans="1:6">
      <c r="A827" s="261">
        <v>2</v>
      </c>
      <c r="B827" s="261" t="s">
        <v>1394</v>
      </c>
      <c r="C827" s="261" t="s">
        <v>4618</v>
      </c>
      <c r="D827" s="261">
        <v>13.6</v>
      </c>
      <c r="E827" s="261" t="s">
        <v>1394</v>
      </c>
      <c r="F827" s="261">
        <f t="shared" si="8"/>
        <v>27.2</v>
      </c>
    </row>
    <row r="828" spans="1:6">
      <c r="A828" s="261">
        <v>4</v>
      </c>
      <c r="B828" s="261" t="s">
        <v>1394</v>
      </c>
      <c r="C828" s="261" t="s">
        <v>4619</v>
      </c>
      <c r="D828" s="261">
        <v>13.6</v>
      </c>
      <c r="E828" s="261" t="s">
        <v>1394</v>
      </c>
      <c r="F828" s="261">
        <f t="shared" si="8"/>
        <v>54.4</v>
      </c>
    </row>
    <row r="829" spans="1:6">
      <c r="A829" s="261">
        <v>10</v>
      </c>
      <c r="B829" s="261" t="s">
        <v>1645</v>
      </c>
      <c r="C829" s="261" t="s">
        <v>5985</v>
      </c>
      <c r="D829" s="261">
        <v>3.7</v>
      </c>
      <c r="E829" s="261" t="s">
        <v>1645</v>
      </c>
      <c r="F829" s="261">
        <f t="shared" si="8"/>
        <v>37</v>
      </c>
    </row>
    <row r="830" spans="1:6">
      <c r="A830" s="261"/>
      <c r="B830" s="261"/>
      <c r="C830" s="261" t="s">
        <v>2271</v>
      </c>
      <c r="D830" s="261"/>
      <c r="E830" s="261"/>
      <c r="F830" s="261">
        <v>10</v>
      </c>
    </row>
    <row r="831" spans="1:6">
      <c r="A831" s="261"/>
      <c r="B831" s="261"/>
      <c r="C831" s="261" t="s">
        <v>915</v>
      </c>
      <c r="D831" s="261"/>
      <c r="E831" s="261"/>
      <c r="F831" s="261">
        <f>Elec.Data!K487</f>
        <v>1470</v>
      </c>
    </row>
    <row r="832" spans="1:6">
      <c r="A832" s="261"/>
      <c r="B832" s="261"/>
      <c r="C832" s="271" t="s">
        <v>1062</v>
      </c>
      <c r="D832" s="261"/>
      <c r="E832" s="261"/>
      <c r="F832" s="272">
        <f>SUM(F819:F831)</f>
        <v>2997.6</v>
      </c>
    </row>
    <row r="833" spans="1:6" ht="18">
      <c r="A833" s="252"/>
      <c r="B833" s="252"/>
      <c r="C833" s="461" t="s">
        <v>1527</v>
      </c>
      <c r="D833" s="252"/>
      <c r="E833" s="253"/>
      <c r="F833" s="252"/>
    </row>
    <row r="834" spans="1:6">
      <c r="A834" s="252"/>
      <c r="B834" s="252"/>
      <c r="C834" s="252"/>
      <c r="D834" s="252"/>
      <c r="E834" s="253"/>
      <c r="F834" s="252"/>
    </row>
    <row r="835" spans="1:6">
      <c r="A835" s="252"/>
      <c r="B835" s="252"/>
      <c r="C835" s="252"/>
      <c r="D835" s="252"/>
      <c r="E835" s="253"/>
      <c r="F835" s="252"/>
    </row>
    <row r="836" spans="1:6">
      <c r="A836" s="252">
        <v>10</v>
      </c>
      <c r="B836" s="252" t="s">
        <v>609</v>
      </c>
      <c r="C836" s="296" t="s">
        <v>6125</v>
      </c>
      <c r="D836" s="407">
        <v>653</v>
      </c>
      <c r="E836" s="253" t="s">
        <v>609</v>
      </c>
      <c r="F836" s="252">
        <f>A836*D836</f>
        <v>6530</v>
      </c>
    </row>
    <row r="837" spans="1:6">
      <c r="A837" s="252">
        <v>0.21</v>
      </c>
      <c r="B837" s="252" t="s">
        <v>869</v>
      </c>
      <c r="C837" s="296" t="s">
        <v>1876</v>
      </c>
      <c r="D837" s="252">
        <f>Data!P1216</f>
        <v>4469.7</v>
      </c>
      <c r="E837" s="253" t="s">
        <v>869</v>
      </c>
      <c r="F837" s="252">
        <f t="shared" ref="F837:F846" si="9">(A837*D837)</f>
        <v>938.64</v>
      </c>
    </row>
    <row r="838" spans="1:6">
      <c r="A838" s="252">
        <v>1.1000000000000001</v>
      </c>
      <c r="B838" s="252" t="s">
        <v>769</v>
      </c>
      <c r="C838" s="296" t="s">
        <v>2009</v>
      </c>
      <c r="D838" s="252">
        <f>Data!P1217</f>
        <v>999</v>
      </c>
      <c r="E838" s="253" t="s">
        <v>769</v>
      </c>
      <c r="F838" s="252">
        <f t="shared" si="9"/>
        <v>1098.9000000000001</v>
      </c>
    </row>
    <row r="839" spans="1:6">
      <c r="A839" s="252">
        <v>1.1000000000000001</v>
      </c>
      <c r="B839" s="252" t="s">
        <v>769</v>
      </c>
      <c r="C839" s="296" t="s">
        <v>1712</v>
      </c>
      <c r="D839" s="252">
        <f>Data!P1218</f>
        <v>932</v>
      </c>
      <c r="E839" s="253" t="s">
        <v>769</v>
      </c>
      <c r="F839" s="252">
        <f t="shared" si="9"/>
        <v>1025.2</v>
      </c>
    </row>
    <row r="840" spans="1:6">
      <c r="A840" s="252">
        <v>2.2000000000000002</v>
      </c>
      <c r="B840" s="252" t="s">
        <v>769</v>
      </c>
      <c r="C840" s="296" t="s">
        <v>1902</v>
      </c>
      <c r="D840" s="252">
        <f>Data!P1219</f>
        <v>651</v>
      </c>
      <c r="E840" s="253" t="s">
        <v>769</v>
      </c>
      <c r="F840" s="252">
        <f t="shared" si="9"/>
        <v>1432.2</v>
      </c>
    </row>
    <row r="841" spans="1:6">
      <c r="A841" s="252">
        <v>2.2000000000000002</v>
      </c>
      <c r="B841" s="252" t="s">
        <v>769</v>
      </c>
      <c r="C841" s="296" t="s">
        <v>320</v>
      </c>
      <c r="D841" s="252">
        <f>Data!P1220</f>
        <v>534</v>
      </c>
      <c r="E841" s="253" t="s">
        <v>769</v>
      </c>
      <c r="F841" s="252">
        <f t="shared" si="9"/>
        <v>1174.8</v>
      </c>
    </row>
    <row r="842" spans="1:6">
      <c r="A842" s="356">
        <v>20</v>
      </c>
      <c r="B842" s="252" t="s">
        <v>1645</v>
      </c>
      <c r="C842" s="296" t="s">
        <v>862</v>
      </c>
      <c r="D842" s="252">
        <f>Data!P1221</f>
        <v>6040</v>
      </c>
      <c r="E842" s="253" t="s">
        <v>861</v>
      </c>
      <c r="F842" s="252">
        <f>(A842*D842)/1000</f>
        <v>120.8</v>
      </c>
    </row>
    <row r="843" spans="1:6">
      <c r="A843" s="356">
        <v>2</v>
      </c>
      <c r="B843" s="252" t="s">
        <v>1645</v>
      </c>
      <c r="C843" s="296" t="s">
        <v>1096</v>
      </c>
      <c r="D843" s="252">
        <f>Data!P1222</f>
        <v>24.93</v>
      </c>
      <c r="E843" s="253" t="s">
        <v>1645</v>
      </c>
      <c r="F843" s="252">
        <f t="shared" si="9"/>
        <v>49.86</v>
      </c>
    </row>
    <row r="844" spans="1:6">
      <c r="A844" s="252">
        <v>1.6</v>
      </c>
      <c r="B844" s="252" t="s">
        <v>769</v>
      </c>
      <c r="C844" s="296" t="s">
        <v>1712</v>
      </c>
      <c r="D844" s="252">
        <f>Data!P1223</f>
        <v>932</v>
      </c>
      <c r="E844" s="253" t="s">
        <v>769</v>
      </c>
      <c r="F844" s="252">
        <f t="shared" si="9"/>
        <v>1491.2</v>
      </c>
    </row>
    <row r="845" spans="1:6">
      <c r="A845" s="252">
        <v>0.5</v>
      </c>
      <c r="B845" s="252" t="s">
        <v>769</v>
      </c>
      <c r="C845" s="296" t="s">
        <v>1902</v>
      </c>
      <c r="D845" s="252">
        <f>Data!P1224</f>
        <v>651</v>
      </c>
      <c r="E845" s="253" t="s">
        <v>769</v>
      </c>
      <c r="F845" s="252">
        <f t="shared" si="9"/>
        <v>325.5</v>
      </c>
    </row>
    <row r="846" spans="1:6">
      <c r="A846" s="252">
        <v>1.1000000000000001</v>
      </c>
      <c r="B846" s="252" t="s">
        <v>769</v>
      </c>
      <c r="C846" s="296" t="s">
        <v>320</v>
      </c>
      <c r="D846" s="252">
        <f>Data!P1225</f>
        <v>534</v>
      </c>
      <c r="E846" s="253" t="s">
        <v>769</v>
      </c>
      <c r="F846" s="252">
        <f t="shared" si="9"/>
        <v>587.4</v>
      </c>
    </row>
    <row r="847" spans="1:6">
      <c r="A847" s="252"/>
      <c r="B847" s="252" t="s">
        <v>449</v>
      </c>
      <c r="C847" s="296" t="s">
        <v>450</v>
      </c>
      <c r="D847" s="252"/>
      <c r="E847" s="253" t="s">
        <v>449</v>
      </c>
      <c r="F847" s="252">
        <v>4.5999999999999996</v>
      </c>
    </row>
    <row r="848" spans="1:6">
      <c r="A848" s="252"/>
      <c r="B848" s="252"/>
      <c r="C848" s="252"/>
      <c r="D848" s="252"/>
      <c r="E848" s="253"/>
      <c r="F848" s="358" t="s">
        <v>1586</v>
      </c>
    </row>
    <row r="849" spans="1:6">
      <c r="A849" s="252"/>
      <c r="B849" s="252"/>
      <c r="C849" s="296" t="s">
        <v>441</v>
      </c>
      <c r="D849" s="252"/>
      <c r="E849" s="253"/>
      <c r="F849" s="252">
        <f>SUM(F836:F847)</f>
        <v>14779.1</v>
      </c>
    </row>
    <row r="850" spans="1:6">
      <c r="A850" s="252"/>
      <c r="B850" s="252"/>
      <c r="C850" s="252"/>
      <c r="D850" s="252"/>
      <c r="E850" s="253"/>
      <c r="F850" s="358" t="s">
        <v>1586</v>
      </c>
    </row>
    <row r="851" spans="1:6">
      <c r="A851" s="252"/>
      <c r="B851" s="252"/>
      <c r="C851" s="276" t="s">
        <v>552</v>
      </c>
      <c r="D851" s="252"/>
      <c r="E851" s="253"/>
      <c r="F851" s="274">
        <f>(F849/10)</f>
        <v>1477.91</v>
      </c>
    </row>
    <row r="852" spans="1:6">
      <c r="A852" s="356"/>
      <c r="B852" s="252"/>
      <c r="C852" s="274" t="s">
        <v>3993</v>
      </c>
      <c r="D852" s="252"/>
      <c r="E852" s="253"/>
      <c r="F852" s="252"/>
    </row>
    <row r="853" spans="1:6">
      <c r="A853" s="356">
        <v>5</v>
      </c>
      <c r="B853" s="252" t="s">
        <v>1341</v>
      </c>
      <c r="C853" s="252" t="s">
        <v>6117</v>
      </c>
      <c r="D853" s="252">
        <f>Data!V705</f>
        <v>1695.14</v>
      </c>
      <c r="E853" s="253"/>
      <c r="F853" s="252">
        <f>D853*A853</f>
        <v>8475.7000000000007</v>
      </c>
    </row>
    <row r="854" spans="1:6">
      <c r="A854" s="356">
        <v>3.3</v>
      </c>
      <c r="B854" s="252" t="s">
        <v>1341</v>
      </c>
      <c r="C854" s="252" t="s">
        <v>6118</v>
      </c>
      <c r="D854" s="252">
        <f>Data!V706</f>
        <v>1405.14</v>
      </c>
      <c r="E854" s="253"/>
      <c r="F854" s="252">
        <f t="shared" ref="F854:F860" si="10">D854*A854</f>
        <v>4636.96</v>
      </c>
    </row>
    <row r="855" spans="1:6">
      <c r="A855" s="356">
        <v>4.79</v>
      </c>
      <c r="B855" s="252" t="s">
        <v>1341</v>
      </c>
      <c r="C855" s="252" t="s">
        <v>6119</v>
      </c>
      <c r="D855" s="252">
        <f>Data!V707</f>
        <v>1454.5</v>
      </c>
      <c r="E855" s="253"/>
      <c r="F855" s="252">
        <f t="shared" si="10"/>
        <v>6967.06</v>
      </c>
    </row>
    <row r="856" spans="1:6">
      <c r="A856" s="356">
        <v>3.25</v>
      </c>
      <c r="B856" s="252" t="s">
        <v>528</v>
      </c>
      <c r="C856" s="252" t="s">
        <v>390</v>
      </c>
      <c r="D856" s="252">
        <f>Data!V708</f>
        <v>6040</v>
      </c>
      <c r="E856" s="253"/>
      <c r="F856" s="252">
        <f t="shared" si="10"/>
        <v>19630</v>
      </c>
    </row>
    <row r="857" spans="1:6" ht="31.5">
      <c r="A857" s="356">
        <f>3250*0.6%</f>
        <v>19.5</v>
      </c>
      <c r="B857" s="252" t="s">
        <v>1645</v>
      </c>
      <c r="C857" s="262" t="s">
        <v>4003</v>
      </c>
      <c r="D857" s="252">
        <f>Data!V709</f>
        <v>43.2</v>
      </c>
      <c r="E857" s="253"/>
      <c r="F857" s="252">
        <f t="shared" si="10"/>
        <v>842.4</v>
      </c>
    </row>
    <row r="858" spans="1:6">
      <c r="A858" s="356">
        <v>3.5</v>
      </c>
      <c r="B858" s="252" t="s">
        <v>1432</v>
      </c>
      <c r="C858" s="252" t="s">
        <v>465</v>
      </c>
      <c r="D858" s="252">
        <f>Data!V710</f>
        <v>932</v>
      </c>
      <c r="E858" s="253" t="e">
        <f>#REF!</f>
        <v>#REF!</v>
      </c>
      <c r="F858" s="252">
        <f t="shared" si="10"/>
        <v>3262</v>
      </c>
    </row>
    <row r="859" spans="1:6">
      <c r="A859" s="356">
        <v>21.2</v>
      </c>
      <c r="B859" s="252" t="s">
        <v>1432</v>
      </c>
      <c r="C859" s="252" t="s">
        <v>3463</v>
      </c>
      <c r="D859" s="252">
        <f>Data!V711</f>
        <v>651</v>
      </c>
      <c r="E859" s="253"/>
      <c r="F859" s="252">
        <f t="shared" si="10"/>
        <v>13801.2</v>
      </c>
    </row>
    <row r="860" spans="1:6">
      <c r="A860" s="356">
        <v>35.299999999999997</v>
      </c>
      <c r="B860" s="252" t="s">
        <v>1432</v>
      </c>
      <c r="C860" s="252" t="s">
        <v>3464</v>
      </c>
      <c r="D860" s="252">
        <f>Data!V712</f>
        <v>534</v>
      </c>
      <c r="E860" s="253"/>
      <c r="F860" s="252">
        <f t="shared" si="10"/>
        <v>18850.2</v>
      </c>
    </row>
    <row r="861" spans="1:6">
      <c r="A861" s="356"/>
      <c r="B861" s="252"/>
      <c r="C861" s="252" t="s">
        <v>4004</v>
      </c>
      <c r="D861" s="252">
        <f>Data!V713</f>
        <v>0</v>
      </c>
      <c r="E861" s="253"/>
      <c r="F861" s="274">
        <f>SUM(F853:F860)</f>
        <v>76465.52</v>
      </c>
    </row>
    <row r="862" spans="1:6">
      <c r="A862" s="356"/>
      <c r="B862" s="252"/>
      <c r="C862" s="252" t="s">
        <v>4005</v>
      </c>
      <c r="D862" s="252">
        <f>Data!V714</f>
        <v>0</v>
      </c>
      <c r="E862" s="253"/>
      <c r="F862" s="274">
        <f>F861/10</f>
        <v>7646.55</v>
      </c>
    </row>
    <row r="863" spans="1:6">
      <c r="A863" s="356">
        <v>1</v>
      </c>
      <c r="B863" s="252" t="s">
        <v>1341</v>
      </c>
      <c r="C863" s="252" t="s">
        <v>4031</v>
      </c>
      <c r="D863" s="252">
        <f>Data!V715</f>
        <v>94.2</v>
      </c>
      <c r="E863" s="253"/>
      <c r="F863" s="252">
        <f>D863*A863</f>
        <v>94.2</v>
      </c>
    </row>
    <row r="864" spans="1:6">
      <c r="A864" s="356"/>
      <c r="B864" s="252"/>
      <c r="C864" s="252" t="s">
        <v>4006</v>
      </c>
      <c r="D864" s="252">
        <f>Data!V716</f>
        <v>0</v>
      </c>
      <c r="E864" s="253"/>
      <c r="F864" s="274">
        <f>SUM(F862:F863)</f>
        <v>7740.75</v>
      </c>
    </row>
    <row r="865" spans="1:6">
      <c r="A865" s="429" t="s">
        <v>657</v>
      </c>
      <c r="B865" s="252"/>
      <c r="C865" s="252" t="s">
        <v>4007</v>
      </c>
      <c r="D865" s="252" t="str">
        <f>Data!V717</f>
        <v>LS</v>
      </c>
      <c r="E865" s="253"/>
      <c r="F865" s="252">
        <f>F864*0.5%</f>
        <v>38.700000000000003</v>
      </c>
    </row>
    <row r="866" spans="1:6">
      <c r="A866" s="356"/>
      <c r="B866" s="252"/>
      <c r="C866" s="274" t="s">
        <v>3588</v>
      </c>
      <c r="D866" s="252"/>
      <c r="E866" s="253"/>
      <c r="F866" s="274">
        <f>SUM(F864:F865)</f>
        <v>7779.45</v>
      </c>
    </row>
    <row r="867" spans="1:6">
      <c r="A867" s="356"/>
      <c r="B867" s="360" t="s">
        <v>728</v>
      </c>
      <c r="C867" s="252" t="s">
        <v>724</v>
      </c>
      <c r="D867" s="274">
        <f>Data!I2354</f>
        <v>848.08</v>
      </c>
      <c r="E867" s="253"/>
      <c r="F867" s="358" t="s">
        <v>1586</v>
      </c>
    </row>
    <row r="868" spans="1:6">
      <c r="B868" s="274"/>
      <c r="C868" s="252"/>
      <c r="D868" s="274"/>
    </row>
    <row r="869" spans="1:6">
      <c r="B869" s="360" t="s">
        <v>520</v>
      </c>
      <c r="C869" s="252" t="s">
        <v>725</v>
      </c>
      <c r="D869" s="274">
        <f>Data!I2356</f>
        <v>946.62</v>
      </c>
    </row>
    <row r="870" spans="1:6">
      <c r="B870" s="274"/>
      <c r="C870" s="252"/>
      <c r="D870" s="274"/>
    </row>
    <row r="871" spans="1:6" ht="31.5">
      <c r="B871" s="271" t="s">
        <v>316</v>
      </c>
      <c r="C871" s="262" t="s">
        <v>726</v>
      </c>
      <c r="D871" s="274">
        <f>D869*1.2</f>
        <v>1135.94</v>
      </c>
    </row>
    <row r="872" spans="1:6">
      <c r="B872" s="360"/>
      <c r="C872" s="252"/>
      <c r="D872" s="252"/>
    </row>
    <row r="873" spans="1:6">
      <c r="B873" s="360" t="s">
        <v>729</v>
      </c>
      <c r="C873" s="252" t="s">
        <v>727</v>
      </c>
      <c r="D873" s="274">
        <f>D869*1.1</f>
        <v>1041.28</v>
      </c>
    </row>
  </sheetData>
  <mergeCells count="2">
    <mergeCell ref="C547:D547"/>
    <mergeCell ref="C748:E748"/>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2023-09-23T20:30:28Z</cp:lastPrinted>
  <dcterms:created xsi:type="dcterms:W3CDTF">2003-09-02T05:17:23Z</dcterms:created>
  <dcterms:modified xsi:type="dcterms:W3CDTF">2023-09-23T20:31:06Z</dcterms:modified>
</cp:coreProperties>
</file>