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6605" windowHeight="9435" tabRatio="597" activeTab="1"/>
  </bookViews>
  <sheets>
    <sheet name="Detail-1" sheetId="20" r:id="rId1"/>
    <sheet name="Abs--1" sheetId="19" r:id="rId2"/>
    <sheet name="Data" sheetId="7" r:id="rId3"/>
    <sheet name="Lead" sheetId="8" r:id="rId4"/>
    <sheet name="Check list" sheetId="9" r:id="rId5"/>
  </sheets>
  <definedNames>
    <definedName name="_xlnm.Print_Area" localSheetId="1">'Abs--1'!$A$1:$K$68</definedName>
    <definedName name="_xlnm.Print_Area" localSheetId="2">Data!$A$1:$G$802</definedName>
    <definedName name="_xlnm.Print_Area" localSheetId="0">'Detail-1'!$A$1:$K$777</definedName>
    <definedName name="_xlnm.Print_Area" localSheetId="3">Lead!$A$1:$J$42</definedName>
  </definedNames>
  <calcPr calcId="124519"/>
</workbook>
</file>

<file path=xl/calcChain.xml><?xml version="1.0" encoding="utf-8"?>
<calcChain xmlns="http://schemas.openxmlformats.org/spreadsheetml/2006/main">
  <c r="G53" i="19"/>
  <c r="G52" l="1"/>
  <c r="J736" i="20"/>
  <c r="J677"/>
  <c r="G58" i="19" l="1"/>
  <c r="G57"/>
  <c r="D56"/>
  <c r="G56" s="1"/>
  <c r="J769" i="20"/>
  <c r="J762"/>
  <c r="J761"/>
  <c r="J760"/>
  <c r="J756"/>
  <c r="J755"/>
  <c r="J751"/>
  <c r="J266"/>
  <c r="J358"/>
  <c r="J370"/>
  <c r="J353"/>
  <c r="J263"/>
  <c r="J260"/>
  <c r="J763" l="1"/>
  <c r="J757"/>
  <c r="J329"/>
  <c r="J328"/>
  <c r="J327"/>
  <c r="J326"/>
  <c r="J325"/>
  <c r="L276"/>
  <c r="J276"/>
  <c r="J89" l="1"/>
  <c r="J87"/>
  <c r="J86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4"/>
  <c r="J63"/>
  <c r="J62"/>
  <c r="J61"/>
  <c r="J60"/>
  <c r="J59"/>
  <c r="J58"/>
  <c r="J57"/>
  <c r="J208" l="1"/>
  <c r="D55" i="19" l="1"/>
  <c r="G55" s="1"/>
  <c r="J255" i="20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3"/>
  <c r="J213"/>
  <c r="J212"/>
  <c r="J210"/>
  <c r="J209"/>
  <c r="J206"/>
  <c r="J205"/>
  <c r="J204"/>
  <c r="J203"/>
  <c r="J202"/>
  <c r="J201"/>
  <c r="J200"/>
  <c r="J199"/>
  <c r="J198"/>
  <c r="J194"/>
  <c r="J193"/>
  <c r="J192"/>
  <c r="J190"/>
  <c r="J189"/>
  <c r="J187"/>
  <c r="J184"/>
  <c r="J183"/>
  <c r="J182"/>
  <c r="J181"/>
  <c r="J179"/>
  <c r="J178"/>
  <c r="J177"/>
  <c r="J176"/>
  <c r="J175"/>
  <c r="J174"/>
  <c r="J173"/>
  <c r="J172"/>
  <c r="J171"/>
  <c r="J170"/>
  <c r="J169"/>
  <c r="J168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8"/>
  <c r="J85"/>
  <c r="J65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3"/>
  <c r="J22"/>
  <c r="J21"/>
  <c r="J20"/>
  <c r="J19"/>
  <c r="J18"/>
  <c r="J17"/>
  <c r="J16"/>
  <c r="J15"/>
  <c r="J14"/>
  <c r="J13"/>
  <c r="J12"/>
  <c r="J11"/>
  <c r="J10"/>
  <c r="J9"/>
  <c r="J8"/>
  <c r="J7"/>
  <c r="J745"/>
  <c r="J747"/>
  <c r="J746"/>
  <c r="J291"/>
  <c r="J292"/>
  <c r="J290"/>
  <c r="J739"/>
  <c r="J740"/>
  <c r="J741"/>
  <c r="J734"/>
  <c r="G51" i="19" s="1"/>
  <c r="J731" i="20"/>
  <c r="D50" i="19" s="1"/>
  <c r="G50" s="1"/>
  <c r="J728" i="20"/>
  <c r="D49" i="19" s="1"/>
  <c r="G49" s="1"/>
  <c r="J725" i="20"/>
  <c r="D48" i="19" s="1"/>
  <c r="G48" s="1"/>
  <c r="J722" i="20"/>
  <c r="G47" i="19" s="1"/>
  <c r="J632" i="20"/>
  <c r="J633" s="1"/>
  <c r="J634" s="1"/>
  <c r="D25" i="19" s="1"/>
  <c r="G25" s="1"/>
  <c r="J593" i="20"/>
  <c r="J596"/>
  <c r="J595"/>
  <c r="J547"/>
  <c r="J545"/>
  <c r="J543"/>
  <c r="J528"/>
  <c r="J514"/>
  <c r="J447"/>
  <c r="J363"/>
  <c r="J362"/>
  <c r="J361"/>
  <c r="J360"/>
  <c r="J359"/>
  <c r="J357"/>
  <c r="J356"/>
  <c r="J355"/>
  <c r="J354"/>
  <c r="J352"/>
  <c r="J271"/>
  <c r="J720"/>
  <c r="G46" i="19" s="1"/>
  <c r="J714" i="20"/>
  <c r="J710"/>
  <c r="J646"/>
  <c r="J421"/>
  <c r="J423"/>
  <c r="J422"/>
  <c r="J638"/>
  <c r="J627"/>
  <c r="J611"/>
  <c r="J612"/>
  <c r="J613"/>
  <c r="J610"/>
  <c r="L527"/>
  <c r="J605"/>
  <c r="J604"/>
  <c r="J602"/>
  <c r="J601"/>
  <c r="J432"/>
  <c r="J434"/>
  <c r="J442"/>
  <c r="J444"/>
  <c r="J445"/>
  <c r="J450"/>
  <c r="J449"/>
  <c r="J452"/>
  <c r="J462"/>
  <c r="J468"/>
  <c r="J478"/>
  <c r="J488"/>
  <c r="J496"/>
  <c r="J501"/>
  <c r="J509"/>
  <c r="J576"/>
  <c r="J572"/>
  <c r="J570"/>
  <c r="J569"/>
  <c r="J562"/>
  <c r="J553"/>
  <c r="J560"/>
  <c r="J563"/>
  <c r="J564"/>
  <c r="J554"/>
  <c r="J583"/>
  <c r="J582"/>
  <c r="J580"/>
  <c r="J579"/>
  <c r="J575"/>
  <c r="J574"/>
  <c r="J573"/>
  <c r="J571"/>
  <c r="J568"/>
  <c r="J559"/>
  <c r="J557"/>
  <c r="J548"/>
  <c r="J549"/>
  <c r="J540"/>
  <c r="J539"/>
  <c r="J538"/>
  <c r="J536"/>
  <c r="J534"/>
  <c r="J533"/>
  <c r="J532"/>
  <c r="J531"/>
  <c r="J530"/>
  <c r="J529"/>
  <c r="J527"/>
  <c r="L525"/>
  <c r="J526"/>
  <c r="J525"/>
  <c r="J524"/>
  <c r="J521"/>
  <c r="J520"/>
  <c r="J523"/>
  <c r="J519"/>
  <c r="J518"/>
  <c r="L515"/>
  <c r="J515"/>
  <c r="L512"/>
  <c r="J512"/>
  <c r="J511"/>
  <c r="J510"/>
  <c r="J508"/>
  <c r="J507"/>
  <c r="L505"/>
  <c r="J505"/>
  <c r="J504"/>
  <c r="J503"/>
  <c r="J502"/>
  <c r="J500"/>
  <c r="J499"/>
  <c r="J498"/>
  <c r="J497"/>
  <c r="J494"/>
  <c r="J493"/>
  <c r="J492"/>
  <c r="J491"/>
  <c r="J490"/>
  <c r="J489"/>
  <c r="J486"/>
  <c r="J485"/>
  <c r="J484"/>
  <c r="J483"/>
  <c r="J482"/>
  <c r="J480"/>
  <c r="J479"/>
  <c r="J477"/>
  <c r="L475"/>
  <c r="J471"/>
  <c r="J470"/>
  <c r="J469"/>
  <c r="J467"/>
  <c r="J466"/>
  <c r="J465"/>
  <c r="J464"/>
  <c r="J463"/>
  <c r="J461"/>
  <c r="J443"/>
  <c r="J420"/>
  <c r="J407"/>
  <c r="J408"/>
  <c r="J409"/>
  <c r="J410"/>
  <c r="J411"/>
  <c r="J412"/>
  <c r="J413"/>
  <c r="J414"/>
  <c r="J415"/>
  <c r="J416"/>
  <c r="J417"/>
  <c r="J418"/>
  <c r="J419"/>
  <c r="J406"/>
  <c r="J405"/>
  <c r="J404"/>
  <c r="J403"/>
  <c r="J402"/>
  <c r="J392"/>
  <c r="J388"/>
  <c r="J375"/>
  <c r="J374"/>
  <c r="J364" l="1"/>
  <c r="J330"/>
  <c r="J331" s="1"/>
  <c r="D16" i="19" s="1"/>
  <c r="G16" s="1"/>
  <c r="J748" i="20"/>
  <c r="J256"/>
  <c r="J257" s="1"/>
  <c r="J742"/>
  <c r="J743" s="1"/>
  <c r="G54" i="19" s="1"/>
  <c r="J345" i="20"/>
  <c r="J337"/>
  <c r="J717" l="1"/>
  <c r="J701"/>
  <c r="J703"/>
  <c r="J702"/>
  <c r="J700"/>
  <c r="J699"/>
  <c r="J691"/>
  <c r="J690"/>
  <c r="J683"/>
  <c r="D37" i="19" s="1"/>
  <c r="J676" i="20"/>
  <c r="J664"/>
  <c r="J665"/>
  <c r="J663"/>
  <c r="J718" l="1"/>
  <c r="G45" i="19" s="1"/>
  <c r="J666" i="20"/>
  <c r="J667" s="1"/>
  <c r="G32" i="19" l="1"/>
  <c r="J648" i="20"/>
  <c r="J649"/>
  <c r="J650"/>
  <c r="J628"/>
  <c r="J626"/>
  <c r="J625"/>
  <c r="J624"/>
  <c r="J623"/>
  <c r="J622"/>
  <c r="J621"/>
  <c r="J620"/>
  <c r="J618"/>
  <c r="J617"/>
  <c r="J616"/>
  <c r="J619"/>
  <c r="J615"/>
  <c r="J614"/>
  <c r="J606"/>
  <c r="J609"/>
  <c r="J608"/>
  <c r="J607"/>
  <c r="J603"/>
  <c r="J551"/>
  <c r="J546"/>
  <c r="J544"/>
  <c r="J542"/>
  <c r="J541"/>
  <c r="J535"/>
  <c r="J522"/>
  <c r="J513"/>
  <c r="J517"/>
  <c r="J506"/>
  <c r="J495"/>
  <c r="J481"/>
  <c r="J476"/>
  <c r="J475"/>
  <c r="J474"/>
  <c r="J473"/>
  <c r="J472"/>
  <c r="J448"/>
  <c r="J446"/>
  <c r="J440"/>
  <c r="J441"/>
  <c r="J439"/>
  <c r="J438"/>
  <c r="J435"/>
  <c r="J389"/>
  <c r="J385"/>
  <c r="J376"/>
  <c r="J369"/>
  <c r="J368"/>
  <c r="J349"/>
  <c r="J350" s="1"/>
  <c r="G19" i="19" l="1"/>
  <c r="J317" i="20" l="1"/>
  <c r="J318" s="1"/>
  <c r="J319" s="1"/>
  <c r="D14" i="19" l="1"/>
  <c r="G14" s="1"/>
  <c r="J297" i="20" l="1"/>
  <c r="J298"/>
  <c r="J289"/>
  <c r="J288"/>
  <c r="J287"/>
  <c r="J9" i="19"/>
  <c r="K9" s="1"/>
  <c r="J282" i="20"/>
  <c r="J293" l="1"/>
  <c r="J294" s="1"/>
  <c r="M9" i="19"/>
  <c r="J281" i="20"/>
  <c r="T281"/>
  <c r="J283"/>
  <c r="P284"/>
  <c r="J344"/>
  <c r="J343"/>
  <c r="J342"/>
  <c r="J341"/>
  <c r="J336"/>
  <c r="J335"/>
  <c r="J334"/>
  <c r="J333"/>
  <c r="D11" i="19" l="1"/>
  <c r="G11" s="1"/>
  <c r="J284" i="20"/>
  <c r="J285" s="1"/>
  <c r="D10" i="19" s="1"/>
  <c r="G10" s="1"/>
  <c r="J346" i="20"/>
  <c r="J347" s="1"/>
  <c r="J338"/>
  <c r="J339" s="1"/>
  <c r="J270"/>
  <c r="J269"/>
  <c r="J268"/>
  <c r="J265"/>
  <c r="J264"/>
  <c r="A775"/>
  <c r="A776" s="1"/>
  <c r="A777" s="1"/>
  <c r="J713"/>
  <c r="J709"/>
  <c r="J706"/>
  <c r="J707" s="1"/>
  <c r="D42" i="19" s="1"/>
  <c r="J695" i="20"/>
  <c r="J696" s="1"/>
  <c r="D40" i="19" s="1"/>
  <c r="J692" i="20"/>
  <c r="J689"/>
  <c r="J688"/>
  <c r="J687"/>
  <c r="J686"/>
  <c r="J680"/>
  <c r="J675"/>
  <c r="J678" s="1"/>
  <c r="J670"/>
  <c r="J671" s="1"/>
  <c r="J672" s="1"/>
  <c r="J659"/>
  <c r="J660" s="1"/>
  <c r="D30" i="19" s="1"/>
  <c r="J657" i="20"/>
  <c r="J658" s="1"/>
  <c r="J654"/>
  <c r="J655" s="1"/>
  <c r="J647"/>
  <c r="J645"/>
  <c r="J644"/>
  <c r="J643"/>
  <c r="J639"/>
  <c r="J637"/>
  <c r="J636"/>
  <c r="J600"/>
  <c r="J629" s="1"/>
  <c r="Q599"/>
  <c r="J552"/>
  <c r="J516"/>
  <c r="J460"/>
  <c r="J459"/>
  <c r="J458"/>
  <c r="J457"/>
  <c r="J456"/>
  <c r="J455"/>
  <c r="J454"/>
  <c r="J453"/>
  <c r="J451"/>
  <c r="J437"/>
  <c r="J436"/>
  <c r="J433"/>
  <c r="J431"/>
  <c r="J430"/>
  <c r="J429"/>
  <c r="J428"/>
  <c r="J427"/>
  <c r="J401"/>
  <c r="J400"/>
  <c r="J399"/>
  <c r="J398"/>
  <c r="J397"/>
  <c r="J396"/>
  <c r="J395"/>
  <c r="J394"/>
  <c r="J393"/>
  <c r="J390"/>
  <c r="J387"/>
  <c r="J386"/>
  <c r="J384"/>
  <c r="J383"/>
  <c r="J382"/>
  <c r="J381"/>
  <c r="J380"/>
  <c r="J379"/>
  <c r="J378"/>
  <c r="J377"/>
  <c r="J367"/>
  <c r="J371" s="1"/>
  <c r="J321"/>
  <c r="J322" s="1"/>
  <c r="J323" s="1"/>
  <c r="D15" i="19" s="1"/>
  <c r="J312" i="20"/>
  <c r="J311"/>
  <c r="J307"/>
  <c r="J308" s="1"/>
  <c r="J309" s="1"/>
  <c r="J296"/>
  <c r="J299" s="1"/>
  <c r="J267"/>
  <c r="J262"/>
  <c r="J261"/>
  <c r="J259"/>
  <c r="J272" l="1"/>
  <c r="J273" s="1"/>
  <c r="D6" i="19" s="1"/>
  <c r="J597" i="20"/>
  <c r="J598" s="1"/>
  <c r="D17" i="19"/>
  <c r="G17" s="1"/>
  <c r="J424" i="20"/>
  <c r="J715"/>
  <c r="J711"/>
  <c r="J651"/>
  <c r="J652" s="1"/>
  <c r="J640"/>
  <c r="J641" s="1"/>
  <c r="J693"/>
  <c r="J372"/>
  <c r="D21" i="19" s="1"/>
  <c r="D18"/>
  <c r="G18" s="1"/>
  <c r="J300" i="20"/>
  <c r="D12" i="19" s="1"/>
  <c r="J681" i="20"/>
  <c r="J277"/>
  <c r="J278" s="1"/>
  <c r="J313"/>
  <c r="J314" s="1"/>
  <c r="J704"/>
  <c r="J365"/>
  <c r="D8" i="19" l="1"/>
  <c r="G8" s="1"/>
  <c r="J425" i="20"/>
  <c r="D22" i="19" s="1"/>
  <c r="A7"/>
  <c r="A9" s="1"/>
  <c r="J630" i="20"/>
  <c r="D24" i="19" s="1"/>
  <c r="M34"/>
  <c r="H36"/>
  <c r="G21"/>
  <c r="I36" l="1"/>
  <c r="K71"/>
  <c r="I59" l="1"/>
  <c r="I60" s="1"/>
  <c r="I61" s="1"/>
  <c r="I63" s="1"/>
  <c r="I66" s="1"/>
  <c r="J42"/>
  <c r="K42" s="1"/>
  <c r="G42"/>
  <c r="A19" l="1"/>
  <c r="A20" s="1"/>
  <c r="A21" s="1"/>
  <c r="I64"/>
  <c r="I67" s="1"/>
  <c r="A24" l="1"/>
  <c r="A29" s="1"/>
  <c r="A30" s="1"/>
  <c r="A31" s="1"/>
  <c r="A37" l="1"/>
  <c r="A38" s="1"/>
  <c r="A41" s="1"/>
  <c r="A42" s="1"/>
  <c r="A43" s="1"/>
  <c r="A44" s="1"/>
  <c r="A45" s="1"/>
  <c r="A64" l="1"/>
  <c r="A65" s="1"/>
  <c r="A66" s="1"/>
  <c r="J37"/>
  <c r="K37" s="1"/>
  <c r="G37"/>
  <c r="G23" l="1"/>
  <c r="J23"/>
  <c r="K23" s="1"/>
  <c r="H37" i="8"/>
  <c r="M23" i="19" l="1"/>
  <c r="J29" l="1"/>
  <c r="K29" s="1"/>
  <c r="G29"/>
  <c r="G30"/>
  <c r="J30"/>
  <c r="K30" s="1"/>
  <c r="G12" l="1"/>
  <c r="G33" l="1"/>
  <c r="J33"/>
  <c r="K33" s="1"/>
  <c r="J28" l="1"/>
  <c r="K28" s="1"/>
  <c r="G28"/>
  <c r="G26" l="1"/>
  <c r="J26"/>
  <c r="K26" s="1"/>
  <c r="M26" l="1"/>
  <c r="J24" l="1"/>
  <c r="K24" s="1"/>
  <c r="G24"/>
  <c r="M24" l="1"/>
  <c r="J45" l="1"/>
  <c r="K45" s="1"/>
  <c r="G35"/>
  <c r="J35"/>
  <c r="K35" s="1"/>
  <c r="J41"/>
  <c r="K41" s="1"/>
  <c r="G41"/>
  <c r="J39"/>
  <c r="K39" s="1"/>
  <c r="G39"/>
  <c r="G6"/>
  <c r="J6"/>
  <c r="K6" s="1"/>
  <c r="J40"/>
  <c r="K40" s="1"/>
  <c r="G40"/>
  <c r="M35" l="1"/>
  <c r="M6"/>
  <c r="G22"/>
  <c r="J22"/>
  <c r="K22" s="1"/>
  <c r="M22" l="1"/>
  <c r="G27" l="1"/>
  <c r="J15"/>
  <c r="K15" s="1"/>
  <c r="G15"/>
  <c r="M15" l="1"/>
  <c r="G43" l="1"/>
  <c r="J43"/>
  <c r="K43" s="1"/>
  <c r="J44"/>
  <c r="K44" s="1"/>
  <c r="G44"/>
  <c r="G36" l="1"/>
  <c r="J36"/>
  <c r="K36" s="1"/>
  <c r="G20"/>
  <c r="J20"/>
  <c r="K20" s="1"/>
  <c r="G59" l="1"/>
  <c r="G64" s="1"/>
  <c r="M36"/>
  <c r="M20"/>
  <c r="G60" l="1"/>
  <c r="K59"/>
  <c r="K60" s="1"/>
  <c r="K61" s="1"/>
  <c r="K63" s="1"/>
  <c r="K64" s="1"/>
  <c r="K66" l="1"/>
  <c r="K67" s="1"/>
  <c r="K76" s="1"/>
  <c r="M59"/>
  <c r="G61"/>
  <c r="G63" s="1"/>
  <c r="G65" s="1"/>
  <c r="M60"/>
  <c r="M61" s="1"/>
  <c r="S69" l="1"/>
  <c r="S70" s="1"/>
  <c r="N70"/>
  <c r="N68"/>
  <c r="G66"/>
  <c r="G67" l="1"/>
  <c r="G75" l="1"/>
  <c r="F68"/>
  <c r="M68" s="1"/>
  <c r="M69" s="1"/>
  <c r="P69" l="1"/>
  <c r="Q69"/>
  <c r="Q70" s="1"/>
</calcChain>
</file>

<file path=xl/sharedStrings.xml><?xml version="1.0" encoding="utf-8"?>
<sst xmlns="http://schemas.openxmlformats.org/spreadsheetml/2006/main" count="2078" uniqueCount="736">
  <si>
    <t>DETAILED ESTIMATE</t>
  </si>
  <si>
    <t>a</t>
  </si>
  <si>
    <t>b</t>
  </si>
  <si>
    <t>c</t>
  </si>
  <si>
    <t>QTY</t>
  </si>
  <si>
    <t>Total</t>
  </si>
  <si>
    <t>Say</t>
  </si>
  <si>
    <t>Hall</t>
  </si>
  <si>
    <t>L</t>
  </si>
  <si>
    <t>B</t>
  </si>
  <si>
    <t>D</t>
  </si>
  <si>
    <t>Head room</t>
  </si>
  <si>
    <t>Clean removal of cement plastering</t>
  </si>
  <si>
    <t>Weathering course</t>
  </si>
  <si>
    <t>Supplying and fixing of Pressed tiles</t>
  </si>
  <si>
    <t>Supplying,laying,fixing and jointing the following pvc pipes</t>
  </si>
  <si>
    <t>Toilet</t>
  </si>
  <si>
    <t>Verandah</t>
  </si>
  <si>
    <t>Description</t>
  </si>
  <si>
    <t>Rate</t>
  </si>
  <si>
    <t>Unit</t>
  </si>
  <si>
    <t>Amount</t>
  </si>
  <si>
    <t>Labour welfare fund @1%</t>
  </si>
  <si>
    <t>Supervision charges @ 7.5%</t>
  </si>
  <si>
    <t>Sqm</t>
  </si>
  <si>
    <t>Cum</t>
  </si>
  <si>
    <t>Each</t>
  </si>
  <si>
    <t>Rmt</t>
  </si>
  <si>
    <t>TOTAL</t>
  </si>
  <si>
    <t>Item. No</t>
  </si>
  <si>
    <t>Pointing with cm 1:3,for pressed tiles</t>
  </si>
  <si>
    <t>Nos</t>
  </si>
  <si>
    <t>TAMILNADU  POLICE  HOUSING  CORPORATION LIMITED</t>
  </si>
  <si>
    <t>TIRUNELVELI  DIVISION</t>
  </si>
  <si>
    <t>ABSTRACT ESTIMATE</t>
  </si>
  <si>
    <t>Sl. No</t>
  </si>
  <si>
    <t>Qty.</t>
  </si>
  <si>
    <t>No</t>
  </si>
  <si>
    <t>Sub Total -I</t>
  </si>
  <si>
    <t>SubTotal  II</t>
  </si>
  <si>
    <t>Labour welfare fund @ 1%</t>
  </si>
  <si>
    <t>Lakhs</t>
  </si>
  <si>
    <t>LS</t>
  </si>
  <si>
    <t xml:space="preserve"> </t>
  </si>
  <si>
    <t>TAMIL NADU POLICE HOUSING CORPORATION</t>
  </si>
  <si>
    <t>======================================</t>
  </si>
  <si>
    <t>PLACE:-</t>
  </si>
  <si>
    <t>-</t>
  </si>
  <si>
    <t>COST OF MATERIALS</t>
  </si>
  <si>
    <t>RATE</t>
  </si>
  <si>
    <t>PER</t>
  </si>
  <si>
    <t>AMOUNT</t>
  </si>
  <si>
    <t>TAMIL NADU POLICE HOUSING CORPORATION LTD.</t>
  </si>
  <si>
    <t xml:space="preserve"> ESTIMATE SCRUTINY CHECK LIST - DB / CL / 01</t>
  </si>
  <si>
    <t>PROFORMA</t>
  </si>
  <si>
    <t>CHECK LIST TO ACCOMPANY THE DETAILED ESTIMATE</t>
  </si>
  <si>
    <t>PART - II</t>
  </si>
  <si>
    <t>Name of Work</t>
  </si>
  <si>
    <t>:</t>
  </si>
  <si>
    <t>Reference To Administrative Sanction (A.S) and Amount</t>
  </si>
  <si>
    <t>A site plan of the site for a scale of  1 / 500 with the following Details</t>
  </si>
  <si>
    <t>Enclosed</t>
  </si>
  <si>
    <t>Whether Rough cost Estimate based on which A.S was obtained is enclosed</t>
  </si>
  <si>
    <t>__</t>
  </si>
  <si>
    <t>Spot level with contours at an intervals of 15 metres indicating the referance to bench mark and its locations</t>
  </si>
  <si>
    <t>_____</t>
  </si>
  <si>
    <t>If there are omission in the provision as Sanctioned , reason to be substantiated</t>
  </si>
  <si>
    <t>Nil</t>
  </si>
  <si>
    <t>Trees with in the site indiating their girth , height , area of spread and age</t>
  </si>
  <si>
    <t>Marked in the layout</t>
  </si>
  <si>
    <t>Whether objective report accompany estimate is prepared</t>
  </si>
  <si>
    <t>Yes</t>
  </si>
  <si>
    <t>Existing roads , pathways , Streams , odais and structures with measurements with in the site and in the adjoining land</t>
  </si>
  <si>
    <t>Whether Layout Plan is enclosed</t>
  </si>
  <si>
    <t>d</t>
  </si>
  <si>
    <t>Power lines , Telephone lines , Water supply and Drainage line with in the site if any</t>
  </si>
  <si>
    <t>Whether Trail Pit Particulars are enclosed</t>
  </si>
  <si>
    <t>If the Proposal is for Additional Floors,</t>
  </si>
  <si>
    <t>____</t>
  </si>
  <si>
    <t xml:space="preserve">Test results of the soil at the site </t>
  </si>
  <si>
    <t>Year(s) of Construction of Exiting Floors and the ultimate number of floors designed for .</t>
  </si>
  <si>
    <t>Soil test report from authorised Institution / Agency enclosed</t>
  </si>
  <si>
    <t>Whether there any spliting up of the Sanction is involved</t>
  </si>
  <si>
    <t>Does the site require Filling and if so whether Provision is made in the Estimate</t>
  </si>
  <si>
    <t>___</t>
  </si>
  <si>
    <t>If the cost of the filling is the high , has it been examined as to whether the building can be constructed without resorting to filling at a high cost .</t>
  </si>
  <si>
    <t>Whether the list is submitted in Duplicate</t>
  </si>
  <si>
    <t>In the case of Load bearing structures, whether stress at critical section has been worked out .</t>
  </si>
  <si>
    <t>Reason for delay over and above the stipulated time to prepare the detailed estimate from the date of receipt of A.S.</t>
  </si>
  <si>
    <t>Proposal for Additional Staff</t>
  </si>
  <si>
    <t>Monuments , Memorial Pillars , Museums and other building with in 100 m radius of the proposed site , coming under department of Archaelogy .</t>
  </si>
  <si>
    <t>NIL</t>
  </si>
  <si>
    <t>Further if such structures exists beyond 100 m - 300 m radius of the proposed site , approval should be obtained from " National Commission for Museum and Monuments " .</t>
  </si>
  <si>
    <t>TIRUNELVELI DIVISION</t>
  </si>
  <si>
    <t>PART - I</t>
  </si>
  <si>
    <t>A Site plan of the Site for a scale of 1/500 with the following Details</t>
  </si>
  <si>
    <t xml:space="preserve"> Enclosed.</t>
  </si>
  <si>
    <t>i) North Point</t>
  </si>
  <si>
    <t>Marked.</t>
  </si>
  <si>
    <t>ii ) Survey No. Sub division etc</t>
  </si>
  <si>
    <t>iii ) Measurement of the Site</t>
  </si>
  <si>
    <t>Enmarked</t>
  </si>
  <si>
    <t>Classification of the Land such as Patta / Poramboke , Wet / Dry .</t>
  </si>
  <si>
    <t xml:space="preserve">Police land </t>
  </si>
  <si>
    <t>Extent of Land</t>
  </si>
  <si>
    <t>Nature of Site (ie) Whether low lying , sloping or level ground  .</t>
  </si>
  <si>
    <t>Sloped ground</t>
  </si>
  <si>
    <t>Whether there are LT / HT Power lines running across the site and if so the capacity of the Power lines</t>
  </si>
  <si>
    <t>Whether there are any Telephone lines with in the Sites.</t>
  </si>
  <si>
    <t xml:space="preserve">Water table Level    (1) Present                                     </t>
  </si>
  <si>
    <t xml:space="preserve">                              (2) Maximum</t>
  </si>
  <si>
    <t>Maximum Flood level of the nearest Water course if any</t>
  </si>
  <si>
    <t>Whether there are any Water supply and Drainage  lines with in the Site, requiring diversion .</t>
  </si>
  <si>
    <t>Whether there are any Wells with in the Site and if so the size of the well, Depth and nature of water .</t>
  </si>
  <si>
    <t>Whether there are rock outcrop  with in the Site and if so location may be indicated in the Site plan .</t>
  </si>
  <si>
    <t xml:space="preserve">Nature of Soil at the site with Trail pit details for a Depth of 4.00 metre ( Soil classification to be as per Chief Engineer/TNPHC Circular No WKS. 11(2) 2821 /A / 79 - CR dt 24.10.79. </t>
  </si>
  <si>
    <t>Lead for Materials</t>
  </si>
  <si>
    <t>Local rates for the Materials not covered under Schedule of Rates</t>
  </si>
  <si>
    <t>Tamil Nadu Police Housing Corparation Ltd.</t>
  </si>
  <si>
    <t>==========================================================</t>
  </si>
  <si>
    <t>LABOUR RATE</t>
  </si>
  <si>
    <t>1.</t>
  </si>
  <si>
    <t>CUM.</t>
  </si>
  <si>
    <t>2.</t>
  </si>
  <si>
    <t>3.</t>
  </si>
  <si>
    <t>4.</t>
  </si>
  <si>
    <t>HARD BROKEN STONE JELLY 10mm</t>
  </si>
  <si>
    <t>5.</t>
  </si>
  <si>
    <t>HARD BROKEN STONE JELLY 12mm</t>
  </si>
  <si>
    <t>6.</t>
  </si>
  <si>
    <t>HARD BROKEN STONE JELLY 20mm</t>
  </si>
  <si>
    <t>7.</t>
  </si>
  <si>
    <t>HARD BROKEN STONE JELLY 40mm</t>
  </si>
  <si>
    <t>8.</t>
  </si>
  <si>
    <t>9.</t>
  </si>
  <si>
    <t>SAND FOR FILLING</t>
  </si>
  <si>
    <t>10.</t>
  </si>
  <si>
    <t>1000nos.</t>
  </si>
  <si>
    <t>11.</t>
  </si>
  <si>
    <t>CUM</t>
  </si>
  <si>
    <t>12.</t>
  </si>
  <si>
    <t>BRICK JELLY 20mmGAUGE</t>
  </si>
  <si>
    <t>13.</t>
  </si>
  <si>
    <t>MACHINE PRESSED TILES 23x 23x 2 Cm</t>
  </si>
  <si>
    <t>Local</t>
  </si>
  <si>
    <t>14.</t>
  </si>
  <si>
    <t>15.</t>
  </si>
  <si>
    <t>16.</t>
  </si>
  <si>
    <t>17.</t>
  </si>
  <si>
    <t>C.W. PLANK UPTO 40mmTHICK UPTO 30 Cm WIDTH</t>
  </si>
  <si>
    <t>18.</t>
  </si>
  <si>
    <t>Vibrat-charges(P.C.C) sl.102</t>
  </si>
  <si>
    <t>19.</t>
  </si>
  <si>
    <t>20.</t>
  </si>
  <si>
    <t>21.</t>
  </si>
  <si>
    <t>22.</t>
  </si>
  <si>
    <t>23.</t>
  </si>
  <si>
    <t>CEMENT (supply at site)</t>
  </si>
  <si>
    <t>M.T</t>
  </si>
  <si>
    <t>24.</t>
  </si>
  <si>
    <t>R.T.S. / M.S upto 16mm</t>
  </si>
  <si>
    <t>25.</t>
  </si>
  <si>
    <t>M.S./ R.T.S above 16mm</t>
  </si>
  <si>
    <t>26.</t>
  </si>
  <si>
    <t>Country BricksKiln Burnt  SIZE 22x11x5Cm</t>
  </si>
  <si>
    <t>27.</t>
  </si>
  <si>
    <t>28.</t>
  </si>
  <si>
    <t>HBSJ 37.5mm to 26.5mm IRC metal</t>
  </si>
  <si>
    <t>29.</t>
  </si>
  <si>
    <t>HBSJ 63mm to 45mm IRC metal</t>
  </si>
  <si>
    <t>30.</t>
  </si>
  <si>
    <t>1. Certified that the lead particulars furnished above are correct to the best of my knowledge.</t>
  </si>
  <si>
    <t>*</t>
  </si>
  <si>
    <t>CEMENT</t>
  </si>
  <si>
    <t>L.S</t>
  </si>
  <si>
    <t>SUNDRIES</t>
  </si>
  <si>
    <t>CEMENT MORTAR(1:3)</t>
  </si>
  <si>
    <t>CEMENT MORTAR(1:4)</t>
  </si>
  <si>
    <t>CEMENT MORTAR(1:5)</t>
  </si>
  <si>
    <t>CEMENT MORTAR(1:6)</t>
  </si>
  <si>
    <t>TOTAL FOR 10 CUM</t>
  </si>
  <si>
    <t>14.II</t>
  </si>
  <si>
    <t>Plastering with CM 1:5,12mm tk</t>
  </si>
  <si>
    <t>c) 20mm ASTM pipe</t>
  </si>
  <si>
    <t>SLACKED SHELL LIME</t>
  </si>
  <si>
    <t>a) Light point with ceiling rose</t>
  </si>
  <si>
    <t>b) Light point with out ceiling rose</t>
  </si>
  <si>
    <t>Supplying and fixing of LED Bulbs</t>
  </si>
  <si>
    <t>White washing with two coats of shell lime for old ceiling</t>
  </si>
  <si>
    <t xml:space="preserve">Supply and delivery of following Electric Ceiling fan with ISI mark </t>
  </si>
  <si>
    <t>Charges of assembling and fixing of ceiling fan of different sweep etc.,</t>
  </si>
  <si>
    <t>75.1.2</t>
  </si>
  <si>
    <t>For Bulk head</t>
  </si>
  <si>
    <t>Supplying and Fixing of UPVC door shutter</t>
  </si>
  <si>
    <t>D/F W</t>
  </si>
  <si>
    <t>a) 9 W LED Bulbs</t>
  </si>
  <si>
    <t>b) 12 W LED Bulbs</t>
  </si>
  <si>
    <t>Supplying and fixing of 4" 18 W Tube light fittings</t>
  </si>
  <si>
    <t>Supply and Fixing of 25 W LED Street light Fittings (single)</t>
  </si>
  <si>
    <t>Rate for the year of 2020-21</t>
  </si>
  <si>
    <t>MASON-I Brick / Stone work p12 /29</t>
  </si>
  <si>
    <t>MASON-II Brick / Stone work p14/72</t>
  </si>
  <si>
    <t>MAZDOOR-I p14/74</t>
  </si>
  <si>
    <t>MAZDOOR-II p15/101</t>
  </si>
  <si>
    <t>PAINTER-I p12/36</t>
  </si>
  <si>
    <t>PAINTER-II p14/78</t>
  </si>
  <si>
    <t>PLUMBER-I p12/38</t>
  </si>
  <si>
    <t>PLUMBER-II p14/79</t>
  </si>
  <si>
    <t>FITTER-I  p12/18</t>
  </si>
  <si>
    <t>FITTER-II p13/68</t>
  </si>
  <si>
    <t>CARPENTER-I p12/16</t>
  </si>
  <si>
    <t>CARPENTER-II p13/64</t>
  </si>
  <si>
    <t>STONE CUTTER-I p12/41</t>
  </si>
  <si>
    <t>STONE CUTTER-II p14/83</t>
  </si>
  <si>
    <t>FLOOR POLISHER p12/20</t>
  </si>
  <si>
    <t>Mortar mix charges manual  sl.165(Ann3 p-34)</t>
  </si>
  <si>
    <t>Vibrat-charges(R.C.C) sl.103/2 p30</t>
  </si>
  <si>
    <t>Sand filling charges sl.75 p-28</t>
  </si>
  <si>
    <t>Earth filling charges sl.76 p-28</t>
  </si>
  <si>
    <t>E.W.  61/62 p-27</t>
  </si>
  <si>
    <t>L.C.T.W.Door- 144/2 p-32</t>
  </si>
  <si>
    <t>L.C.marine doors-145/3 p-32</t>
  </si>
  <si>
    <t>TW glazed window 149/8 p-33</t>
  </si>
  <si>
    <t>Wrought&amp;putup 143/1 p-32</t>
  </si>
  <si>
    <t>Ventilator 153/14 p-33</t>
  </si>
  <si>
    <t>Meter- Cupboard Weldmesh 158/23 p-34</t>
  </si>
  <si>
    <t>E.W (SDR) 62/67 p-27</t>
  </si>
  <si>
    <t>FITTER-II (Pipe &amp; Bar Bend) 69/20a p-14</t>
  </si>
  <si>
    <t>FITTER-I (Pipe &amp; Bar Bend) 19/20 p-12</t>
  </si>
  <si>
    <t>E.W  loose soil p-26 SS20B/55/50</t>
  </si>
  <si>
    <t xml:space="preserve">Total </t>
  </si>
  <si>
    <t>Skirting</t>
  </si>
  <si>
    <t>Kavalkinaru</t>
  </si>
  <si>
    <t xml:space="preserve">Cleaning for existing Septic tank </t>
  </si>
  <si>
    <t>SubTotal  III</t>
  </si>
  <si>
    <t>Plastering with CM 1:5, 12mm tk</t>
  </si>
  <si>
    <t>D/F D2</t>
  </si>
  <si>
    <t>D/F W1</t>
  </si>
  <si>
    <t>Soffits of V</t>
  </si>
  <si>
    <t>Soffits of O</t>
  </si>
  <si>
    <t>D/F V</t>
  </si>
  <si>
    <t>Door-D vertical</t>
  </si>
  <si>
    <t>Main Door Top</t>
  </si>
  <si>
    <t>bottom</t>
  </si>
  <si>
    <t>S &amp; F of 15mm dia Engineering Polymer Tap (long body ) for coastal area only</t>
  </si>
  <si>
    <t>S/C &amp; Head room</t>
  </si>
  <si>
    <t>Earthing connection</t>
  </si>
  <si>
    <t xml:space="preserve">Earthing station </t>
  </si>
  <si>
    <t>CGST  &amp; SGST @ 12%</t>
  </si>
  <si>
    <t>cum</t>
  </si>
  <si>
    <t>2021-2022</t>
  </si>
  <si>
    <t>Sl.No</t>
  </si>
  <si>
    <t>Description of Material</t>
  </si>
  <si>
    <t>Source</t>
  </si>
  <si>
    <t>Total Lead</t>
  </si>
  <si>
    <t>Cost of Material</t>
  </si>
  <si>
    <t>Lead charge</t>
  </si>
  <si>
    <t>Material Cost @ Site</t>
  </si>
  <si>
    <t>ROUGH STONE</t>
  </si>
  <si>
    <t>BOND STONE</t>
  </si>
  <si>
    <t>HARD BROKEN STONE JELLY 3mm To 10mm</t>
  </si>
  <si>
    <t>SAND FOR MORTAR</t>
  </si>
  <si>
    <t>Kiln Burnt Country Bricks  SIZE 22x11x7Cm</t>
  </si>
  <si>
    <t>BRICK JELLY 40mmGAUGE</t>
  </si>
  <si>
    <t>SLACKED &amp;SREENED LIME STONE</t>
  </si>
  <si>
    <t>C.W SCANTLING UPTO 4M LONG</t>
  </si>
  <si>
    <t>T.W SCANTLING 2M TO 3M LONG 108/73 p-19</t>
  </si>
  <si>
    <t>T.W.SCANTLING BELOW 2M LONG 109/74 p-21</t>
  </si>
  <si>
    <t>T.W.PLANKS 15TO30cm WIDTH &amp; 12to25mm Thick</t>
  </si>
  <si>
    <t>Country BricksKiln Burnt of SIZE 22x11x5Cm</t>
  </si>
  <si>
    <t>MOSAIC TILES GRAY 25X25X2cm.</t>
  </si>
  <si>
    <t>HBSJ 11.2mm IRC metal (HW)</t>
  </si>
  <si>
    <t xml:space="preserve"> Gravel</t>
  </si>
  <si>
    <t xml:space="preserve"> Well Gravel</t>
  </si>
  <si>
    <t>Stone dust p20 96-58a</t>
  </si>
  <si>
    <t>Country wood Wrought &amp; Put up</t>
  </si>
  <si>
    <t>a. C.W. over 2 m &amp; below 3 m</t>
  </si>
  <si>
    <t>b. C.W. below 2 m length.</t>
  </si>
  <si>
    <t xml:space="preserve">Cleaning for existing Septic tanks </t>
  </si>
  <si>
    <t>Painting two coats OBD paint for old surfaces with thorough scrappings with water wash.</t>
  </si>
  <si>
    <t>D/F D1</t>
  </si>
  <si>
    <t>Soffits of D1</t>
  </si>
  <si>
    <t>Supplying and fixing of 40mm thick precast slab</t>
  </si>
  <si>
    <t>Total. Qty.</t>
  </si>
  <si>
    <t xml:space="preserve">Over Terrace </t>
  </si>
  <si>
    <t xml:space="preserve">Brick work in C.M. 1: 5, using kiln burnt country bricks of size 22x11x7 mm in Foundation &amp; basement </t>
  </si>
  <si>
    <t>Water tank support wall</t>
  </si>
  <si>
    <t>S/S top over W</t>
  </si>
  <si>
    <t>Plastering with CM 1:4, 12 mm thick</t>
  </si>
  <si>
    <t>Over Terace</t>
  </si>
  <si>
    <t>C/B walls</t>
  </si>
  <si>
    <t>Soffits of W</t>
  </si>
  <si>
    <t>Outer alround</t>
  </si>
  <si>
    <t>Painting two coats of old wood work</t>
  </si>
  <si>
    <t>Door D1</t>
  </si>
  <si>
    <t>Painting two coats of old iron work</t>
  </si>
  <si>
    <t>Outer</t>
  </si>
  <si>
    <t>Painting two coats plastic emulsion paint for old surfaces with thorough scrappings with water wash.</t>
  </si>
  <si>
    <t>Painting two coats of old wood  work</t>
  </si>
  <si>
    <t>Unforeseen items, Contingencies&amp; P.S Charges @ 2.50 %</t>
  </si>
  <si>
    <t>Skirting around the parapat</t>
  </si>
  <si>
    <t>Parapet wall</t>
  </si>
  <si>
    <t>Tank support wall</t>
  </si>
  <si>
    <t>Tank front wall</t>
  </si>
  <si>
    <t>Pump room outer</t>
  </si>
  <si>
    <t>Inspector toilet inner</t>
  </si>
  <si>
    <t>Plinth protection wall</t>
  </si>
  <si>
    <t>Window soffit</t>
  </si>
  <si>
    <t>Sullage drain</t>
  </si>
  <si>
    <t>Dismantling and removing carfully the existing brick work with cement mortar.</t>
  </si>
  <si>
    <t>a) Under 3m height</t>
  </si>
  <si>
    <t>Earth wrok excavation for foundation in all soils and sub soils.(including refilling)</t>
  </si>
  <si>
    <t>a) 0 to 2m depth</t>
  </si>
  <si>
    <t>IC</t>
  </si>
  <si>
    <t>PCC 1:5:10,for foundation using 40mm jelly.</t>
  </si>
  <si>
    <t xml:space="preserve">a) In Foundation &amp; basement </t>
  </si>
  <si>
    <t xml:space="preserve">IC &amp; Bore camber Cover </t>
  </si>
  <si>
    <t>Head room door</t>
  </si>
  <si>
    <t>Parapet inner</t>
  </si>
  <si>
    <t>IC inner</t>
  </si>
  <si>
    <t>Arms &amp; ammunition</t>
  </si>
  <si>
    <t>loft</t>
  </si>
  <si>
    <t>Lockup (W)</t>
  </si>
  <si>
    <t>Reception</t>
  </si>
  <si>
    <t>Writer</t>
  </si>
  <si>
    <t>Inspector</t>
  </si>
  <si>
    <t>Rest room (W)</t>
  </si>
  <si>
    <t>Sitout</t>
  </si>
  <si>
    <t xml:space="preserve">Hall  </t>
  </si>
  <si>
    <t>Communication</t>
  </si>
  <si>
    <t>Property room</t>
  </si>
  <si>
    <t>Loft</t>
  </si>
  <si>
    <t>SI</t>
  </si>
  <si>
    <t>D/F MD</t>
  </si>
  <si>
    <t>Soffits of MD</t>
  </si>
  <si>
    <t>D/F D5</t>
  </si>
  <si>
    <t>D/F Sitout Opening</t>
  </si>
  <si>
    <t>D/F V2</t>
  </si>
  <si>
    <t>Soffits of V2</t>
  </si>
  <si>
    <t>D/F V1</t>
  </si>
  <si>
    <t>Soffits of V1</t>
  </si>
  <si>
    <t>Door MD</t>
  </si>
  <si>
    <t>For V4</t>
  </si>
  <si>
    <t>b) 25 mm ASTM pipe</t>
  </si>
  <si>
    <t>Tank to Ins. Toilet</t>
  </si>
  <si>
    <t>Tank to Lockup WC</t>
  </si>
  <si>
    <t>Tank to FF WC</t>
  </si>
  <si>
    <t>Wiring with 1.5 sqmm PVC insulated single core multi strand fire retardant flexible copper cable</t>
  </si>
  <si>
    <t>bulkhead</t>
  </si>
  <si>
    <t>Wiring with 1.5 sqmm PVC insulated single core multi strand fire retardant  flexible copper cable with ISI mark. For Staircase light point</t>
  </si>
  <si>
    <t>Rest room</t>
  </si>
  <si>
    <t>Property</t>
  </si>
  <si>
    <t>Ins</t>
  </si>
  <si>
    <t>FF Hall</t>
  </si>
  <si>
    <t>Supply and delivery of 110mm dia pvc SWR pipe for rain water down fall pipe.</t>
  </si>
  <si>
    <t>Precast pavement  slab 50mm thick in cc 1:3:6</t>
  </si>
  <si>
    <t>Plinth protection</t>
  </si>
  <si>
    <t>COLACHEL</t>
  </si>
  <si>
    <t>Mathiravilai</t>
  </si>
  <si>
    <t>Thottiyodu</t>
  </si>
  <si>
    <t>Karavilai</t>
  </si>
  <si>
    <t>2. Certified that Presently M sand from the approved source of Thottiyodu which is nearest and 18 Km from the site.</t>
  </si>
  <si>
    <t>3. Certified that Presently Gravel from the source of Kavalkinaru which is nearest and 43 Km from the site.</t>
  </si>
  <si>
    <t xml:space="preserve">Wiring with 1.5 sqmm PVC insulated single core multi strand fire retardant flexible copper cable </t>
  </si>
  <si>
    <t>Bore chamber</t>
  </si>
  <si>
    <t xml:space="preserve">Brick work in C.M. 1: 5, using kiln burnt country bricks of size 22x11x7 cm in Foundation &amp; basement </t>
  </si>
  <si>
    <t>Supplying, laying, fixing and jointing the following pvc pipes</t>
  </si>
  <si>
    <t>Supplying &amp; Laying 8 SWG GI wire</t>
  </si>
  <si>
    <t>Special repair works to the  All women police station at Colachel in Kanyakumari  District.</t>
  </si>
  <si>
    <t>A2/24,25,26</t>
  </si>
  <si>
    <t>7673.00 Sqm</t>
  </si>
  <si>
    <r>
      <rPr>
        <b/>
        <u/>
        <sz val="14"/>
        <color theme="1"/>
        <rFont val="Times New Roman"/>
        <family val="1"/>
      </rPr>
      <t>Name of work</t>
    </r>
    <r>
      <rPr>
        <b/>
        <sz val="14"/>
        <color theme="1"/>
        <rFont val="Times New Roman"/>
        <family val="1"/>
      </rPr>
      <t>: Special repair works to the  Urban Police Station At Puthukadai  in Kanyakumari  District.</t>
    </r>
  </si>
  <si>
    <t>Entry Ceiling</t>
  </si>
  <si>
    <t>W -S/C Ciling</t>
  </si>
  <si>
    <t>I Flight</t>
  </si>
  <si>
    <t>Landing</t>
  </si>
  <si>
    <t>II Flight</t>
  </si>
  <si>
    <t>In First Floor</t>
  </si>
  <si>
    <t>Passage</t>
  </si>
  <si>
    <t>Rest room (M)</t>
  </si>
  <si>
    <t>S/S Front</t>
  </si>
  <si>
    <t>W2 -S/C Ciling</t>
  </si>
  <si>
    <t>III Flight</t>
  </si>
  <si>
    <t>IV Flight</t>
  </si>
  <si>
    <t>In Second Floor</t>
  </si>
  <si>
    <t>Interrogation</t>
  </si>
  <si>
    <t>Medeting Room</t>
  </si>
  <si>
    <t>Front s/s</t>
  </si>
  <si>
    <t>W-S/S</t>
  </si>
  <si>
    <t>V Flight</t>
  </si>
  <si>
    <t>VI Flight</t>
  </si>
  <si>
    <t>lockup</t>
  </si>
  <si>
    <t>wc inner</t>
  </si>
  <si>
    <t>wc outer</t>
  </si>
  <si>
    <t>D/F v2</t>
  </si>
  <si>
    <t>v2 bottom</t>
  </si>
  <si>
    <t>D1 bottom</t>
  </si>
  <si>
    <t>Shelf</t>
  </si>
  <si>
    <t>Common Toilet</t>
  </si>
  <si>
    <t>D/F w2</t>
  </si>
  <si>
    <t>Staircase</t>
  </si>
  <si>
    <t>d/f GW1</t>
  </si>
  <si>
    <t>S/C opening</t>
  </si>
  <si>
    <t>D/f MD</t>
  </si>
  <si>
    <t>D/F FW1</t>
  </si>
  <si>
    <t>D/F d2</t>
  </si>
  <si>
    <t>Soffits of FW1</t>
  </si>
  <si>
    <t>Soffits of d2</t>
  </si>
  <si>
    <t xml:space="preserve">Corridor </t>
  </si>
  <si>
    <t>D/F GD</t>
  </si>
  <si>
    <t>Soffits of d1</t>
  </si>
  <si>
    <t>Station Writer</t>
  </si>
  <si>
    <t>inspector</t>
  </si>
  <si>
    <t>Soffits of v2</t>
  </si>
  <si>
    <t>wc</t>
  </si>
  <si>
    <t>Lockup</t>
  </si>
  <si>
    <t>Soffits of d5</t>
  </si>
  <si>
    <t>Soffits of w2</t>
  </si>
  <si>
    <t xml:space="preserve">d/f s/c </t>
  </si>
  <si>
    <t>Soffits of w1</t>
  </si>
  <si>
    <t>computer</t>
  </si>
  <si>
    <t>Soffits of w</t>
  </si>
  <si>
    <t>rest room</t>
  </si>
  <si>
    <t>w bottom</t>
  </si>
  <si>
    <t>sub inspector inner</t>
  </si>
  <si>
    <t>wc outer wall</t>
  </si>
  <si>
    <t>wc inner wall</t>
  </si>
  <si>
    <t>in second floor</t>
  </si>
  <si>
    <t>staircase inner</t>
  </si>
  <si>
    <t>S/C OPENING</t>
  </si>
  <si>
    <t>toilet opening</t>
  </si>
  <si>
    <t>D2 bottom</t>
  </si>
  <si>
    <t>D/F Window W</t>
  </si>
  <si>
    <t>toilet inner</t>
  </si>
  <si>
    <t>D5 bottom</t>
  </si>
  <si>
    <t>D/F GW1</t>
  </si>
  <si>
    <t>V2 bottom</t>
  </si>
  <si>
    <t>toilet frond side</t>
  </si>
  <si>
    <t>d/f opening</t>
  </si>
  <si>
    <t>toilet inner all round</t>
  </si>
  <si>
    <t>D/15 V2</t>
  </si>
  <si>
    <t>TOILET INNER</t>
  </si>
  <si>
    <t>PASSAGE</t>
  </si>
  <si>
    <t>PASSAGE OPENING</t>
  </si>
  <si>
    <t>HALL INNER ALL ROUND</t>
  </si>
  <si>
    <t>D/F D1,D2</t>
  </si>
  <si>
    <t>D1 BOTTOM</t>
  </si>
  <si>
    <t>MD BOTTOM</t>
  </si>
  <si>
    <t>CORRIDOR OPENING</t>
  </si>
  <si>
    <t>WINDOW W</t>
  </si>
  <si>
    <t>WINDOW W1</t>
  </si>
  <si>
    <t>W1-BOTTOM</t>
  </si>
  <si>
    <t>W BOTTOM</t>
  </si>
  <si>
    <t>interrogation inner all round</t>
  </si>
  <si>
    <t>WINDOW BOTTOM</t>
  </si>
  <si>
    <t>C/B WALL</t>
  </si>
  <si>
    <t>meeting room inner all round</t>
  </si>
  <si>
    <t>Third Floor</t>
  </si>
  <si>
    <t>D/F W2</t>
  </si>
  <si>
    <t>Soffits of W1</t>
  </si>
  <si>
    <t>Soffits of W2</t>
  </si>
  <si>
    <t>Soffits of GW1</t>
  </si>
  <si>
    <t>Front top</t>
  </si>
  <si>
    <t>S/S top over W1</t>
  </si>
  <si>
    <t>S/S top over W2</t>
  </si>
  <si>
    <t xml:space="preserve">C/B shutter </t>
  </si>
  <si>
    <t>S/S bot over W</t>
  </si>
  <si>
    <t>S/S bot over W1</t>
  </si>
  <si>
    <t>S/S bot over W2</t>
  </si>
  <si>
    <t>Lock up door</t>
  </si>
  <si>
    <t>GW1</t>
  </si>
  <si>
    <t>W2</t>
  </si>
  <si>
    <t>W1</t>
  </si>
  <si>
    <t>W</t>
  </si>
  <si>
    <t>FW1</t>
  </si>
  <si>
    <t>Building</t>
  </si>
  <si>
    <t>CGST  &amp; SGST @ 18%</t>
  </si>
  <si>
    <t>Building alround Below Basement Level</t>
  </si>
  <si>
    <t xml:space="preserve">For toilet </t>
  </si>
  <si>
    <t>Rest Room (W)INNER</t>
  </si>
  <si>
    <t>Painting one coats plastic emulsion paint for old surfaces with thorough scrappings with water wash.</t>
  </si>
  <si>
    <t>Sintex Tank cover</t>
  </si>
  <si>
    <t>Sypplying and Fixing of monoblock Motor 1.5 HP</t>
  </si>
  <si>
    <t>In pump room</t>
  </si>
  <si>
    <t>Sypplying and Fixing of  Starter</t>
  </si>
  <si>
    <t>Labour charges For fixing of monoblock motor 1.5 HP</t>
  </si>
  <si>
    <t>Sypplying and Fixing of  4mm Thick pinheaded Glass panels</t>
  </si>
  <si>
    <t>m2</t>
  </si>
  <si>
    <t>Removel of existing  Euroccon Tiles</t>
  </si>
  <si>
    <t>Portico</t>
  </si>
  <si>
    <t>Ramp</t>
  </si>
  <si>
    <t>Steps</t>
  </si>
  <si>
    <t>Supplying and Fixing  of   Euroccon Tiles</t>
  </si>
  <si>
    <t>Thorough scrapping of old plastered surface</t>
  </si>
  <si>
    <t>Clean removal of cement plastering (P.25/PWD SR 2022-23)</t>
  </si>
  <si>
    <t>.</t>
  </si>
  <si>
    <t>Dismantling and removing carfully the existing brick work with cement mortar. (P.21/PWD SR 2022-23)</t>
  </si>
  <si>
    <t>Painting two coats plastic emulsion paint for New surfaces with thorough scrappings with water wash.</t>
  </si>
  <si>
    <t>Lockup (m)</t>
  </si>
  <si>
    <t>Pudhukkadai</t>
  </si>
  <si>
    <t>2022-23</t>
  </si>
  <si>
    <t>2022-2023</t>
  </si>
  <si>
    <t>CEMENT MORTAR(1:1.5)</t>
  </si>
  <si>
    <t>SAND</t>
  </si>
  <si>
    <t>MIXING OF MORTAR</t>
  </si>
  <si>
    <t>TOTAL FOR 1 CUM</t>
  </si>
  <si>
    <t>CEMENT MORTAR(1:2)</t>
  </si>
  <si>
    <t>CEMENT MORTAR(1:7)</t>
  </si>
  <si>
    <t>CEMENT MORTAR(1:8)</t>
  </si>
  <si>
    <t>EARTH WORK EXCAVATION</t>
  </si>
  <si>
    <t>---------------------</t>
  </si>
  <si>
    <t>EARTH WORK EXCAVATION IN SS20B</t>
  </si>
  <si>
    <t>ADD 100% FOR NARROW CUTTING</t>
  </si>
  <si>
    <t xml:space="preserve"> 1/3REFILLING CHARGES</t>
  </si>
  <si>
    <t>RATE PER CUM INCLUDING REFILLING</t>
  </si>
  <si>
    <t>0 TO 2M</t>
  </si>
  <si>
    <t>2 TO 3M</t>
  </si>
  <si>
    <t>CEMENT CONCRETE(1:5:10) USING</t>
  </si>
  <si>
    <t>40mm HBSTONE METEL</t>
  </si>
  <si>
    <t xml:space="preserve">  H.B.STONEJELLY 40mm</t>
  </si>
  <si>
    <t>NO.</t>
  </si>
  <si>
    <t>MASON II</t>
  </si>
  <si>
    <t>MAZDOOR I</t>
  </si>
  <si>
    <t>MAZDOOR II</t>
  </si>
  <si>
    <t>RATE PER CUM</t>
  </si>
  <si>
    <t>=</t>
  </si>
  <si>
    <t xml:space="preserve">B.W IN C.M(1:5) using kiln burnt country bricks </t>
  </si>
  <si>
    <t>Bricks of size 22x11x7 cm</t>
  </si>
  <si>
    <t>NOS.</t>
  </si>
  <si>
    <t xml:space="preserve"> 1000NO.</t>
  </si>
  <si>
    <t>MASON I</t>
  </si>
  <si>
    <t>G.F</t>
  </si>
  <si>
    <t>F.F</t>
  </si>
  <si>
    <t>S.F</t>
  </si>
  <si>
    <t>T.F</t>
  </si>
  <si>
    <t>Forth floor</t>
  </si>
  <si>
    <t>1.35x1.35</t>
  </si>
  <si>
    <t xml:space="preserve"> P.C.C,R.C.C SLAB OF40mm THICK</t>
  </si>
  <si>
    <t>C.C(1:2:4)USING3mm-10mm HBG</t>
  </si>
  <si>
    <t>NO</t>
  </si>
  <si>
    <t>TOTAL FOR 0.743 SQM</t>
  </si>
  <si>
    <t>RATE PER SQM</t>
  </si>
  <si>
    <t>31.</t>
  </si>
  <si>
    <t>JELLY LIME IN RATIO 32:121/2</t>
  </si>
  <si>
    <t>BY VOLUMN WELL WATERING</t>
  </si>
  <si>
    <t>CONSOLIDATED WITH WOODEN</t>
  </si>
  <si>
    <t>BEATERS TO REQUIRED SLOP</t>
  </si>
  <si>
    <t>BROKEN BRICKJELLY2OmmGAUGE</t>
  </si>
  <si>
    <t>COST OF LIME STONE</t>
  </si>
  <si>
    <t>MAZDOOR  I</t>
  </si>
  <si>
    <t>WEATHERING COURSE WITH BRICK</t>
  </si>
  <si>
    <t>FINISHING TOP OF ROOF WITH</t>
  </si>
  <si>
    <t>ONE  COURSE OF PRESSED TILES</t>
  </si>
  <si>
    <t>OVER A BED OF C.M(1:3),</t>
  </si>
  <si>
    <t>12mmTHICK MIXED WITH WATER PROOF COMPOUND</t>
  </si>
  <si>
    <t>AT 2% BY WEIGHT OF CEMENT</t>
  </si>
  <si>
    <t>NOS</t>
  </si>
  <si>
    <t>PRESSED TILES 23X23X2cm P-15</t>
  </si>
  <si>
    <t>1000 Nos</t>
  </si>
  <si>
    <t>C.M(1:3)</t>
  </si>
  <si>
    <t>SQM</t>
  </si>
  <si>
    <t>POINTING WITH C.M(1:3)</t>
  </si>
  <si>
    <t>Kg</t>
  </si>
  <si>
    <t>WPC</t>
  </si>
  <si>
    <t>TOTAL FOR 10 SQM</t>
  </si>
  <si>
    <t>**</t>
  </si>
  <si>
    <t>POINTING WITH C.M.(1:3)FOR</t>
  </si>
  <si>
    <t>PRESSED TILES</t>
  </si>
  <si>
    <t>CEMENT MORTER(1:3)</t>
  </si>
  <si>
    <t>33.</t>
  </si>
  <si>
    <t>PLASTERING C.M(1:5) 12mmTHICK</t>
  </si>
  <si>
    <t>34.</t>
  </si>
  <si>
    <t>PLASTERING C.M(1:4) 12mmTHICK</t>
  </si>
  <si>
    <t>WHITE WASHING TWO COAT</t>
  </si>
  <si>
    <t>SUNDRIES FOR BRUSH ETC</t>
  </si>
  <si>
    <t>TOTAL FOR 100 SQM</t>
  </si>
  <si>
    <t>Plastic Emulsion PAINT one coat for old wall</t>
  </si>
  <si>
    <t>LIT</t>
  </si>
  <si>
    <t>Plastic Emulsion PAINT</t>
  </si>
  <si>
    <t>Painter I</t>
  </si>
  <si>
    <t>Thorouh scrapping p28/108</t>
  </si>
  <si>
    <t xml:space="preserve">SUNDRIES </t>
  </si>
  <si>
    <t>ls</t>
  </si>
  <si>
    <t>40.</t>
  </si>
  <si>
    <t xml:space="preserve">PLASTERED SURFACE WITH </t>
  </si>
  <si>
    <t>Plastic Emulsion PAINT  (LMR item 113) p-50 132( First qty</t>
  </si>
  <si>
    <t>Primer     (LMR item 112) p44</t>
  </si>
  <si>
    <t xml:space="preserve">PAINTER I </t>
  </si>
  <si>
    <t>SUNDRIES FOR BRUSHES,ETC</t>
  </si>
  <si>
    <t>PAINTING TWO COATS OVER NEW             (as per CER-112/2007-08)</t>
  </si>
  <si>
    <t>PAINTING TWO COATS OVER OLD</t>
  </si>
  <si>
    <t>WOOD WORKS WITH IIND CLASS</t>
  </si>
  <si>
    <t>SYNTHETIC ENAMEL PAINT</t>
  </si>
  <si>
    <t>Lit</t>
  </si>
  <si>
    <t>READY MIXED IIND CLASS PAINT</t>
  </si>
  <si>
    <t>nos</t>
  </si>
  <si>
    <t>Thorouh scrapping</t>
  </si>
  <si>
    <t>IRON WORKS WITH IIND CLASS</t>
  </si>
  <si>
    <t>CP TAP (LONG BODY)</t>
  </si>
  <si>
    <t>S/F OF 8SWG G.I WIRE</t>
  </si>
  <si>
    <t>EARTHING STATION (TYPE II)</t>
  </si>
  <si>
    <t>================================================</t>
  </si>
  <si>
    <t>GI PIPE 40MM DIA</t>
  </si>
  <si>
    <t>KG</t>
  </si>
  <si>
    <t>Charcoal 17-18 SD 233 (101.70/20.32 = )</t>
  </si>
  <si>
    <t>SALT  SD 233 (119.2/20.32 = 5.87)</t>
  </si>
  <si>
    <t>GI WIRE 8 GAUGE p79/pat E3(b)</t>
  </si>
  <si>
    <t>WIRE MAN GR-I</t>
  </si>
  <si>
    <t>HELPER</t>
  </si>
  <si>
    <t>CIVIL WORK SUCH AS EXCAVATION FILLING MASONRY WORK, COVER SLAB ETC.,</t>
  </si>
  <si>
    <t>BOLTS,NUTS &amp; CHOCK NUTS ETC.,</t>
  </si>
  <si>
    <t>TOTAL FOR 1 NO</t>
  </si>
  <si>
    <t>SUPPLYING AND LAYING THE FOLLOWING PVC</t>
  </si>
  <si>
    <t>PIPES WITH NECESSARY SPECIALS ELBOWS,</t>
  </si>
  <si>
    <t>TEE,REDUCE ,PLUG,UNION,BEND,COUPLE,</t>
  </si>
  <si>
    <t>NIPPLE,GATE VLVE,CHECK AND WHEEL VALVE</t>
  </si>
  <si>
    <t>WHEREVER NECESSARY INCLUDING LABOUR BELOW</t>
  </si>
  <si>
    <t>GROUND LEVEL(OR) FIXING ON WALLS  TO THE</t>
  </si>
  <si>
    <t>PROPER GRADIENT AND ALIGNMENT ETC.ALL</t>
  </si>
  <si>
    <t>COMPLETE AS DIRECTED BY DEPT. OFFICERS.</t>
  </si>
  <si>
    <t>ASTM-D SCHEDULE- 40 THREADED PVC PIPE</t>
  </si>
  <si>
    <t>WITH NECESSARY PVC-GI SPECIALS</t>
  </si>
  <si>
    <t>c.</t>
  </si>
  <si>
    <t xml:space="preserve"> 20MM DIA PVC PIPE ABOVE G.L:-</t>
  </si>
  <si>
    <t xml:space="preserve">COST OF 20MM DIA PVC PIPE </t>
  </si>
  <si>
    <t>ADD 70% FOR PVC/GI SPECIALS</t>
  </si>
  <si>
    <t>LABOUR FOR LAYING &amp; FIXING</t>
  </si>
  <si>
    <t>TOTAL FOR 1 RMT</t>
  </si>
  <si>
    <t>b.</t>
  </si>
  <si>
    <t xml:space="preserve"> 25MM DIA PVC PIPE ABOVE G.L:-</t>
  </si>
  <si>
    <t xml:space="preserve">COST OF 25MM DIA PVC PIPE </t>
  </si>
  <si>
    <t>ADD 40% FOR PVC/GI SPECIALS</t>
  </si>
  <si>
    <t>***</t>
  </si>
  <si>
    <t>ELECTRICAL ARRANGEMENT:- BOARD APPROVED RATES</t>
  </si>
  <si>
    <t>WIRING WITH 1.5SQMM COPPER WIRE  CONCEALED</t>
  </si>
  <si>
    <t>64.a.</t>
  </si>
  <si>
    <t>TYPE FOR LIGHT POINT WITH CEILING ROSE</t>
  </si>
  <si>
    <t>64.b</t>
  </si>
  <si>
    <t>---DO---FOR LIGHT POINT WITH BATTERN HODER</t>
  </si>
  <si>
    <t>64.c</t>
  </si>
  <si>
    <t xml:space="preserve"> ---DO---FOR CALLING BELL POINT </t>
  </si>
  <si>
    <t xml:space="preserve"> ---DO---FOR FAN POINT </t>
  </si>
  <si>
    <t xml:space="preserve"> ---DO---FOR STAIR CASE LIGHT POINT </t>
  </si>
  <si>
    <t xml:space="preserve"> --DO--FOR 5AMP 5PIN PLUG AT SWITCH BOARD</t>
  </si>
  <si>
    <t xml:space="preserve"> --DO--FOR 5AMP 5PIN PLUG AT CONVENTENT PLACE</t>
  </si>
  <si>
    <t xml:space="preserve"> --DO--FOR 15AMP POWER PLUG</t>
  </si>
  <si>
    <t>70.1</t>
  </si>
  <si>
    <t>S/F OF BULK HEAD FITTING</t>
  </si>
  <si>
    <t>70.2</t>
  </si>
  <si>
    <t>S/F OF SLIM TUBELIGHT FITTING WITH ELECTRONICS BALLAST.</t>
  </si>
  <si>
    <t>70.3</t>
  </si>
  <si>
    <t>S/F OF 40W/60W BULB</t>
  </si>
  <si>
    <t>70.4</t>
  </si>
  <si>
    <t>S/F OF PLASTIC SHADE</t>
  </si>
  <si>
    <t>S/F OF DOUBLE POLE MAIN SWITCH</t>
  </si>
  <si>
    <t>S/F of Fibre Fan Hook</t>
  </si>
  <si>
    <t>73.1</t>
  </si>
  <si>
    <t>S/F OF 6 WAY D.B</t>
  </si>
  <si>
    <t>73.2</t>
  </si>
  <si>
    <t>S/F OF 4 WAY D.B</t>
  </si>
  <si>
    <t>LABOUR CHARGE FOR FIXING FAN</t>
  </si>
  <si>
    <t>75(a)</t>
  </si>
  <si>
    <t>SUPPLY AND DELIVERY OF FAN 48"SWEEP with ordinary regulator.</t>
  </si>
  <si>
    <t>75(b)</t>
  </si>
  <si>
    <t>SUPPLY AND DELIVERY OF FAN 42"SWEEP</t>
  </si>
  <si>
    <t>SUPPLY AND FIXING EXSAUST FAN 300MM SWEEP</t>
  </si>
  <si>
    <t>RUN OF MAIN WITH 2NO OF 1.50sq.mm WIRE</t>
  </si>
  <si>
    <t xml:space="preserve">RUN OF 2 WIRES OF 4 SQMM WITH CONTINUOUS EARTHING BY MEANS OF 2.5SQMM FOR A/C </t>
  </si>
  <si>
    <t>SUPPLYING AND FIXING OF A/C METAL CLAD</t>
  </si>
  <si>
    <t>SUPPLYING AND FIXING OF TV/TELEPHONE LINE SOCKET</t>
  </si>
  <si>
    <t>EARTHING STATION AS PER ISI</t>
  </si>
  <si>
    <t>S/F OF 375mmX300mmX20mmT.W.PLANK FOR S.C.</t>
  </si>
  <si>
    <t>S/F OF METRE CUPBOARD</t>
  </si>
  <si>
    <t>S/F OF STREET LIGHTS.</t>
  </si>
  <si>
    <t>PROVIDING ELCB WITH MCB IN MS BOX</t>
  </si>
  <si>
    <t>S &amp; F of Exsaust Fan 225mm dia</t>
  </si>
  <si>
    <t>M.S. Angle</t>
  </si>
  <si>
    <t>SUPPLY AND FIXING OF</t>
  </si>
  <si>
    <t>110mmDIA P.V.C RAIN WATER</t>
  </si>
  <si>
    <t>RMT</t>
  </si>
  <si>
    <t xml:space="preserve"> 110mmDIA P.V.C PIPE</t>
  </si>
  <si>
    <t xml:space="preserve"> 110mmDIA P.V.C PLAIN BEND</t>
  </si>
  <si>
    <t xml:space="preserve"> 110mmDIA P.V.C SHOE</t>
  </si>
  <si>
    <t>SPECIAL CLAMP</t>
  </si>
  <si>
    <t>C.I. GRATING 100mm DIA</t>
  </si>
  <si>
    <t>PLUMBER I</t>
  </si>
  <si>
    <t>COST OF PLUG SCREWS , RUBBER</t>
  </si>
  <si>
    <t>LUBRICANT ETC</t>
  </si>
  <si>
    <t>TOTAL FOR 3 RMT</t>
  </si>
  <si>
    <t>RATE PER RMT</t>
  </si>
  <si>
    <t>DOWN FALL PIPE    Type- A  SWR pipe</t>
  </si>
  <si>
    <t>PRECAST Plain cement concrete P.C.C</t>
  </si>
  <si>
    <t>C.C. 1:3:6 using 20mm HBS</t>
  </si>
  <si>
    <t>No.</t>
  </si>
  <si>
    <t>Precasting Charges ( 6.28*120sqm=753.6/18=41.87each)</t>
  </si>
  <si>
    <t>Transporting</t>
  </si>
  <si>
    <t>Laying and Pointing</t>
  </si>
  <si>
    <t>Total for 6.28 Sqm</t>
  </si>
  <si>
    <t>Rate per Sqm</t>
  </si>
  <si>
    <t>Slabs of 50mm thick (precast slab 50mm Thick)</t>
  </si>
  <si>
    <t>Eurocon tile/ Designer tile flooring (as per CER-112/2007-08)</t>
  </si>
  <si>
    <t>white/colour cement</t>
  </si>
  <si>
    <t>COST OF Eurocon TILES (pwd -p 35/17</t>
  </si>
  <si>
    <t>Removel of Existing Weathering course and Pressed tiles</t>
  </si>
  <si>
    <t>sqm</t>
  </si>
  <si>
    <t>Removel of existing  Euroccon Tiles (P.22/PWD SR 2022-23)</t>
  </si>
  <si>
    <t>Sypplying and Fixing of monoblock Motor 1.5 HP((TWAD SR p.</t>
  </si>
  <si>
    <t>Sypplying and Fixing of  Starter(TWAD SR.p.</t>
  </si>
  <si>
    <t>Labour charges For fixing of monoblock motor 1.5 HP(TWAD SR.p</t>
  </si>
  <si>
    <t>Parapat top</t>
  </si>
  <si>
    <t>Sunshade top&amp; bottm</t>
  </si>
  <si>
    <t>SI toilet inner</t>
  </si>
  <si>
    <t>Removel of existing  glazed and antiskid tiles .</t>
  </si>
  <si>
    <t>glazed tiles</t>
  </si>
  <si>
    <t>1,2</t>
  </si>
  <si>
    <t>Antisikd</t>
  </si>
  <si>
    <t>S.F. Toilet Antiskid</t>
  </si>
  <si>
    <t>Supplying and fixing glazed tiles</t>
  </si>
  <si>
    <t>Supplying and fixing Antiskid  tiles</t>
  </si>
  <si>
    <t>Providing White/Color ceramic floor tiles (Anti-skid)of</t>
  </si>
  <si>
    <t>any size 0f 6mm T.K including pointing etc.,</t>
  </si>
  <si>
    <t>as directed by the Dept.Officers.</t>
  </si>
  <si>
    <t>COST OF CERAMIC FLOOR TILES Item No.5a,P-34</t>
  </si>
  <si>
    <t>LABOUR FOR LAYING &amp; POINTING</t>
  </si>
  <si>
    <t>Grout ( qtn)</t>
  </si>
  <si>
    <t>Suppling and laying White/Plain colour</t>
  </si>
  <si>
    <t xml:space="preserve">Glazed tiles in C.M(1:2)  </t>
  </si>
  <si>
    <t>COST OF GLAZED  TILES</t>
  </si>
  <si>
    <t>Grout</t>
  </si>
  <si>
    <t>C.M(1:2)</t>
  </si>
  <si>
    <t>Mazdoor-I</t>
  </si>
  <si>
    <t>TOTAL FOR 1.860 SQM</t>
  </si>
  <si>
    <t xml:space="preserve">Sintex Tank </t>
  </si>
  <si>
    <t>S/Fixing IWCother than  G.floor</t>
  </si>
  <si>
    <t>S/Fixing IWC G.floor</t>
  </si>
  <si>
    <r>
      <rPr>
        <b/>
        <u/>
        <sz val="14"/>
        <color theme="1"/>
        <rFont val="Times New Roman"/>
        <family val="1"/>
      </rPr>
      <t>Name of work</t>
    </r>
    <r>
      <rPr>
        <b/>
        <sz val="14"/>
        <color theme="1"/>
        <rFont val="Times New Roman"/>
        <family val="1"/>
      </rPr>
      <t>: Special repair works to the  Urban police station at Puthukadai in Kanyakumari  District.</t>
    </r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</si>
</sst>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"/>
    <numFmt numFmtId="166" formatCode="0.00_)"/>
    <numFmt numFmtId="167" formatCode="0.0000"/>
    <numFmt numFmtId="168" formatCode="0.000_)"/>
    <numFmt numFmtId="169" formatCode="0.0_)"/>
    <numFmt numFmtId="170" formatCode="0_)"/>
  </numFmts>
  <fonts count="3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b/>
      <u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 val="double"/>
      <sz val="12"/>
      <name val="Arial Narrow"/>
      <family val="2"/>
    </font>
    <font>
      <u/>
      <sz val="12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4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4"/>
      <color theme="0"/>
      <name val="Times New Roman"/>
      <family val="1"/>
    </font>
    <font>
      <sz val="28"/>
      <color rgb="FF000000"/>
      <name val="Times New Roman"/>
      <family val="1"/>
    </font>
    <font>
      <sz val="28"/>
      <color theme="0"/>
      <name val="Times New Roman"/>
      <family val="1"/>
    </font>
    <font>
      <sz val="22"/>
      <color theme="0"/>
      <name val="Times New Roman"/>
      <family val="1"/>
    </font>
    <font>
      <sz val="20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Helv"/>
    </font>
    <font>
      <sz val="12"/>
      <name val="Helv"/>
    </font>
    <font>
      <sz val="12"/>
      <color rgb="FFFF0000"/>
      <name val="Helv"/>
    </font>
    <font>
      <sz val="12"/>
      <color rgb="FFFFFF00"/>
      <name val="Helv"/>
    </font>
    <font>
      <sz val="10"/>
      <name val="Arial"/>
    </font>
    <font>
      <sz val="13"/>
      <name val="Arial"/>
      <family val="2"/>
    </font>
    <font>
      <sz val="12"/>
      <color rgb="FFFF00FF"/>
      <name val="Helv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32" fillId="0" borderId="0"/>
  </cellStyleXfs>
  <cellXfs count="189">
    <xf numFmtId="0" fontId="0" fillId="0" borderId="0" xfId="0"/>
    <xf numFmtId="0" fontId="6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2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justify" vertical="center" wrapText="1"/>
    </xf>
    <xf numFmtId="0" fontId="18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12" fillId="2" borderId="1" xfId="0" applyNumberFormat="1" applyFont="1" applyFill="1" applyBorder="1" applyAlignment="1">
      <alignment horizontal="center" vertical="center" wrapText="1"/>
    </xf>
    <xf numFmtId="2" fontId="19" fillId="2" borderId="1" xfId="1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166" fontId="19" fillId="2" borderId="1" xfId="1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justify" vertical="center"/>
    </xf>
    <xf numFmtId="168" fontId="19" fillId="2" borderId="1" xfId="1" applyNumberFormat="1" applyFont="1" applyFill="1" applyBorder="1" applyAlignment="1">
      <alignment horizontal="center" vertical="center"/>
    </xf>
    <xf numFmtId="2" fontId="19" fillId="2" borderId="1" xfId="1" applyNumberFormat="1" applyFont="1" applyFill="1" applyBorder="1" applyAlignment="1">
      <alignment horizontal="right" vertical="center"/>
    </xf>
    <xf numFmtId="1" fontId="19" fillId="2" borderId="1" xfId="1" applyNumberFormat="1" applyFont="1" applyFill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20" fillId="0" borderId="1" xfId="0" applyNumberFormat="1" applyFont="1" applyBorder="1" applyAlignment="1">
      <alignment vertical="center"/>
    </xf>
    <xf numFmtId="166" fontId="20" fillId="0" borderId="1" xfId="0" applyNumberFormat="1" applyFont="1" applyBorder="1" applyAlignment="1">
      <alignment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20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6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166" fontId="20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2" fontId="25" fillId="2" borderId="0" xfId="0" applyNumberFormat="1" applyFont="1" applyFill="1" applyAlignment="1">
      <alignment vertical="center" wrapText="1"/>
    </xf>
    <xf numFmtId="2" fontId="26" fillId="2" borderId="0" xfId="0" applyNumberFormat="1" applyFont="1" applyFill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0" fontId="6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vertical="center"/>
    </xf>
    <xf numFmtId="166" fontId="29" fillId="0" borderId="0" xfId="0" applyNumberFormat="1" applyFont="1" applyBorder="1" applyAlignment="1" applyProtection="1">
      <alignment horizontal="center"/>
    </xf>
    <xf numFmtId="166" fontId="29" fillId="0" borderId="0" xfId="0" applyNumberFormat="1" applyFont="1" applyBorder="1" applyAlignment="1" applyProtection="1"/>
    <xf numFmtId="166" fontId="29" fillId="0" borderId="0" xfId="0" applyNumberFormat="1" applyFont="1" applyBorder="1" applyAlignment="1" applyProtection="1">
      <alignment horizontal="left"/>
    </xf>
    <xf numFmtId="166" fontId="29" fillId="0" borderId="0" xfId="0" applyNumberFormat="1" applyFont="1" applyBorder="1"/>
    <xf numFmtId="166" fontId="29" fillId="0" borderId="0" xfId="0" applyNumberFormat="1" applyFont="1" applyBorder="1" applyAlignment="1">
      <alignment horizontal="left"/>
    </xf>
    <xf numFmtId="166" fontId="29" fillId="0" borderId="0" xfId="0" applyNumberFormat="1" applyFont="1" applyBorder="1" applyAlignment="1"/>
    <xf numFmtId="166" fontId="29" fillId="0" borderId="0" xfId="0" applyNumberFormat="1" applyFont="1" applyBorder="1" applyAlignment="1" applyProtection="1">
      <alignment horizontal="fill"/>
    </xf>
    <xf numFmtId="166" fontId="29" fillId="0" borderId="0" xfId="0" applyNumberFormat="1" applyFont="1" applyBorder="1" applyProtection="1"/>
    <xf numFmtId="166" fontId="28" fillId="0" borderId="0" xfId="0" applyNumberFormat="1" applyFont="1" applyBorder="1" applyProtection="1"/>
    <xf numFmtId="166" fontId="28" fillId="0" borderId="0" xfId="0" applyNumberFormat="1" applyFont="1" applyBorder="1" applyAlignment="1" applyProtection="1">
      <alignment horizontal="left"/>
    </xf>
    <xf numFmtId="166" fontId="28" fillId="0" borderId="0" xfId="0" applyNumberFormat="1" applyFont="1" applyBorder="1" applyAlignment="1" applyProtection="1">
      <alignment horizontal="center"/>
    </xf>
    <xf numFmtId="169" fontId="29" fillId="0" borderId="0" xfId="0" applyNumberFormat="1" applyFont="1" applyBorder="1" applyAlignment="1" applyProtection="1">
      <alignment horizontal="center"/>
    </xf>
    <xf numFmtId="168" fontId="29" fillId="0" borderId="0" xfId="0" applyNumberFormat="1" applyFont="1" applyBorder="1" applyProtection="1"/>
    <xf numFmtId="166" fontId="28" fillId="0" borderId="0" xfId="0" applyNumberFormat="1" applyFont="1" applyBorder="1"/>
    <xf numFmtId="166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center"/>
    </xf>
    <xf numFmtId="166" fontId="28" fillId="4" borderId="0" xfId="0" applyNumberFormat="1" applyFont="1" applyFill="1" applyBorder="1" applyAlignment="1" applyProtection="1">
      <alignment horizontal="left"/>
    </xf>
    <xf numFmtId="166" fontId="30" fillId="0" borderId="0" xfId="0" applyNumberFormat="1" applyFont="1" applyBorder="1" applyAlignment="1" applyProtection="1">
      <alignment horizontal="right"/>
    </xf>
    <xf numFmtId="166" fontId="29" fillId="4" borderId="0" xfId="0" applyNumberFormat="1" applyFont="1" applyFill="1" applyBorder="1" applyAlignment="1" applyProtection="1">
      <alignment horizontal="left"/>
    </xf>
    <xf numFmtId="166" fontId="30" fillId="0" borderId="0" xfId="0" applyNumberFormat="1" applyFont="1" applyBorder="1"/>
    <xf numFmtId="169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vertical="center"/>
    </xf>
    <xf numFmtId="170" fontId="11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2" fontId="33" fillId="0" borderId="1" xfId="4" applyNumberFormat="1" applyFont="1" applyBorder="1" applyAlignment="1">
      <alignment vertical="top" wrapText="1"/>
    </xf>
    <xf numFmtId="166" fontId="34" fillId="0" borderId="0" xfId="0" applyNumberFormat="1" applyFont="1" applyBorder="1" applyProtection="1"/>
    <xf numFmtId="170" fontId="29" fillId="0" borderId="0" xfId="0" applyNumberFormat="1" applyFont="1" applyBorder="1" applyAlignment="1" applyProtection="1">
      <alignment horizontal="center"/>
    </xf>
    <xf numFmtId="166" fontId="31" fillId="5" borderId="0" xfId="0" applyNumberFormat="1" applyFont="1" applyFill="1" applyBorder="1" applyProtection="1"/>
    <xf numFmtId="169" fontId="29" fillId="0" borderId="0" xfId="0" applyNumberFormat="1" applyFont="1" applyBorder="1" applyAlignment="1" applyProtection="1">
      <alignment horizontal="center" vertical="top"/>
    </xf>
    <xf numFmtId="166" fontId="29" fillId="0" borderId="0" xfId="0" applyNumberFormat="1" applyFont="1" applyBorder="1" applyAlignment="1" applyProtection="1">
      <alignment horizontal="left" wrapText="1"/>
    </xf>
    <xf numFmtId="166" fontId="34" fillId="0" borderId="0" xfId="0" applyNumberFormat="1" applyFont="1" applyBorder="1" applyAlignment="1" applyProtection="1">
      <alignment horizontal="right" vertical="center"/>
    </xf>
    <xf numFmtId="166" fontId="31" fillId="0" borderId="0" xfId="0" applyNumberFormat="1" applyFont="1" applyBorder="1" applyProtection="1"/>
    <xf numFmtId="166" fontId="29" fillId="0" borderId="0" xfId="0" applyNumberFormat="1" applyFont="1" applyFill="1" applyBorder="1" applyAlignment="1" applyProtection="1">
      <alignment horizontal="left"/>
    </xf>
    <xf numFmtId="168" fontId="1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20" fillId="0" borderId="0" xfId="0" applyNumberFormat="1" applyFont="1" applyAlignment="1">
      <alignment vertical="center" wrapText="1"/>
    </xf>
    <xf numFmtId="166" fontId="20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 wrapText="1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7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</cellXfs>
  <cellStyles count="5">
    <cellStyle name="Normal" xfId="0" builtinId="0"/>
    <cellStyle name="Normal 2" xfId="1"/>
    <cellStyle name="Normal 2 2" xfId="2"/>
    <cellStyle name="Normal 3 2 3" xfId="3"/>
    <cellStyle name="Normal_Phase XI Q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77"/>
  <sheetViews>
    <sheetView view="pageBreakPreview" topLeftCell="A632" zoomScaleSheetLayoutView="100" workbookViewId="0">
      <selection activeCell="C632" sqref="C632"/>
    </sheetView>
  </sheetViews>
  <sheetFormatPr defaultColWidth="9.140625" defaultRowHeight="24.95" customHeight="1"/>
  <cols>
    <col min="1" max="1" width="5" style="100" customWidth="1"/>
    <col min="2" max="2" width="6.85546875" style="100" customWidth="1"/>
    <col min="3" max="3" width="31.28515625" style="93" customWidth="1"/>
    <col min="4" max="4" width="5.42578125" style="93" customWidth="1"/>
    <col min="5" max="5" width="4.7109375" style="93" customWidth="1"/>
    <col min="6" max="6" width="6.140625" style="93" customWidth="1"/>
    <col min="7" max="7" width="8.85546875" style="93" customWidth="1"/>
    <col min="8" max="8" width="7.7109375" style="93" customWidth="1"/>
    <col min="9" max="9" width="8.28515625" style="93" customWidth="1"/>
    <col min="10" max="10" width="12.28515625" style="93" customWidth="1"/>
    <col min="11" max="11" width="7.140625" style="93" customWidth="1"/>
    <col min="12" max="12" width="9.140625" style="93" customWidth="1"/>
    <col min="13" max="14" width="8.140625" style="93" customWidth="1"/>
    <col min="15" max="15" width="8.28515625" style="93" customWidth="1"/>
    <col min="16" max="232" width="9.140625" style="93" customWidth="1"/>
    <col min="233" max="16384" width="9.140625" style="93"/>
  </cols>
  <sheetData>
    <row r="1" spans="1:11" ht="22.5" customHeight="1">
      <c r="A1" s="51"/>
      <c r="B1" s="151" t="s">
        <v>32</v>
      </c>
      <c r="C1" s="151"/>
      <c r="D1" s="151"/>
      <c r="E1" s="151"/>
      <c r="F1" s="151"/>
      <c r="G1" s="151"/>
      <c r="H1" s="151"/>
      <c r="I1" s="151"/>
      <c r="J1" s="151"/>
      <c r="K1" s="91"/>
    </row>
    <row r="2" spans="1:11" ht="21.75" customHeight="1">
      <c r="A2" s="51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91"/>
    </row>
    <row r="3" spans="1:11" ht="43.5" customHeight="1">
      <c r="A3" s="106"/>
      <c r="B3" s="154" t="s">
        <v>371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ht="22.5" customHeight="1">
      <c r="A4" s="51"/>
      <c r="B4" s="51"/>
      <c r="C4" s="152" t="s">
        <v>0</v>
      </c>
      <c r="D4" s="152"/>
      <c r="E4" s="152"/>
      <c r="F4" s="152"/>
      <c r="G4" s="152"/>
      <c r="H4" s="152"/>
      <c r="I4" s="152"/>
      <c r="J4" s="91"/>
      <c r="K4" s="91"/>
    </row>
    <row r="5" spans="1:11" s="4" customFormat="1" ht="37.5" customHeight="1">
      <c r="A5" s="94" t="s">
        <v>35</v>
      </c>
      <c r="B5" s="94" t="s">
        <v>29</v>
      </c>
      <c r="C5" s="94" t="s">
        <v>18</v>
      </c>
      <c r="D5" s="153" t="s">
        <v>37</v>
      </c>
      <c r="E5" s="153"/>
      <c r="F5" s="153"/>
      <c r="G5" s="94" t="s">
        <v>8</v>
      </c>
      <c r="H5" s="94" t="s">
        <v>9</v>
      </c>
      <c r="I5" s="94" t="s">
        <v>10</v>
      </c>
      <c r="J5" s="94" t="s">
        <v>36</v>
      </c>
      <c r="K5" s="94" t="s">
        <v>20</v>
      </c>
    </row>
    <row r="6" spans="1:11" s="4" customFormat="1" ht="37.5">
      <c r="A6" s="94"/>
      <c r="B6" s="94">
        <v>1</v>
      </c>
      <c r="C6" s="114" t="s">
        <v>493</v>
      </c>
      <c r="D6" s="94"/>
      <c r="E6" s="94"/>
      <c r="F6" s="94"/>
      <c r="G6" s="94"/>
      <c r="H6" s="94"/>
      <c r="I6" s="94"/>
      <c r="J6" s="94"/>
      <c r="K6" s="94"/>
    </row>
    <row r="7" spans="1:11" s="4" customFormat="1" ht="18.75">
      <c r="A7" s="94"/>
      <c r="B7" s="94"/>
      <c r="C7" s="47" t="s">
        <v>322</v>
      </c>
      <c r="D7" s="44">
        <v>1</v>
      </c>
      <c r="E7" s="44">
        <v>1</v>
      </c>
      <c r="F7" s="44">
        <v>1</v>
      </c>
      <c r="G7" s="45">
        <v>3.37</v>
      </c>
      <c r="H7" s="110">
        <v>2.5</v>
      </c>
      <c r="I7" s="46"/>
      <c r="J7" s="46">
        <f t="shared" ref="J7:J23" si="0">PRODUCT(D7:I7)</f>
        <v>8.4250000000000007</v>
      </c>
      <c r="K7" s="95"/>
    </row>
    <row r="8" spans="1:11" s="4" customFormat="1" ht="18.75">
      <c r="A8" s="94"/>
      <c r="B8" s="94"/>
      <c r="C8" s="47" t="s">
        <v>330</v>
      </c>
      <c r="D8" s="44">
        <v>1</v>
      </c>
      <c r="E8" s="44">
        <v>1</v>
      </c>
      <c r="F8" s="44">
        <v>1</v>
      </c>
      <c r="G8" s="45">
        <v>2.8849999999999998</v>
      </c>
      <c r="H8" s="110">
        <v>2.58</v>
      </c>
      <c r="I8" s="46"/>
      <c r="J8" s="46">
        <f t="shared" si="0"/>
        <v>7.4432999999999998</v>
      </c>
      <c r="K8" s="95"/>
    </row>
    <row r="9" spans="1:11" s="4" customFormat="1" ht="18.75">
      <c r="A9" s="94"/>
      <c r="B9" s="94"/>
      <c r="C9" s="47" t="s">
        <v>321</v>
      </c>
      <c r="D9" s="44">
        <v>1</v>
      </c>
      <c r="E9" s="44">
        <v>1</v>
      </c>
      <c r="F9" s="44">
        <v>1</v>
      </c>
      <c r="G9" s="45">
        <v>1.2749999999999999</v>
      </c>
      <c r="H9" s="45">
        <v>0.45</v>
      </c>
      <c r="I9" s="46"/>
      <c r="J9" s="46">
        <f t="shared" si="0"/>
        <v>0.57374999999999998</v>
      </c>
      <c r="K9" s="95"/>
    </row>
    <row r="10" spans="1:11" s="4" customFormat="1" ht="18.75">
      <c r="A10" s="94"/>
      <c r="B10" s="94"/>
      <c r="C10" s="47" t="s">
        <v>16</v>
      </c>
      <c r="D10" s="44">
        <v>1</v>
      </c>
      <c r="E10" s="44">
        <v>1</v>
      </c>
      <c r="F10" s="44">
        <v>1</v>
      </c>
      <c r="G10" s="45">
        <v>1.2</v>
      </c>
      <c r="H10" s="110">
        <v>1.27</v>
      </c>
      <c r="I10" s="46"/>
      <c r="J10" s="46">
        <f t="shared" si="0"/>
        <v>1.524</v>
      </c>
      <c r="K10" s="95"/>
    </row>
    <row r="11" spans="1:11" s="4" customFormat="1" ht="18.75">
      <c r="A11" s="94"/>
      <c r="B11" s="94"/>
      <c r="C11" s="47" t="s">
        <v>17</v>
      </c>
      <c r="D11" s="44">
        <v>1</v>
      </c>
      <c r="E11" s="44">
        <v>1</v>
      </c>
      <c r="F11" s="44">
        <v>1</v>
      </c>
      <c r="G11" s="45">
        <v>5.01</v>
      </c>
      <c r="H11" s="45">
        <v>5.13</v>
      </c>
      <c r="I11" s="46"/>
      <c r="J11" s="46">
        <f t="shared" si="0"/>
        <v>25.7013</v>
      </c>
      <c r="K11" s="95"/>
    </row>
    <row r="12" spans="1:11" s="4" customFormat="1" ht="18.75">
      <c r="A12" s="94"/>
      <c r="B12" s="94"/>
      <c r="C12" s="47" t="s">
        <v>323</v>
      </c>
      <c r="D12" s="44">
        <v>1</v>
      </c>
      <c r="E12" s="44">
        <v>1</v>
      </c>
      <c r="F12" s="44">
        <v>1</v>
      </c>
      <c r="G12" s="45">
        <v>3.58</v>
      </c>
      <c r="H12" s="45">
        <v>2.58</v>
      </c>
      <c r="I12" s="46"/>
      <c r="J12" s="46">
        <f t="shared" si="0"/>
        <v>9.2363999999999997</v>
      </c>
      <c r="K12" s="95"/>
    </row>
    <row r="13" spans="1:11" s="4" customFormat="1" ht="18.75">
      <c r="A13" s="94"/>
      <c r="B13" s="94"/>
      <c r="C13" s="47" t="s">
        <v>324</v>
      </c>
      <c r="D13" s="44">
        <v>1</v>
      </c>
      <c r="E13" s="44">
        <v>1</v>
      </c>
      <c r="F13" s="44">
        <v>1</v>
      </c>
      <c r="G13" s="45">
        <v>3.7</v>
      </c>
      <c r="H13" s="45">
        <v>4.08</v>
      </c>
      <c r="I13" s="45"/>
      <c r="J13" s="46">
        <f t="shared" si="0"/>
        <v>15.096000000000002</v>
      </c>
      <c r="K13" s="95"/>
    </row>
    <row r="14" spans="1:11" s="4" customFormat="1" ht="18.75">
      <c r="A14" s="94"/>
      <c r="B14" s="94"/>
      <c r="C14" s="47" t="s">
        <v>325</v>
      </c>
      <c r="D14" s="44">
        <v>1</v>
      </c>
      <c r="E14" s="44">
        <v>1</v>
      </c>
      <c r="F14" s="44">
        <v>1</v>
      </c>
      <c r="G14" s="45">
        <v>3.7</v>
      </c>
      <c r="H14" s="110">
        <v>3.63</v>
      </c>
      <c r="I14" s="46"/>
      <c r="J14" s="46">
        <f t="shared" si="0"/>
        <v>13.431000000000001</v>
      </c>
      <c r="K14" s="95"/>
    </row>
    <row r="15" spans="1:11" s="4" customFormat="1" ht="18.75">
      <c r="A15" s="94"/>
      <c r="B15" s="94"/>
      <c r="C15" s="47" t="s">
        <v>332</v>
      </c>
      <c r="D15" s="44">
        <v>1</v>
      </c>
      <c r="E15" s="44">
        <v>1</v>
      </c>
      <c r="F15" s="44">
        <v>1</v>
      </c>
      <c r="G15" s="45">
        <v>3.7</v>
      </c>
      <c r="H15" s="110">
        <v>3.63</v>
      </c>
      <c r="I15" s="46"/>
      <c r="J15" s="46">
        <f t="shared" si="0"/>
        <v>13.431000000000001</v>
      </c>
      <c r="K15" s="95"/>
    </row>
    <row r="16" spans="1:11" s="4" customFormat="1" ht="18.75">
      <c r="A16" s="94"/>
      <c r="B16" s="94"/>
      <c r="C16" s="47" t="s">
        <v>372</v>
      </c>
      <c r="D16" s="44">
        <v>1</v>
      </c>
      <c r="E16" s="44">
        <v>1</v>
      </c>
      <c r="F16" s="44">
        <v>1</v>
      </c>
      <c r="G16" s="45">
        <v>5.01</v>
      </c>
      <c r="H16" s="45">
        <v>1.2</v>
      </c>
      <c r="I16" s="46"/>
      <c r="J16" s="46">
        <f t="shared" si="0"/>
        <v>6.0119999999999996</v>
      </c>
      <c r="K16" s="95"/>
    </row>
    <row r="17" spans="1:11" s="4" customFormat="1" ht="18.75">
      <c r="A17" s="94"/>
      <c r="B17" s="94"/>
      <c r="C17" s="47" t="s">
        <v>373</v>
      </c>
      <c r="D17" s="44">
        <v>1</v>
      </c>
      <c r="E17" s="44">
        <v>5</v>
      </c>
      <c r="F17" s="44">
        <v>1</v>
      </c>
      <c r="G17" s="45">
        <v>1.81</v>
      </c>
      <c r="H17" s="45">
        <v>0.6</v>
      </c>
      <c r="I17" s="46"/>
      <c r="J17" s="46">
        <f t="shared" si="0"/>
        <v>5.4300000000000006</v>
      </c>
      <c r="K17" s="95"/>
    </row>
    <row r="18" spans="1:11" s="4" customFormat="1" ht="18.75">
      <c r="A18" s="94"/>
      <c r="B18" s="94"/>
      <c r="C18" s="47" t="s">
        <v>373</v>
      </c>
      <c r="D18" s="44">
        <v>1</v>
      </c>
      <c r="E18" s="44">
        <v>1</v>
      </c>
      <c r="F18" s="44">
        <v>1</v>
      </c>
      <c r="G18" s="45">
        <v>1.36</v>
      </c>
      <c r="H18" s="45">
        <v>0.6</v>
      </c>
      <c r="I18" s="46"/>
      <c r="J18" s="46">
        <f t="shared" si="0"/>
        <v>0.81600000000000006</v>
      </c>
      <c r="K18" s="95"/>
    </row>
    <row r="19" spans="1:11" s="4" customFormat="1" ht="18.75">
      <c r="A19" s="94"/>
      <c r="B19" s="94"/>
      <c r="C19" s="47" t="s">
        <v>374</v>
      </c>
      <c r="D19" s="44">
        <v>1</v>
      </c>
      <c r="E19" s="44">
        <v>1</v>
      </c>
      <c r="F19" s="44">
        <v>1</v>
      </c>
      <c r="G19" s="45">
        <v>2.5</v>
      </c>
      <c r="H19" s="45">
        <v>1.2</v>
      </c>
      <c r="I19" s="46"/>
      <c r="J19" s="46">
        <f t="shared" si="0"/>
        <v>3</v>
      </c>
      <c r="K19" s="95"/>
    </row>
    <row r="20" spans="1:11" s="4" customFormat="1" ht="18.75">
      <c r="A20" s="94"/>
      <c r="B20" s="94"/>
      <c r="C20" s="47" t="s">
        <v>375</v>
      </c>
      <c r="D20" s="44">
        <v>1</v>
      </c>
      <c r="E20" s="44">
        <v>1</v>
      </c>
      <c r="F20" s="44">
        <v>1</v>
      </c>
      <c r="G20" s="45">
        <v>2.4</v>
      </c>
      <c r="H20" s="110">
        <v>1.2</v>
      </c>
      <c r="I20" s="46"/>
      <c r="J20" s="46">
        <f t="shared" si="0"/>
        <v>2.88</v>
      </c>
      <c r="K20" s="95"/>
    </row>
    <row r="21" spans="1:11" s="4" customFormat="1" ht="18.75">
      <c r="A21" s="94"/>
      <c r="B21" s="94"/>
      <c r="C21" s="47" t="s">
        <v>376</v>
      </c>
      <c r="D21" s="44">
        <v>1</v>
      </c>
      <c r="E21" s="44">
        <v>1</v>
      </c>
      <c r="F21" s="44">
        <v>1</v>
      </c>
      <c r="G21" s="45">
        <v>2.5</v>
      </c>
      <c r="H21" s="110">
        <v>1.2</v>
      </c>
      <c r="I21" s="46"/>
      <c r="J21" s="46">
        <f t="shared" si="0"/>
        <v>3</v>
      </c>
      <c r="K21" s="95"/>
    </row>
    <row r="22" spans="1:11" s="4" customFormat="1" ht="18.75">
      <c r="A22" s="94"/>
      <c r="B22" s="94"/>
      <c r="C22" s="47" t="s">
        <v>321</v>
      </c>
      <c r="D22" s="44">
        <v>1</v>
      </c>
      <c r="E22" s="44">
        <v>1</v>
      </c>
      <c r="F22" s="44">
        <v>1</v>
      </c>
      <c r="G22" s="45">
        <v>1.8</v>
      </c>
      <c r="H22" s="45">
        <v>0.45</v>
      </c>
      <c r="I22" s="46"/>
      <c r="J22" s="46">
        <f t="shared" si="0"/>
        <v>0.81</v>
      </c>
      <c r="K22" s="95"/>
    </row>
    <row r="23" spans="1:11" s="4" customFormat="1" ht="18.75">
      <c r="A23" s="94"/>
      <c r="B23" s="94"/>
      <c r="C23" s="47" t="s">
        <v>327</v>
      </c>
      <c r="D23" s="44">
        <v>1</v>
      </c>
      <c r="E23" s="44">
        <v>1</v>
      </c>
      <c r="F23" s="44">
        <v>1</v>
      </c>
      <c r="G23" s="45">
        <v>5.01</v>
      </c>
      <c r="H23" s="45">
        <v>1.8</v>
      </c>
      <c r="I23" s="46"/>
      <c r="J23" s="46">
        <f t="shared" si="0"/>
        <v>9.0180000000000007</v>
      </c>
      <c r="K23" s="95"/>
    </row>
    <row r="24" spans="1:11" s="4" customFormat="1" ht="18.75">
      <c r="A24" s="94"/>
      <c r="B24" s="94"/>
      <c r="C24" s="47" t="s">
        <v>377</v>
      </c>
      <c r="D24" s="44"/>
      <c r="E24" s="44"/>
      <c r="F24" s="44"/>
      <c r="G24" s="45"/>
      <c r="H24" s="45"/>
      <c r="I24" s="46"/>
      <c r="J24" s="46"/>
      <c r="K24" s="95"/>
    </row>
    <row r="25" spans="1:11" s="4" customFormat="1" ht="18.75">
      <c r="A25" s="94"/>
      <c r="B25" s="94"/>
      <c r="C25" s="47" t="s">
        <v>498</v>
      </c>
      <c r="D25" s="44">
        <v>1</v>
      </c>
      <c r="E25" s="44">
        <v>1</v>
      </c>
      <c r="F25" s="44">
        <v>1</v>
      </c>
      <c r="G25" s="45">
        <v>3.37</v>
      </c>
      <c r="H25" s="110">
        <v>2.5</v>
      </c>
      <c r="I25" s="46"/>
      <c r="J25" s="46">
        <f t="shared" ref="J25:J38" si="1">PRODUCT(D25:I25)</f>
        <v>8.4250000000000007</v>
      </c>
      <c r="K25" s="95"/>
    </row>
    <row r="26" spans="1:11" s="4" customFormat="1" ht="18.75">
      <c r="A26" s="94"/>
      <c r="B26" s="94"/>
      <c r="C26" s="47" t="s">
        <v>320</v>
      </c>
      <c r="D26" s="44">
        <v>1</v>
      </c>
      <c r="E26" s="44">
        <v>1</v>
      </c>
      <c r="F26" s="44">
        <v>1</v>
      </c>
      <c r="G26" s="45">
        <v>2.8849999999999998</v>
      </c>
      <c r="H26" s="45">
        <v>2.58</v>
      </c>
      <c r="I26" s="46"/>
      <c r="J26" s="46">
        <f t="shared" si="1"/>
        <v>7.4432999999999998</v>
      </c>
      <c r="K26" s="95"/>
    </row>
    <row r="27" spans="1:11" s="4" customFormat="1" ht="18.75">
      <c r="A27" s="94"/>
      <c r="B27" s="94"/>
      <c r="C27" s="47" t="s">
        <v>16</v>
      </c>
      <c r="D27" s="44">
        <v>1</v>
      </c>
      <c r="E27" s="44">
        <v>1</v>
      </c>
      <c r="F27" s="44">
        <v>1</v>
      </c>
      <c r="G27" s="45">
        <v>1.8</v>
      </c>
      <c r="H27" s="45">
        <v>1.2</v>
      </c>
      <c r="I27" s="46"/>
      <c r="J27" s="46">
        <f t="shared" si="1"/>
        <v>2.16</v>
      </c>
      <c r="K27" s="95"/>
    </row>
    <row r="28" spans="1:11" s="4" customFormat="1" ht="18.75">
      <c r="A28" s="94"/>
      <c r="B28" s="94"/>
      <c r="C28" s="47" t="s">
        <v>378</v>
      </c>
      <c r="D28" s="44">
        <v>1</v>
      </c>
      <c r="E28" s="44">
        <v>1</v>
      </c>
      <c r="F28" s="44">
        <v>1</v>
      </c>
      <c r="G28" s="45">
        <v>1.2</v>
      </c>
      <c r="H28" s="110">
        <v>1.27</v>
      </c>
      <c r="I28" s="46"/>
      <c r="J28" s="46">
        <f t="shared" si="1"/>
        <v>1.524</v>
      </c>
      <c r="K28" s="95"/>
    </row>
    <row r="29" spans="1:11" s="4" customFormat="1" ht="18.75">
      <c r="A29" s="94"/>
      <c r="B29" s="94"/>
      <c r="C29" s="47" t="s">
        <v>328</v>
      </c>
      <c r="D29" s="44">
        <v>1</v>
      </c>
      <c r="E29" s="44">
        <v>1</v>
      </c>
      <c r="F29" s="44">
        <v>1</v>
      </c>
      <c r="G29" s="45">
        <v>5.01</v>
      </c>
      <c r="H29" s="45">
        <v>5.13</v>
      </c>
      <c r="I29" s="46"/>
      <c r="J29" s="46">
        <f t="shared" si="1"/>
        <v>25.7013</v>
      </c>
      <c r="K29" s="95"/>
    </row>
    <row r="30" spans="1:11" s="4" customFormat="1" ht="18.75">
      <c r="A30" s="94"/>
      <c r="B30" s="94"/>
      <c r="C30" s="47" t="s">
        <v>329</v>
      </c>
      <c r="D30" s="44">
        <v>1</v>
      </c>
      <c r="E30" s="44">
        <v>1</v>
      </c>
      <c r="F30" s="44">
        <v>1</v>
      </c>
      <c r="G30" s="45">
        <v>3.58</v>
      </c>
      <c r="H30" s="110">
        <v>2.58</v>
      </c>
      <c r="I30" s="46"/>
      <c r="J30" s="46">
        <f t="shared" si="1"/>
        <v>9.2363999999999997</v>
      </c>
      <c r="K30" s="95"/>
    </row>
    <row r="31" spans="1:11" s="4" customFormat="1" ht="18.75">
      <c r="A31" s="94"/>
      <c r="B31" s="94"/>
      <c r="C31" s="47" t="s">
        <v>331</v>
      </c>
      <c r="D31" s="44">
        <v>1</v>
      </c>
      <c r="E31" s="44">
        <v>1</v>
      </c>
      <c r="F31" s="44">
        <v>1</v>
      </c>
      <c r="G31" s="45">
        <v>1.8</v>
      </c>
      <c r="H31" s="45">
        <v>0.6</v>
      </c>
      <c r="I31" s="46"/>
      <c r="J31" s="46">
        <f t="shared" si="1"/>
        <v>1.08</v>
      </c>
      <c r="K31" s="95"/>
    </row>
    <row r="32" spans="1:11" s="4" customFormat="1" ht="18.75">
      <c r="A32" s="94"/>
      <c r="B32" s="94"/>
      <c r="C32" s="47" t="s">
        <v>379</v>
      </c>
      <c r="D32" s="44">
        <v>1</v>
      </c>
      <c r="E32" s="44">
        <v>1</v>
      </c>
      <c r="F32" s="44">
        <v>1</v>
      </c>
      <c r="G32" s="45">
        <v>3.7</v>
      </c>
      <c r="H32" s="45">
        <v>4.08</v>
      </c>
      <c r="I32" s="45"/>
      <c r="J32" s="46">
        <f t="shared" si="1"/>
        <v>15.096000000000002</v>
      </c>
      <c r="K32" s="95"/>
    </row>
    <row r="33" spans="1:11" s="4" customFormat="1" ht="18.75">
      <c r="A33" s="94"/>
      <c r="B33" s="94"/>
      <c r="C33" s="47" t="s">
        <v>332</v>
      </c>
      <c r="D33" s="44">
        <v>1</v>
      </c>
      <c r="E33" s="44">
        <v>1</v>
      </c>
      <c r="F33" s="44">
        <v>1</v>
      </c>
      <c r="G33" s="45">
        <v>3.7</v>
      </c>
      <c r="H33" s="45">
        <v>3.63</v>
      </c>
      <c r="I33" s="45"/>
      <c r="J33" s="46">
        <f t="shared" si="1"/>
        <v>13.431000000000001</v>
      </c>
      <c r="K33" s="95"/>
    </row>
    <row r="34" spans="1:11" s="4" customFormat="1" ht="18.75">
      <c r="A34" s="94"/>
      <c r="B34" s="94"/>
      <c r="C34" s="47" t="s">
        <v>380</v>
      </c>
      <c r="D34" s="44">
        <v>1</v>
      </c>
      <c r="E34" s="44">
        <v>1</v>
      </c>
      <c r="F34" s="44">
        <v>1</v>
      </c>
      <c r="G34" s="45">
        <v>5.01</v>
      </c>
      <c r="H34" s="45">
        <v>0.6</v>
      </c>
      <c r="I34" s="45"/>
      <c r="J34" s="46">
        <f t="shared" si="1"/>
        <v>3.0059999999999998</v>
      </c>
      <c r="K34" s="95"/>
    </row>
    <row r="35" spans="1:11" s="4" customFormat="1" ht="18.75">
      <c r="A35" s="94"/>
      <c r="B35" s="94"/>
      <c r="C35" s="47" t="s">
        <v>373</v>
      </c>
      <c r="D35" s="44">
        <v>1</v>
      </c>
      <c r="E35" s="44">
        <v>5</v>
      </c>
      <c r="F35" s="44">
        <v>1</v>
      </c>
      <c r="G35" s="45">
        <v>1.81</v>
      </c>
      <c r="H35" s="45">
        <v>0.6</v>
      </c>
      <c r="I35" s="46"/>
      <c r="J35" s="46">
        <f t="shared" si="1"/>
        <v>5.4300000000000006</v>
      </c>
      <c r="K35" s="95"/>
    </row>
    <row r="36" spans="1:11" s="4" customFormat="1" ht="18.75">
      <c r="A36" s="94"/>
      <c r="B36" s="94"/>
      <c r="C36" s="47" t="s">
        <v>381</v>
      </c>
      <c r="D36" s="44">
        <v>1</v>
      </c>
      <c r="E36" s="44">
        <v>2</v>
      </c>
      <c r="F36" s="44">
        <v>1</v>
      </c>
      <c r="G36" s="45">
        <v>1.36</v>
      </c>
      <c r="H36" s="45">
        <v>0.6</v>
      </c>
      <c r="I36" s="46"/>
      <c r="J36" s="46">
        <f t="shared" si="1"/>
        <v>1.6320000000000001</v>
      </c>
      <c r="K36" s="95"/>
    </row>
    <row r="37" spans="1:11" s="4" customFormat="1" ht="18.75">
      <c r="A37" s="94"/>
      <c r="B37" s="94"/>
      <c r="C37" s="47" t="s">
        <v>382</v>
      </c>
      <c r="D37" s="44">
        <v>1</v>
      </c>
      <c r="E37" s="44">
        <v>1</v>
      </c>
      <c r="F37" s="44">
        <v>1</v>
      </c>
      <c r="G37" s="45">
        <v>2.5</v>
      </c>
      <c r="H37" s="45">
        <v>1.2</v>
      </c>
      <c r="I37" s="46"/>
      <c r="J37" s="46">
        <f t="shared" si="1"/>
        <v>3</v>
      </c>
      <c r="K37" s="95"/>
    </row>
    <row r="38" spans="1:11" s="4" customFormat="1" ht="18.75">
      <c r="A38" s="94"/>
      <c r="B38" s="94"/>
      <c r="C38" s="47" t="s">
        <v>375</v>
      </c>
      <c r="D38" s="44">
        <v>1</v>
      </c>
      <c r="E38" s="44">
        <v>1</v>
      </c>
      <c r="F38" s="44">
        <v>1</v>
      </c>
      <c r="G38" s="45">
        <v>2.4</v>
      </c>
      <c r="H38" s="110">
        <v>1.2</v>
      </c>
      <c r="I38" s="46"/>
      <c r="J38" s="46">
        <f t="shared" si="1"/>
        <v>2.88</v>
      </c>
      <c r="K38" s="95"/>
    </row>
    <row r="39" spans="1:11" s="4" customFormat="1" ht="18.75">
      <c r="A39" s="94"/>
      <c r="B39" s="94"/>
      <c r="C39" s="47" t="s">
        <v>383</v>
      </c>
      <c r="D39" s="44">
        <v>1</v>
      </c>
      <c r="E39" s="44">
        <v>1</v>
      </c>
      <c r="F39" s="44">
        <v>1</v>
      </c>
      <c r="G39" s="45">
        <v>2.5</v>
      </c>
      <c r="H39" s="110">
        <v>1.2</v>
      </c>
      <c r="I39" s="46"/>
      <c r="J39" s="46">
        <f>PRODUCT(D39:I39)</f>
        <v>3</v>
      </c>
      <c r="K39" s="95"/>
    </row>
    <row r="40" spans="1:11" s="4" customFormat="1" ht="18.75">
      <c r="A40" s="94"/>
      <c r="B40" s="94"/>
      <c r="C40" s="47" t="s">
        <v>384</v>
      </c>
      <c r="D40" s="44"/>
      <c r="E40" s="44"/>
      <c r="F40" s="44"/>
      <c r="G40" s="45"/>
      <c r="H40" s="45"/>
      <c r="I40" s="46"/>
      <c r="J40" s="46">
        <f t="shared" ref="J40:J52" si="2">PRODUCT(D40:I40)</f>
        <v>0</v>
      </c>
      <c r="K40" s="95"/>
    </row>
    <row r="41" spans="1:11" s="4" customFormat="1" ht="18.75">
      <c r="A41" s="94"/>
      <c r="B41" s="94"/>
      <c r="C41" s="47" t="s">
        <v>326</v>
      </c>
      <c r="D41" s="44">
        <v>1</v>
      </c>
      <c r="E41" s="44">
        <v>1</v>
      </c>
      <c r="F41" s="44">
        <v>1</v>
      </c>
      <c r="G41" s="45">
        <v>3.37</v>
      </c>
      <c r="H41" s="45">
        <v>2.5</v>
      </c>
      <c r="I41" s="46"/>
      <c r="J41" s="46">
        <f t="shared" si="2"/>
        <v>8.4250000000000007</v>
      </c>
      <c r="K41" s="95"/>
    </row>
    <row r="42" spans="1:11" s="4" customFormat="1" ht="18.75">
      <c r="A42" s="94"/>
      <c r="B42" s="94"/>
      <c r="C42" s="47" t="s">
        <v>16</v>
      </c>
      <c r="D42" s="44">
        <v>1</v>
      </c>
      <c r="E42" s="44">
        <v>1</v>
      </c>
      <c r="F42" s="44">
        <v>1</v>
      </c>
      <c r="G42" s="45">
        <v>1.2</v>
      </c>
      <c r="H42" s="45">
        <v>1.8</v>
      </c>
      <c r="I42" s="46"/>
      <c r="J42" s="46">
        <f t="shared" si="2"/>
        <v>2.16</v>
      </c>
      <c r="K42" s="95"/>
    </row>
    <row r="43" spans="1:11" s="4" customFormat="1" ht="18.75">
      <c r="A43" s="94"/>
      <c r="B43" s="94"/>
      <c r="C43" s="47" t="s">
        <v>16</v>
      </c>
      <c r="D43" s="44">
        <v>1</v>
      </c>
      <c r="E43" s="44">
        <v>1</v>
      </c>
      <c r="F43" s="44">
        <v>1</v>
      </c>
      <c r="G43" s="45">
        <v>1.2</v>
      </c>
      <c r="H43" s="45">
        <v>2.58</v>
      </c>
      <c r="I43" s="46"/>
      <c r="J43" s="46">
        <f t="shared" si="2"/>
        <v>3.0960000000000001</v>
      </c>
      <c r="K43" s="95"/>
    </row>
    <row r="44" spans="1:11" s="4" customFormat="1" ht="18.75">
      <c r="A44" s="94"/>
      <c r="B44" s="94"/>
      <c r="C44" s="47" t="s">
        <v>16</v>
      </c>
      <c r="D44" s="44">
        <v>1</v>
      </c>
      <c r="E44" s="44">
        <v>1</v>
      </c>
      <c r="F44" s="44">
        <v>1</v>
      </c>
      <c r="G44" s="45">
        <v>1.2</v>
      </c>
      <c r="H44" s="45">
        <v>2.17</v>
      </c>
      <c r="I44" s="46"/>
      <c r="J44" s="46">
        <f t="shared" si="2"/>
        <v>2.6039999999999996</v>
      </c>
      <c r="K44" s="95"/>
    </row>
    <row r="45" spans="1:11" s="4" customFormat="1" ht="18.75">
      <c r="A45" s="94"/>
      <c r="B45" s="94"/>
      <c r="C45" s="47" t="s">
        <v>378</v>
      </c>
      <c r="D45" s="44">
        <v>1</v>
      </c>
      <c r="E45" s="44">
        <v>1</v>
      </c>
      <c r="F45" s="44">
        <v>1</v>
      </c>
      <c r="G45" s="45">
        <v>1.2</v>
      </c>
      <c r="H45" s="45">
        <v>1.27</v>
      </c>
      <c r="I45" s="46"/>
      <c r="J45" s="46">
        <f t="shared" si="2"/>
        <v>1.524</v>
      </c>
      <c r="K45" s="95"/>
    </row>
    <row r="46" spans="1:11" s="4" customFormat="1" ht="18.75">
      <c r="A46" s="94"/>
      <c r="B46" s="94"/>
      <c r="C46" s="47" t="s">
        <v>328</v>
      </c>
      <c r="D46" s="44">
        <v>1</v>
      </c>
      <c r="E46" s="44">
        <v>1</v>
      </c>
      <c r="F46" s="44">
        <v>1</v>
      </c>
      <c r="G46" s="45">
        <v>5.01</v>
      </c>
      <c r="H46" s="45">
        <v>5.13</v>
      </c>
      <c r="I46" s="46"/>
      <c r="J46" s="46">
        <f t="shared" si="2"/>
        <v>25.7013</v>
      </c>
      <c r="K46" s="95"/>
    </row>
    <row r="47" spans="1:11" s="4" customFormat="1" ht="18.75">
      <c r="A47" s="94"/>
      <c r="B47" s="94"/>
      <c r="C47" s="47" t="s">
        <v>385</v>
      </c>
      <c r="D47" s="44">
        <v>1</v>
      </c>
      <c r="E47" s="44">
        <v>1</v>
      </c>
      <c r="F47" s="44">
        <v>1</v>
      </c>
      <c r="G47" s="45">
        <v>3.58</v>
      </c>
      <c r="H47" s="45">
        <v>2.58</v>
      </c>
      <c r="I47" s="46"/>
      <c r="J47" s="46">
        <f t="shared" si="2"/>
        <v>9.2363999999999997</v>
      </c>
      <c r="K47" s="95"/>
    </row>
    <row r="48" spans="1:11" s="4" customFormat="1" ht="18.75">
      <c r="A48" s="94"/>
      <c r="B48" s="94"/>
      <c r="C48" s="47" t="s">
        <v>386</v>
      </c>
      <c r="D48" s="44">
        <v>1</v>
      </c>
      <c r="E48" s="44">
        <v>1</v>
      </c>
      <c r="F48" s="44">
        <v>1</v>
      </c>
      <c r="G48" s="45">
        <v>3.7</v>
      </c>
      <c r="H48" s="45">
        <v>7.94</v>
      </c>
      <c r="I48" s="46"/>
      <c r="J48" s="46">
        <f t="shared" si="2"/>
        <v>29.378000000000004</v>
      </c>
      <c r="K48" s="95"/>
    </row>
    <row r="49" spans="1:11" s="4" customFormat="1" ht="18.75">
      <c r="A49" s="94"/>
      <c r="B49" s="94"/>
      <c r="C49" s="47" t="s">
        <v>387</v>
      </c>
      <c r="D49" s="44">
        <v>1</v>
      </c>
      <c r="E49" s="44">
        <v>1</v>
      </c>
      <c r="F49" s="44">
        <v>1</v>
      </c>
      <c r="G49" s="45">
        <v>5.01</v>
      </c>
      <c r="H49" s="45">
        <v>0.6</v>
      </c>
      <c r="I49" s="46"/>
      <c r="J49" s="46">
        <f t="shared" si="2"/>
        <v>3.0059999999999998</v>
      </c>
      <c r="K49" s="95"/>
    </row>
    <row r="50" spans="1:11" s="4" customFormat="1" ht="18.75">
      <c r="A50" s="94"/>
      <c r="B50" s="94"/>
      <c r="C50" s="47" t="s">
        <v>388</v>
      </c>
      <c r="D50" s="44">
        <v>1</v>
      </c>
      <c r="E50" s="44">
        <v>7</v>
      </c>
      <c r="F50" s="44">
        <v>1</v>
      </c>
      <c r="G50" s="45">
        <v>1.81</v>
      </c>
      <c r="H50" s="45">
        <v>0.6</v>
      </c>
      <c r="I50" s="46"/>
      <c r="J50" s="46">
        <f t="shared" si="2"/>
        <v>7.6019999999999994</v>
      </c>
      <c r="K50" s="95"/>
    </row>
    <row r="51" spans="1:11" s="4" customFormat="1" ht="18.75">
      <c r="A51" s="94"/>
      <c r="B51" s="94"/>
      <c r="C51" s="47" t="s">
        <v>389</v>
      </c>
      <c r="D51" s="44">
        <v>1</v>
      </c>
      <c r="E51" s="44">
        <v>1</v>
      </c>
      <c r="F51" s="44">
        <v>1</v>
      </c>
      <c r="G51" s="45">
        <v>2.5</v>
      </c>
      <c r="H51" s="45">
        <v>1.2</v>
      </c>
      <c r="I51" s="46"/>
      <c r="J51" s="46">
        <f t="shared" si="2"/>
        <v>3</v>
      </c>
      <c r="K51" s="95"/>
    </row>
    <row r="52" spans="1:11" s="4" customFormat="1" ht="18.75">
      <c r="A52" s="94"/>
      <c r="B52" s="94"/>
      <c r="C52" s="47" t="s">
        <v>375</v>
      </c>
      <c r="D52" s="44">
        <v>1</v>
      </c>
      <c r="E52" s="44">
        <v>1</v>
      </c>
      <c r="F52" s="44">
        <v>1</v>
      </c>
      <c r="G52" s="45">
        <v>2.4</v>
      </c>
      <c r="H52" s="110">
        <v>1.2</v>
      </c>
      <c r="I52" s="46"/>
      <c r="J52" s="46">
        <f t="shared" si="2"/>
        <v>2.88</v>
      </c>
      <c r="K52" s="95"/>
    </row>
    <row r="53" spans="1:11" s="4" customFormat="1" ht="18.75">
      <c r="A53" s="94"/>
      <c r="B53" s="94"/>
      <c r="C53" s="47" t="s">
        <v>390</v>
      </c>
      <c r="D53" s="44">
        <v>1</v>
      </c>
      <c r="E53" s="44">
        <v>1</v>
      </c>
      <c r="F53" s="44">
        <v>1</v>
      </c>
      <c r="G53" s="45">
        <v>2.5</v>
      </c>
      <c r="H53" s="110">
        <v>1.2</v>
      </c>
      <c r="I53" s="46"/>
      <c r="J53" s="46">
        <f>PRODUCT(D53:I53)</f>
        <v>3</v>
      </c>
      <c r="K53" s="95"/>
    </row>
    <row r="54" spans="1:11" s="4" customFormat="1" ht="18.75">
      <c r="A54" s="94"/>
      <c r="B54" s="94"/>
      <c r="C54" s="47" t="s">
        <v>466</v>
      </c>
      <c r="D54" s="44">
        <v>1</v>
      </c>
      <c r="E54" s="44">
        <v>18</v>
      </c>
      <c r="F54" s="44">
        <v>1</v>
      </c>
      <c r="G54" s="45">
        <v>1.58</v>
      </c>
      <c r="H54" s="45">
        <v>0.6</v>
      </c>
      <c r="I54" s="45"/>
      <c r="J54" s="46">
        <f>PRODUCT(D54:I54)</f>
        <v>17.064</v>
      </c>
      <c r="K54" s="95"/>
    </row>
    <row r="55" spans="1:11" s="4" customFormat="1" ht="18.75">
      <c r="A55" s="94"/>
      <c r="B55" s="94"/>
      <c r="C55" s="47" t="s">
        <v>467</v>
      </c>
      <c r="D55" s="44">
        <v>1</v>
      </c>
      <c r="E55" s="44">
        <v>1</v>
      </c>
      <c r="F55" s="44">
        <v>1</v>
      </c>
      <c r="G55" s="45">
        <v>1.43</v>
      </c>
      <c r="H55" s="45">
        <v>0.6</v>
      </c>
      <c r="I55" s="45"/>
      <c r="J55" s="46">
        <f t="shared" ref="J55:J56" si="3">PRODUCT(D55:I55)</f>
        <v>0.85799999999999998</v>
      </c>
      <c r="K55" s="95"/>
    </row>
    <row r="56" spans="1:11" s="4" customFormat="1" ht="18.75">
      <c r="A56" s="94"/>
      <c r="B56" s="94"/>
      <c r="C56" s="47" t="s">
        <v>468</v>
      </c>
      <c r="D56" s="44">
        <v>1</v>
      </c>
      <c r="E56" s="44">
        <v>4</v>
      </c>
      <c r="F56" s="44">
        <v>1</v>
      </c>
      <c r="G56" s="45">
        <v>1.35</v>
      </c>
      <c r="H56" s="45">
        <v>0.6</v>
      </c>
      <c r="I56" s="45"/>
      <c r="J56" s="46">
        <f t="shared" si="3"/>
        <v>3.24</v>
      </c>
      <c r="K56" s="95"/>
    </row>
    <row r="57" spans="1:11" s="4" customFormat="1" ht="18.75">
      <c r="A57" s="94"/>
      <c r="B57" s="94"/>
      <c r="C57" s="43" t="s">
        <v>391</v>
      </c>
      <c r="D57" s="44">
        <v>1</v>
      </c>
      <c r="E57" s="44">
        <v>1</v>
      </c>
      <c r="F57" s="44">
        <v>1</v>
      </c>
      <c r="G57" s="45">
        <v>11.74</v>
      </c>
      <c r="H57" s="44"/>
      <c r="I57" s="45">
        <v>3.18</v>
      </c>
      <c r="J57" s="46">
        <f>I57*G57*F57*E57*D57</f>
        <v>37.333200000000005</v>
      </c>
      <c r="K57" s="115"/>
    </row>
    <row r="58" spans="1:11" s="4" customFormat="1" ht="18.75">
      <c r="A58" s="94"/>
      <c r="B58" s="94"/>
      <c r="C58" s="43" t="s">
        <v>236</v>
      </c>
      <c r="D58" s="44">
        <v>-1</v>
      </c>
      <c r="E58" s="44">
        <v>1</v>
      </c>
      <c r="F58" s="44">
        <v>1</v>
      </c>
      <c r="G58" s="45">
        <v>1</v>
      </c>
      <c r="H58" s="44"/>
      <c r="I58" s="45">
        <v>2.1</v>
      </c>
      <c r="J58" s="46">
        <f t="shared" ref="J58:J83" si="4">I58*G58*F58*E58*D58</f>
        <v>-2.1</v>
      </c>
      <c r="K58" s="115"/>
    </row>
    <row r="59" spans="1:11" s="4" customFormat="1" ht="18.75">
      <c r="A59" s="94"/>
      <c r="B59" s="94"/>
      <c r="C59" s="43" t="s">
        <v>236</v>
      </c>
      <c r="D59" s="44">
        <v>-1</v>
      </c>
      <c r="E59" s="44">
        <v>1</v>
      </c>
      <c r="F59" s="44">
        <v>1</v>
      </c>
      <c r="G59" s="45">
        <v>1</v>
      </c>
      <c r="H59" s="44"/>
      <c r="I59" s="45">
        <v>0.23</v>
      </c>
      <c r="J59" s="46">
        <f t="shared" si="4"/>
        <v>-0.23</v>
      </c>
      <c r="K59" s="115"/>
    </row>
    <row r="60" spans="1:11" s="4" customFormat="1" ht="18.75">
      <c r="A60" s="94"/>
      <c r="B60" s="94"/>
      <c r="C60" s="43" t="s">
        <v>392</v>
      </c>
      <c r="D60" s="44">
        <v>1</v>
      </c>
      <c r="E60" s="44">
        <v>1</v>
      </c>
      <c r="F60" s="44">
        <v>1</v>
      </c>
      <c r="G60" s="45">
        <v>1.45</v>
      </c>
      <c r="H60" s="45"/>
      <c r="I60" s="45">
        <v>0.75</v>
      </c>
      <c r="J60" s="46">
        <f t="shared" si="4"/>
        <v>1.0874999999999999</v>
      </c>
      <c r="K60" s="115"/>
    </row>
    <row r="61" spans="1:11" s="4" customFormat="1" ht="18.75">
      <c r="A61" s="94"/>
      <c r="B61" s="94"/>
      <c r="C61" s="43" t="s">
        <v>393</v>
      </c>
      <c r="D61" s="44">
        <v>1</v>
      </c>
      <c r="E61" s="44">
        <v>1</v>
      </c>
      <c r="F61" s="44">
        <v>1</v>
      </c>
      <c r="G61" s="45">
        <v>1.57</v>
      </c>
      <c r="H61" s="45"/>
      <c r="I61" s="45">
        <v>0.75</v>
      </c>
      <c r="J61" s="46">
        <f t="shared" si="4"/>
        <v>1.1775</v>
      </c>
      <c r="K61" s="115"/>
    </row>
    <row r="62" spans="1:11" s="4" customFormat="1" ht="18.75">
      <c r="A62" s="94"/>
      <c r="B62" s="94"/>
      <c r="C62" s="43" t="s">
        <v>394</v>
      </c>
      <c r="D62" s="44">
        <v>-1</v>
      </c>
      <c r="E62" s="44">
        <v>1</v>
      </c>
      <c r="F62" s="44">
        <v>1</v>
      </c>
      <c r="G62" s="45">
        <v>0.9</v>
      </c>
      <c r="H62" s="44"/>
      <c r="I62" s="45">
        <v>0.6</v>
      </c>
      <c r="J62" s="46">
        <f t="shared" si="4"/>
        <v>-0.54</v>
      </c>
      <c r="K62" s="115"/>
    </row>
    <row r="63" spans="1:11" s="4" customFormat="1" ht="18.75">
      <c r="A63" s="94"/>
      <c r="B63" s="94"/>
      <c r="C63" s="43" t="s">
        <v>395</v>
      </c>
      <c r="D63" s="44">
        <v>1</v>
      </c>
      <c r="E63" s="44">
        <v>1</v>
      </c>
      <c r="F63" s="44">
        <v>1</v>
      </c>
      <c r="G63" s="45">
        <v>0.9</v>
      </c>
      <c r="H63" s="44">
        <v>0.23</v>
      </c>
      <c r="I63" s="45"/>
      <c r="J63" s="46">
        <f>PRODUCT(D63:I63)</f>
        <v>0.20700000000000002</v>
      </c>
      <c r="K63" s="115"/>
    </row>
    <row r="64" spans="1:11" s="4" customFormat="1" ht="18.75">
      <c r="A64" s="94"/>
      <c r="B64" s="94"/>
      <c r="C64" s="43" t="s">
        <v>330</v>
      </c>
      <c r="D64" s="44">
        <v>1</v>
      </c>
      <c r="E64" s="44">
        <v>1</v>
      </c>
      <c r="F64" s="44">
        <v>1</v>
      </c>
      <c r="G64" s="45">
        <v>10.93</v>
      </c>
      <c r="H64" s="44"/>
      <c r="I64" s="45">
        <v>3.18</v>
      </c>
      <c r="J64" s="46">
        <f t="shared" si="4"/>
        <v>34.757400000000004</v>
      </c>
      <c r="K64" s="115"/>
    </row>
    <row r="65" spans="1:11" s="4" customFormat="1" ht="18.75">
      <c r="A65" s="94"/>
      <c r="B65" s="94"/>
      <c r="C65" s="43" t="s">
        <v>396</v>
      </c>
      <c r="D65" s="44">
        <v>1</v>
      </c>
      <c r="E65" s="44">
        <v>1</v>
      </c>
      <c r="F65" s="44">
        <v>1</v>
      </c>
      <c r="G65" s="45">
        <v>1</v>
      </c>
      <c r="H65" s="45">
        <v>0.115</v>
      </c>
      <c r="I65" s="45"/>
      <c r="J65" s="46">
        <f t="shared" ref="J65" si="5">PRODUCT(D65:I65)</f>
        <v>0.115</v>
      </c>
      <c r="K65" s="115"/>
    </row>
    <row r="66" spans="1:11" s="4" customFormat="1" ht="18.75">
      <c r="A66" s="94"/>
      <c r="B66" s="94"/>
      <c r="C66" s="43" t="s">
        <v>290</v>
      </c>
      <c r="D66" s="44">
        <v>1</v>
      </c>
      <c r="E66" s="44">
        <v>1</v>
      </c>
      <c r="F66" s="44">
        <v>2</v>
      </c>
      <c r="G66" s="45">
        <v>0.45</v>
      </c>
      <c r="H66" s="45"/>
      <c r="I66" s="46">
        <v>2.1</v>
      </c>
      <c r="J66" s="46">
        <f t="shared" si="4"/>
        <v>1.8900000000000001</v>
      </c>
      <c r="K66" s="115"/>
    </row>
    <row r="67" spans="1:11" s="4" customFormat="1" ht="18.75">
      <c r="A67" s="94"/>
      <c r="B67" s="94"/>
      <c r="C67" s="43" t="s">
        <v>397</v>
      </c>
      <c r="D67" s="44">
        <v>1</v>
      </c>
      <c r="E67" s="44">
        <v>6</v>
      </c>
      <c r="F67" s="44">
        <v>2</v>
      </c>
      <c r="G67" s="45">
        <v>0.3</v>
      </c>
      <c r="H67" s="44"/>
      <c r="I67" s="45">
        <v>2.1</v>
      </c>
      <c r="J67" s="46">
        <f t="shared" si="4"/>
        <v>7.5600000000000005</v>
      </c>
      <c r="K67" s="115"/>
    </row>
    <row r="68" spans="1:11" s="4" customFormat="1" ht="18.75">
      <c r="A68" s="94"/>
      <c r="B68" s="94"/>
      <c r="C68" s="43" t="s">
        <v>398</v>
      </c>
      <c r="D68" s="44">
        <v>1</v>
      </c>
      <c r="E68" s="44">
        <v>1</v>
      </c>
      <c r="F68" s="44">
        <v>1</v>
      </c>
      <c r="G68" s="45">
        <v>6</v>
      </c>
      <c r="H68" s="44"/>
      <c r="I68" s="45">
        <v>3.18</v>
      </c>
      <c r="J68" s="46">
        <f t="shared" si="4"/>
        <v>19.080000000000002</v>
      </c>
      <c r="K68" s="115"/>
    </row>
    <row r="69" spans="1:11" s="4" customFormat="1" ht="18.75">
      <c r="A69" s="94"/>
      <c r="B69" s="94"/>
      <c r="C69" s="43" t="s">
        <v>335</v>
      </c>
      <c r="D69" s="44">
        <v>1</v>
      </c>
      <c r="E69" s="44">
        <v>1</v>
      </c>
      <c r="F69" s="44">
        <v>1</v>
      </c>
      <c r="G69" s="45">
        <v>0.75</v>
      </c>
      <c r="H69" s="44"/>
      <c r="I69" s="45">
        <v>2.1</v>
      </c>
      <c r="J69" s="46">
        <f t="shared" si="4"/>
        <v>1.5750000000000002</v>
      </c>
      <c r="K69" s="115"/>
    </row>
    <row r="70" spans="1:11" s="4" customFormat="1" ht="18.75">
      <c r="A70" s="94"/>
      <c r="B70" s="94"/>
      <c r="C70" s="43" t="s">
        <v>394</v>
      </c>
      <c r="D70" s="44">
        <v>1</v>
      </c>
      <c r="E70" s="44">
        <v>1</v>
      </c>
      <c r="F70" s="44">
        <v>2</v>
      </c>
      <c r="G70" s="45">
        <v>0.9</v>
      </c>
      <c r="H70" s="44"/>
      <c r="I70" s="45">
        <v>0.6</v>
      </c>
      <c r="J70" s="46">
        <f t="shared" si="4"/>
        <v>1.08</v>
      </c>
      <c r="K70" s="115"/>
    </row>
    <row r="71" spans="1:11" s="4" customFormat="1" ht="18.75">
      <c r="A71" s="94"/>
      <c r="B71" s="94"/>
      <c r="C71" s="43" t="s">
        <v>396</v>
      </c>
      <c r="D71" s="44">
        <v>1</v>
      </c>
      <c r="E71" s="44">
        <v>1</v>
      </c>
      <c r="F71" s="44">
        <v>1</v>
      </c>
      <c r="G71" s="45">
        <v>0.75</v>
      </c>
      <c r="H71" s="44"/>
      <c r="I71" s="45">
        <v>2.1</v>
      </c>
      <c r="J71" s="46">
        <f t="shared" si="4"/>
        <v>1.5750000000000002</v>
      </c>
      <c r="K71" s="115"/>
    </row>
    <row r="72" spans="1:11" s="4" customFormat="1" ht="18.75">
      <c r="A72" s="94"/>
      <c r="B72" s="94"/>
      <c r="C72" s="43" t="s">
        <v>378</v>
      </c>
      <c r="D72" s="44">
        <v>1</v>
      </c>
      <c r="E72" s="44">
        <v>1</v>
      </c>
      <c r="F72" s="44">
        <v>1</v>
      </c>
      <c r="G72" s="45">
        <v>4.93</v>
      </c>
      <c r="H72" s="44"/>
      <c r="I72" s="45">
        <v>3.18</v>
      </c>
      <c r="J72" s="46">
        <f t="shared" si="4"/>
        <v>15.6774</v>
      </c>
      <c r="K72" s="115"/>
    </row>
    <row r="73" spans="1:11" s="4" customFormat="1" ht="18.75">
      <c r="A73" s="94"/>
      <c r="B73" s="94"/>
      <c r="C73" s="43" t="s">
        <v>335</v>
      </c>
      <c r="D73" s="44">
        <v>-1</v>
      </c>
      <c r="E73" s="44">
        <v>1</v>
      </c>
      <c r="F73" s="44">
        <v>1</v>
      </c>
      <c r="G73" s="45">
        <v>0.75</v>
      </c>
      <c r="H73" s="44"/>
      <c r="I73" s="45">
        <v>2.1</v>
      </c>
      <c r="J73" s="46">
        <f t="shared" si="4"/>
        <v>-1.5750000000000002</v>
      </c>
      <c r="K73" s="115"/>
    </row>
    <row r="74" spans="1:11" s="4" customFormat="1" ht="18.75">
      <c r="A74" s="94"/>
      <c r="B74" s="94"/>
      <c r="C74" s="43" t="s">
        <v>280</v>
      </c>
      <c r="D74" s="44">
        <v>-1</v>
      </c>
      <c r="E74" s="44">
        <v>1</v>
      </c>
      <c r="F74" s="44">
        <v>1</v>
      </c>
      <c r="G74" s="45">
        <v>1</v>
      </c>
      <c r="H74" s="45"/>
      <c r="I74" s="45">
        <v>2.1</v>
      </c>
      <c r="J74" s="46">
        <f t="shared" si="4"/>
        <v>-2.1</v>
      </c>
      <c r="K74" s="115"/>
    </row>
    <row r="75" spans="1:11" s="4" customFormat="1" ht="18.75">
      <c r="A75" s="94"/>
      <c r="B75" s="94"/>
      <c r="C75" s="43" t="s">
        <v>399</v>
      </c>
      <c r="D75" s="44">
        <v>-1</v>
      </c>
      <c r="E75" s="44">
        <v>1</v>
      </c>
      <c r="F75" s="44">
        <v>1</v>
      </c>
      <c r="G75" s="45">
        <v>0.9</v>
      </c>
      <c r="H75" s="45"/>
      <c r="I75" s="45">
        <v>1.35</v>
      </c>
      <c r="J75" s="46">
        <f t="shared" si="4"/>
        <v>-1.2150000000000001</v>
      </c>
      <c r="K75" s="115"/>
    </row>
    <row r="76" spans="1:11" s="4" customFormat="1" ht="18.75">
      <c r="A76" s="94"/>
      <c r="B76" s="94"/>
      <c r="C76" s="43" t="s">
        <v>400</v>
      </c>
      <c r="D76" s="44">
        <v>1</v>
      </c>
      <c r="E76" s="44">
        <v>1</v>
      </c>
      <c r="F76" s="44">
        <v>1</v>
      </c>
      <c r="G76" s="45">
        <v>11.54</v>
      </c>
      <c r="H76" s="45"/>
      <c r="I76" s="45">
        <v>3.18</v>
      </c>
      <c r="J76" s="46">
        <f t="shared" si="4"/>
        <v>36.697200000000002</v>
      </c>
      <c r="K76" s="115"/>
    </row>
    <row r="77" spans="1:11" s="4" customFormat="1" ht="18.75">
      <c r="A77" s="94"/>
      <c r="B77" s="94"/>
      <c r="C77" s="43" t="s">
        <v>401</v>
      </c>
      <c r="D77" s="44">
        <v>-1</v>
      </c>
      <c r="E77" s="44">
        <v>1</v>
      </c>
      <c r="F77" s="44">
        <v>1</v>
      </c>
      <c r="G77" s="45">
        <v>1.8</v>
      </c>
      <c r="H77" s="44"/>
      <c r="I77" s="45">
        <v>2.2000000000000002</v>
      </c>
      <c r="J77" s="46">
        <f t="shared" si="4"/>
        <v>-3.9600000000000004</v>
      </c>
      <c r="K77" s="115"/>
    </row>
    <row r="78" spans="1:11" s="4" customFormat="1" ht="18.75">
      <c r="A78" s="94"/>
      <c r="B78" s="94"/>
      <c r="C78" s="43" t="s">
        <v>323</v>
      </c>
      <c r="D78" s="44">
        <v>1</v>
      </c>
      <c r="E78" s="44">
        <v>1</v>
      </c>
      <c r="F78" s="44">
        <v>1</v>
      </c>
      <c r="G78" s="45">
        <v>20.28</v>
      </c>
      <c r="H78" s="44"/>
      <c r="I78" s="45">
        <v>3.18</v>
      </c>
      <c r="J78" s="46">
        <f t="shared" si="4"/>
        <v>64.490400000000008</v>
      </c>
      <c r="K78" s="115"/>
    </row>
    <row r="79" spans="1:11" s="4" customFormat="1" ht="18.75">
      <c r="A79" s="94"/>
      <c r="B79" s="94"/>
      <c r="C79" s="43" t="s">
        <v>402</v>
      </c>
      <c r="D79" s="44">
        <v>1</v>
      </c>
      <c r="E79" s="44">
        <v>1</v>
      </c>
      <c r="F79" s="44">
        <v>1</v>
      </c>
      <c r="G79" s="45">
        <v>2.4</v>
      </c>
      <c r="H79" s="44"/>
      <c r="I79" s="45">
        <v>3.18</v>
      </c>
      <c r="J79" s="46">
        <f t="shared" si="4"/>
        <v>7.6319999999999997</v>
      </c>
      <c r="K79" s="115"/>
    </row>
    <row r="80" spans="1:11" s="4" customFormat="1" ht="18.75">
      <c r="A80" s="94"/>
      <c r="B80" s="94"/>
      <c r="C80" s="43" t="s">
        <v>403</v>
      </c>
      <c r="D80" s="44">
        <v>-1</v>
      </c>
      <c r="E80" s="44">
        <v>1</v>
      </c>
      <c r="F80" s="44">
        <v>1</v>
      </c>
      <c r="G80" s="45">
        <v>1.5</v>
      </c>
      <c r="H80" s="44"/>
      <c r="I80" s="45">
        <v>2.1</v>
      </c>
      <c r="J80" s="46">
        <f t="shared" si="4"/>
        <v>-3.1500000000000004</v>
      </c>
      <c r="K80" s="115"/>
    </row>
    <row r="81" spans="1:11" s="4" customFormat="1" ht="18.75">
      <c r="A81" s="94"/>
      <c r="B81" s="94"/>
      <c r="C81" s="43" t="s">
        <v>404</v>
      </c>
      <c r="D81" s="44">
        <v>-1</v>
      </c>
      <c r="E81" s="44">
        <v>1</v>
      </c>
      <c r="F81" s="44">
        <v>2</v>
      </c>
      <c r="G81" s="45">
        <v>0.9</v>
      </c>
      <c r="H81" s="44"/>
      <c r="I81" s="45">
        <v>2.1</v>
      </c>
      <c r="J81" s="46">
        <f t="shared" si="4"/>
        <v>-3.7800000000000002</v>
      </c>
      <c r="K81" s="115"/>
    </row>
    <row r="82" spans="1:11" s="4" customFormat="1" ht="18.75">
      <c r="A82" s="94"/>
      <c r="B82" s="94"/>
      <c r="C82" s="43" t="s">
        <v>402</v>
      </c>
      <c r="D82" s="44">
        <v>1</v>
      </c>
      <c r="E82" s="44">
        <v>1</v>
      </c>
      <c r="F82" s="44">
        <v>1</v>
      </c>
      <c r="G82" s="45">
        <v>2.4</v>
      </c>
      <c r="H82" s="44"/>
      <c r="I82" s="45">
        <v>3.18</v>
      </c>
      <c r="J82" s="46">
        <f t="shared" si="4"/>
        <v>7.6319999999999997</v>
      </c>
      <c r="K82" s="115"/>
    </row>
    <row r="83" spans="1:11" s="4" customFormat="1" ht="18.75">
      <c r="A83" s="94"/>
      <c r="B83" s="94"/>
      <c r="C83" s="43" t="s">
        <v>405</v>
      </c>
      <c r="D83" s="44">
        <v>-1</v>
      </c>
      <c r="E83" s="44">
        <v>1</v>
      </c>
      <c r="F83" s="44">
        <v>1</v>
      </c>
      <c r="G83" s="45">
        <v>1</v>
      </c>
      <c r="H83" s="44"/>
      <c r="I83" s="45">
        <v>2.1</v>
      </c>
      <c r="J83" s="46">
        <f t="shared" si="4"/>
        <v>-2.1</v>
      </c>
      <c r="K83" s="115"/>
    </row>
    <row r="84" spans="1:11" s="4" customFormat="1" ht="18.75">
      <c r="A84" s="94"/>
      <c r="B84" s="94"/>
      <c r="C84" s="43" t="s">
        <v>334</v>
      </c>
      <c r="D84" s="44">
        <v>1</v>
      </c>
      <c r="E84" s="44">
        <v>1</v>
      </c>
      <c r="F84" s="44">
        <v>1</v>
      </c>
      <c r="G84" s="45">
        <v>5.5</v>
      </c>
      <c r="H84" s="45">
        <v>0.13</v>
      </c>
      <c r="I84" s="45"/>
      <c r="J84" s="46">
        <f>H84*G84*F84*E84*D84</f>
        <v>0.71500000000000008</v>
      </c>
      <c r="K84" s="115"/>
    </row>
    <row r="85" spans="1:11" s="4" customFormat="1" ht="18.75">
      <c r="A85" s="94"/>
      <c r="B85" s="94"/>
      <c r="C85" s="43" t="s">
        <v>406</v>
      </c>
      <c r="D85" s="44">
        <v>1</v>
      </c>
      <c r="E85" s="44">
        <v>2</v>
      </c>
      <c r="F85" s="44">
        <v>1</v>
      </c>
      <c r="G85" s="45">
        <v>5.0999999999999996</v>
      </c>
      <c r="H85" s="45">
        <v>0.13</v>
      </c>
      <c r="I85" s="45"/>
      <c r="J85" s="46">
        <f t="shared" ref="J85:J89" si="6">PRODUCT(D85:I85)</f>
        <v>1.3259999999999998</v>
      </c>
      <c r="K85" s="115"/>
    </row>
    <row r="86" spans="1:11" s="4" customFormat="1" ht="18.75">
      <c r="A86" s="94"/>
      <c r="B86" s="94"/>
      <c r="C86" s="43" t="s">
        <v>239</v>
      </c>
      <c r="D86" s="44">
        <v>1</v>
      </c>
      <c r="E86" s="44">
        <v>1</v>
      </c>
      <c r="F86" s="44">
        <v>1</v>
      </c>
      <c r="G86" s="45">
        <v>8.76</v>
      </c>
      <c r="H86" s="45">
        <v>0.23</v>
      </c>
      <c r="I86" s="45"/>
      <c r="J86" s="46">
        <f t="shared" si="6"/>
        <v>2.0148000000000001</v>
      </c>
      <c r="K86" s="115"/>
    </row>
    <row r="87" spans="1:11" s="4" customFormat="1" ht="18.75">
      <c r="A87" s="94"/>
      <c r="B87" s="94"/>
      <c r="C87" s="43" t="s">
        <v>407</v>
      </c>
      <c r="D87" s="44">
        <v>1</v>
      </c>
      <c r="E87" s="44">
        <v>1</v>
      </c>
      <c r="F87" s="44">
        <v>1</v>
      </c>
      <c r="G87" s="45">
        <v>5.2</v>
      </c>
      <c r="H87" s="45">
        <v>0.13</v>
      </c>
      <c r="I87" s="45"/>
      <c r="J87" s="46">
        <f t="shared" si="6"/>
        <v>0.67600000000000005</v>
      </c>
      <c r="K87" s="115"/>
    </row>
    <row r="88" spans="1:11" s="4" customFormat="1" ht="18.75">
      <c r="A88" s="94"/>
      <c r="B88" s="94"/>
      <c r="C88" s="43" t="s">
        <v>408</v>
      </c>
      <c r="D88" s="44">
        <v>1</v>
      </c>
      <c r="E88" s="44">
        <v>1</v>
      </c>
      <c r="F88" s="44">
        <v>1</v>
      </c>
      <c r="G88" s="45">
        <v>1</v>
      </c>
      <c r="H88" s="44"/>
      <c r="I88" s="45">
        <v>2.1</v>
      </c>
      <c r="J88" s="46">
        <f t="shared" si="6"/>
        <v>2.1</v>
      </c>
      <c r="K88" s="115"/>
    </row>
    <row r="89" spans="1:11" s="4" customFormat="1" ht="18.75">
      <c r="A89" s="94"/>
      <c r="B89" s="94"/>
      <c r="C89" s="43" t="s">
        <v>409</v>
      </c>
      <c r="D89" s="44">
        <v>-1</v>
      </c>
      <c r="E89" s="44">
        <v>1</v>
      </c>
      <c r="F89" s="44">
        <v>1</v>
      </c>
      <c r="G89" s="45">
        <v>1</v>
      </c>
      <c r="H89" s="44"/>
      <c r="I89" s="45">
        <v>2</v>
      </c>
      <c r="J89" s="46">
        <f t="shared" si="6"/>
        <v>-2</v>
      </c>
      <c r="K89" s="115"/>
    </row>
    <row r="90" spans="1:11" s="4" customFormat="1" ht="18.75">
      <c r="A90" s="94"/>
      <c r="B90" s="94"/>
      <c r="C90" s="43" t="s">
        <v>280</v>
      </c>
      <c r="D90" s="44">
        <v>1</v>
      </c>
      <c r="E90" s="44">
        <v>2</v>
      </c>
      <c r="F90" s="44">
        <v>1</v>
      </c>
      <c r="G90" s="45">
        <v>1</v>
      </c>
      <c r="H90" s="44"/>
      <c r="I90" s="45">
        <v>2</v>
      </c>
      <c r="J90" s="46">
        <f>-PRODUCT(D90:I90)</f>
        <v>-4</v>
      </c>
      <c r="K90" s="115"/>
    </row>
    <row r="91" spans="1:11" s="4" customFormat="1" ht="18.75">
      <c r="A91" s="94"/>
      <c r="B91" s="94"/>
      <c r="C91" s="43" t="s">
        <v>410</v>
      </c>
      <c r="D91" s="44">
        <v>1</v>
      </c>
      <c r="E91" s="44">
        <v>1</v>
      </c>
      <c r="F91" s="44">
        <v>1</v>
      </c>
      <c r="G91" s="45">
        <v>5</v>
      </c>
      <c r="H91" s="45">
        <v>0.13</v>
      </c>
      <c r="I91" s="45"/>
      <c r="J91" s="46">
        <f t="shared" ref="J91:J92" si="7">PRODUCT(D91:I91)</f>
        <v>0.65</v>
      </c>
      <c r="K91" s="115"/>
    </row>
    <row r="92" spans="1:11" s="4" customFormat="1" ht="18.75">
      <c r="A92" s="94"/>
      <c r="B92" s="94"/>
      <c r="C92" s="43" t="s">
        <v>411</v>
      </c>
      <c r="D92" s="44">
        <v>1</v>
      </c>
      <c r="E92" s="44">
        <v>1</v>
      </c>
      <c r="F92" s="44">
        <v>1</v>
      </c>
      <c r="G92" s="45">
        <v>12.32</v>
      </c>
      <c r="H92" s="44"/>
      <c r="I92" s="45">
        <v>3.18</v>
      </c>
      <c r="J92" s="46">
        <f t="shared" si="7"/>
        <v>39.177600000000005</v>
      </c>
      <c r="K92" s="115"/>
    </row>
    <row r="93" spans="1:11" s="4" customFormat="1" ht="18.75">
      <c r="A93" s="94"/>
      <c r="B93" s="94"/>
      <c r="C93" s="43" t="s">
        <v>409</v>
      </c>
      <c r="D93" s="44">
        <v>1</v>
      </c>
      <c r="E93" s="44">
        <v>1</v>
      </c>
      <c r="F93" s="44">
        <v>1</v>
      </c>
      <c r="G93" s="45">
        <v>1</v>
      </c>
      <c r="H93" s="44"/>
      <c r="I93" s="45">
        <v>2</v>
      </c>
      <c r="J93" s="46">
        <f>-PRODUCT(D93:I93)</f>
        <v>-2</v>
      </c>
      <c r="K93" s="115"/>
    </row>
    <row r="94" spans="1:11" s="4" customFormat="1" ht="18.75">
      <c r="A94" s="94"/>
      <c r="B94" s="94"/>
      <c r="C94" s="43" t="s">
        <v>194</v>
      </c>
      <c r="D94" s="44">
        <v>1</v>
      </c>
      <c r="E94" s="44">
        <v>1</v>
      </c>
      <c r="F94" s="44">
        <v>1</v>
      </c>
      <c r="G94" s="45">
        <v>1.35</v>
      </c>
      <c r="H94" s="44"/>
      <c r="I94" s="45">
        <v>1.35</v>
      </c>
      <c r="J94" s="46">
        <f>-PRODUCT(D94:I94)</f>
        <v>-1.8225000000000002</v>
      </c>
      <c r="K94" s="115"/>
    </row>
    <row r="95" spans="1:11" s="4" customFormat="1" ht="18.75">
      <c r="A95" s="94"/>
      <c r="B95" s="94"/>
      <c r="C95" s="43" t="s">
        <v>290</v>
      </c>
      <c r="D95" s="44">
        <v>1</v>
      </c>
      <c r="E95" s="44">
        <v>1</v>
      </c>
      <c r="F95" s="44">
        <v>2</v>
      </c>
      <c r="G95" s="45">
        <v>0.45</v>
      </c>
      <c r="H95" s="45"/>
      <c r="I95" s="46">
        <v>2.1</v>
      </c>
      <c r="J95" s="46">
        <f t="shared" ref="J95:J98" si="8">PRODUCT(D95:I95)</f>
        <v>1.8900000000000001</v>
      </c>
      <c r="K95" s="115"/>
    </row>
    <row r="96" spans="1:11" s="4" customFormat="1" ht="18.75">
      <c r="A96" s="94"/>
      <c r="B96" s="94"/>
      <c r="C96" s="43" t="s">
        <v>397</v>
      </c>
      <c r="D96" s="44">
        <v>1</v>
      </c>
      <c r="E96" s="44">
        <v>6</v>
      </c>
      <c r="F96" s="44">
        <v>2</v>
      </c>
      <c r="G96" s="45">
        <v>0.3</v>
      </c>
      <c r="H96" s="44"/>
      <c r="I96" s="45">
        <v>2.1</v>
      </c>
      <c r="J96" s="46">
        <f t="shared" si="8"/>
        <v>7.56</v>
      </c>
      <c r="K96" s="115"/>
    </row>
    <row r="97" spans="1:11" s="4" customFormat="1" ht="18.75">
      <c r="A97" s="94"/>
      <c r="B97" s="94"/>
      <c r="C97" s="43" t="s">
        <v>410</v>
      </c>
      <c r="D97" s="44">
        <v>1</v>
      </c>
      <c r="E97" s="44">
        <v>1</v>
      </c>
      <c r="F97" s="44">
        <v>1</v>
      </c>
      <c r="G97" s="45">
        <v>5</v>
      </c>
      <c r="H97" s="45">
        <v>0.13</v>
      </c>
      <c r="I97" s="45"/>
      <c r="J97" s="46">
        <f t="shared" si="8"/>
        <v>0.65</v>
      </c>
      <c r="K97" s="115"/>
    </row>
    <row r="98" spans="1:11" s="4" customFormat="1" ht="18.75">
      <c r="A98" s="94"/>
      <c r="B98" s="94"/>
      <c r="C98" s="43" t="s">
        <v>412</v>
      </c>
      <c r="D98" s="44">
        <v>1</v>
      </c>
      <c r="E98" s="44">
        <v>1</v>
      </c>
      <c r="F98" s="44">
        <v>1</v>
      </c>
      <c r="G98" s="45">
        <v>15.56</v>
      </c>
      <c r="H98" s="44"/>
      <c r="I98" s="45">
        <v>3.18</v>
      </c>
      <c r="J98" s="46">
        <f t="shared" si="8"/>
        <v>49.480800000000002</v>
      </c>
      <c r="K98" s="115"/>
    </row>
    <row r="99" spans="1:11" s="4" customFormat="1" ht="18.75">
      <c r="A99" s="94"/>
      <c r="B99" s="94"/>
      <c r="C99" s="43" t="s">
        <v>194</v>
      </c>
      <c r="D99" s="44">
        <v>1</v>
      </c>
      <c r="E99" s="44">
        <v>1</v>
      </c>
      <c r="F99" s="44">
        <v>1</v>
      </c>
      <c r="G99" s="45">
        <v>1.35</v>
      </c>
      <c r="H99" s="44"/>
      <c r="I99" s="45">
        <v>1.35</v>
      </c>
      <c r="J99" s="46">
        <f>-PRODUCT(D99:I99)</f>
        <v>-1.8225000000000002</v>
      </c>
      <c r="K99" s="115"/>
    </row>
    <row r="100" spans="1:11" s="4" customFormat="1" ht="18.75">
      <c r="A100" s="94"/>
      <c r="B100" s="94"/>
      <c r="C100" s="43" t="s">
        <v>335</v>
      </c>
      <c r="D100" s="44">
        <v>1</v>
      </c>
      <c r="E100" s="44">
        <v>1</v>
      </c>
      <c r="F100" s="44">
        <v>1</v>
      </c>
      <c r="G100" s="45">
        <v>0.75</v>
      </c>
      <c r="H100" s="44"/>
      <c r="I100" s="45">
        <v>2.1</v>
      </c>
      <c r="J100" s="46">
        <f t="shared" ref="J100:J101" si="9">-PRODUCT(D100:I100)</f>
        <v>-1.5750000000000002</v>
      </c>
      <c r="K100" s="115"/>
    </row>
    <row r="101" spans="1:11" s="4" customFormat="1" ht="18.75">
      <c r="A101" s="94"/>
      <c r="B101" s="94"/>
      <c r="C101" s="43" t="s">
        <v>394</v>
      </c>
      <c r="D101" s="44">
        <v>1</v>
      </c>
      <c r="E101" s="44">
        <v>1</v>
      </c>
      <c r="F101" s="44">
        <v>2</v>
      </c>
      <c r="G101" s="45">
        <v>0.9</v>
      </c>
      <c r="H101" s="44"/>
      <c r="I101" s="45">
        <v>0.6</v>
      </c>
      <c r="J101" s="46">
        <f t="shared" si="9"/>
        <v>-1.08</v>
      </c>
      <c r="K101" s="115"/>
    </row>
    <row r="102" spans="1:11" s="4" customFormat="1" ht="18.75">
      <c r="A102" s="94"/>
      <c r="B102" s="94"/>
      <c r="C102" s="43" t="s">
        <v>280</v>
      </c>
      <c r="D102" s="44">
        <v>1</v>
      </c>
      <c r="E102" s="44">
        <v>1</v>
      </c>
      <c r="F102" s="44">
        <v>1</v>
      </c>
      <c r="G102" s="45">
        <v>1</v>
      </c>
      <c r="H102" s="44"/>
      <c r="I102" s="45">
        <v>2</v>
      </c>
      <c r="J102" s="46">
        <f>-PRODUCT(D102:I102)</f>
        <v>-2</v>
      </c>
      <c r="K102" s="115"/>
    </row>
    <row r="103" spans="1:11" s="4" customFormat="1" ht="18.75">
      <c r="A103" s="94"/>
      <c r="B103" s="94"/>
      <c r="C103" s="43" t="s">
        <v>281</v>
      </c>
      <c r="D103" s="44">
        <v>1</v>
      </c>
      <c r="E103" s="44">
        <v>1</v>
      </c>
      <c r="F103" s="44">
        <v>1</v>
      </c>
      <c r="G103" s="45">
        <v>5</v>
      </c>
      <c r="H103" s="45">
        <v>0.15</v>
      </c>
      <c r="I103" s="45"/>
      <c r="J103" s="46">
        <f t="shared" ref="J103:J108" si="10">PRODUCT(D103:I103)</f>
        <v>0.75</v>
      </c>
      <c r="K103" s="115"/>
    </row>
    <row r="104" spans="1:11" s="4" customFormat="1" ht="18.75">
      <c r="A104" s="94"/>
      <c r="B104" s="94"/>
      <c r="C104" s="43" t="s">
        <v>291</v>
      </c>
      <c r="D104" s="44">
        <v>1</v>
      </c>
      <c r="E104" s="44">
        <v>2</v>
      </c>
      <c r="F104" s="44">
        <v>1</v>
      </c>
      <c r="G104" s="45">
        <v>5.4</v>
      </c>
      <c r="H104" s="45">
        <v>0.09</v>
      </c>
      <c r="I104" s="45"/>
      <c r="J104" s="46">
        <f t="shared" si="10"/>
        <v>0.97199999999999998</v>
      </c>
      <c r="K104" s="115"/>
    </row>
    <row r="105" spans="1:11" s="4" customFormat="1" ht="18.75">
      <c r="A105" s="94"/>
      <c r="B105" s="94"/>
      <c r="C105" s="43" t="s">
        <v>413</v>
      </c>
      <c r="D105" s="44">
        <v>1</v>
      </c>
      <c r="E105" s="44">
        <v>1</v>
      </c>
      <c r="F105" s="44">
        <v>1</v>
      </c>
      <c r="G105" s="45">
        <v>3</v>
      </c>
      <c r="H105" s="45">
        <v>0.23</v>
      </c>
      <c r="I105" s="45"/>
      <c r="J105" s="46">
        <f t="shared" si="10"/>
        <v>0.69000000000000006</v>
      </c>
      <c r="K105" s="115"/>
    </row>
    <row r="106" spans="1:11" s="4" customFormat="1" ht="18.75">
      <c r="A106" s="94"/>
      <c r="B106" s="94"/>
      <c r="C106" s="43" t="s">
        <v>290</v>
      </c>
      <c r="D106" s="44">
        <v>1</v>
      </c>
      <c r="E106" s="44">
        <v>4</v>
      </c>
      <c r="F106" s="44">
        <v>2</v>
      </c>
      <c r="G106" s="45">
        <v>0.6</v>
      </c>
      <c r="H106" s="44"/>
      <c r="I106" s="45">
        <v>2</v>
      </c>
      <c r="J106" s="46">
        <f t="shared" si="10"/>
        <v>9.6</v>
      </c>
      <c r="K106" s="115"/>
    </row>
    <row r="107" spans="1:11" s="4" customFormat="1" ht="18.75">
      <c r="A107" s="94"/>
      <c r="B107" s="94"/>
      <c r="C107" s="43" t="s">
        <v>397</v>
      </c>
      <c r="D107" s="44">
        <v>1</v>
      </c>
      <c r="E107" s="44">
        <v>6</v>
      </c>
      <c r="F107" s="44">
        <v>2</v>
      </c>
      <c r="G107" s="45">
        <v>0.6</v>
      </c>
      <c r="H107" s="44"/>
      <c r="I107" s="45">
        <v>2.1</v>
      </c>
      <c r="J107" s="46">
        <f t="shared" si="10"/>
        <v>15.12</v>
      </c>
      <c r="K107" s="115"/>
    </row>
    <row r="108" spans="1:11" s="4" customFormat="1" ht="18.75">
      <c r="A108" s="94"/>
      <c r="B108" s="94"/>
      <c r="C108" s="43" t="s">
        <v>332</v>
      </c>
      <c r="D108" s="44">
        <v>1</v>
      </c>
      <c r="E108" s="44">
        <v>1</v>
      </c>
      <c r="F108" s="44">
        <v>1</v>
      </c>
      <c r="G108" s="45">
        <v>14.66</v>
      </c>
      <c r="H108" s="44"/>
      <c r="I108" s="45">
        <v>3.18</v>
      </c>
      <c r="J108" s="46">
        <f t="shared" si="10"/>
        <v>46.6188</v>
      </c>
      <c r="K108" s="115"/>
    </row>
    <row r="109" spans="1:11" s="4" customFormat="1" ht="18.75">
      <c r="A109" s="94"/>
      <c r="B109" s="94"/>
      <c r="C109" s="43" t="s">
        <v>280</v>
      </c>
      <c r="D109" s="44">
        <v>1</v>
      </c>
      <c r="E109" s="44">
        <v>1</v>
      </c>
      <c r="F109" s="44">
        <v>1</v>
      </c>
      <c r="G109" s="45">
        <v>1</v>
      </c>
      <c r="H109" s="44"/>
      <c r="I109" s="45">
        <v>2</v>
      </c>
      <c r="J109" s="46">
        <f>-PRODUCT(D109:I109)</f>
        <v>-2</v>
      </c>
      <c r="K109" s="115"/>
    </row>
    <row r="110" spans="1:11" s="4" customFormat="1" ht="18.75">
      <c r="A110" s="94"/>
      <c r="B110" s="94"/>
      <c r="C110" s="43" t="s">
        <v>194</v>
      </c>
      <c r="D110" s="44">
        <v>1</v>
      </c>
      <c r="E110" s="44">
        <v>1</v>
      </c>
      <c r="F110" s="44">
        <v>1</v>
      </c>
      <c r="G110" s="45">
        <v>1.35</v>
      </c>
      <c r="H110" s="44"/>
      <c r="I110" s="45">
        <v>1.35</v>
      </c>
      <c r="J110" s="46">
        <f>-PRODUCT(D110:I110)</f>
        <v>-1.8225000000000002</v>
      </c>
      <c r="K110" s="115"/>
    </row>
    <row r="111" spans="1:11" s="4" customFormat="1" ht="18.75">
      <c r="A111" s="94"/>
      <c r="B111" s="94"/>
      <c r="C111" s="43" t="s">
        <v>394</v>
      </c>
      <c r="D111" s="44">
        <v>1</v>
      </c>
      <c r="E111" s="44">
        <v>1</v>
      </c>
      <c r="F111" s="44">
        <v>2</v>
      </c>
      <c r="G111" s="45">
        <v>0.9</v>
      </c>
      <c r="H111" s="44"/>
      <c r="I111" s="45">
        <v>0.6</v>
      </c>
      <c r="J111" s="46">
        <f t="shared" ref="J111" si="11">-PRODUCT(D111:I111)</f>
        <v>-1.08</v>
      </c>
      <c r="K111" s="115"/>
    </row>
    <row r="112" spans="1:11" s="4" customFormat="1" ht="18.75">
      <c r="A112" s="94"/>
      <c r="B112" s="94"/>
      <c r="C112" s="43" t="s">
        <v>281</v>
      </c>
      <c r="D112" s="44">
        <v>1</v>
      </c>
      <c r="E112" s="44">
        <v>1</v>
      </c>
      <c r="F112" s="44">
        <v>1</v>
      </c>
      <c r="G112" s="45">
        <v>5</v>
      </c>
      <c r="H112" s="45">
        <v>0.15</v>
      </c>
      <c r="I112" s="45"/>
      <c r="J112" s="46">
        <f t="shared" ref="J112:J116" si="12">PRODUCT(D112:I112)</f>
        <v>0.75</v>
      </c>
      <c r="K112" s="115"/>
    </row>
    <row r="113" spans="1:11" s="4" customFormat="1" ht="18.75">
      <c r="A113" s="94"/>
      <c r="B113" s="94"/>
      <c r="C113" s="43" t="s">
        <v>291</v>
      </c>
      <c r="D113" s="44">
        <v>1</v>
      </c>
      <c r="E113" s="44">
        <v>2</v>
      </c>
      <c r="F113" s="44">
        <v>1</v>
      </c>
      <c r="G113" s="45">
        <v>5.4</v>
      </c>
      <c r="H113" s="45">
        <v>0.09</v>
      </c>
      <c r="I113" s="45"/>
      <c r="J113" s="46">
        <f t="shared" si="12"/>
        <v>0.97199999999999998</v>
      </c>
      <c r="K113" s="115"/>
    </row>
    <row r="114" spans="1:11" s="4" customFormat="1" ht="18.75">
      <c r="A114" s="94"/>
      <c r="B114" s="94"/>
      <c r="C114" s="43" t="s">
        <v>414</v>
      </c>
      <c r="D114" s="44">
        <v>1</v>
      </c>
      <c r="E114" s="44">
        <v>1</v>
      </c>
      <c r="F114" s="44">
        <v>1</v>
      </c>
      <c r="G114" s="45">
        <v>0.75</v>
      </c>
      <c r="H114" s="45">
        <v>0.115</v>
      </c>
      <c r="I114" s="45"/>
      <c r="J114" s="46">
        <f t="shared" si="12"/>
        <v>8.6250000000000007E-2</v>
      </c>
      <c r="K114" s="115"/>
    </row>
    <row r="115" spans="1:11" s="4" customFormat="1" ht="18.75">
      <c r="A115" s="94"/>
      <c r="B115" s="94"/>
      <c r="C115" s="43" t="s">
        <v>290</v>
      </c>
      <c r="D115" s="44">
        <v>1</v>
      </c>
      <c r="E115" s="44">
        <v>4</v>
      </c>
      <c r="F115" s="44">
        <v>2</v>
      </c>
      <c r="G115" s="45">
        <v>0.6</v>
      </c>
      <c r="H115" s="44"/>
      <c r="I115" s="45">
        <v>2</v>
      </c>
      <c r="J115" s="46">
        <f t="shared" si="12"/>
        <v>9.6</v>
      </c>
      <c r="K115" s="115"/>
    </row>
    <row r="116" spans="1:11" s="4" customFormat="1" ht="18.75">
      <c r="A116" s="94"/>
      <c r="B116" s="94"/>
      <c r="C116" s="43" t="s">
        <v>397</v>
      </c>
      <c r="D116" s="44">
        <v>1</v>
      </c>
      <c r="E116" s="44">
        <v>6</v>
      </c>
      <c r="F116" s="44">
        <v>2</v>
      </c>
      <c r="G116" s="45">
        <v>0.6</v>
      </c>
      <c r="H116" s="44"/>
      <c r="I116" s="45">
        <v>2.1</v>
      </c>
      <c r="J116" s="46">
        <f t="shared" si="12"/>
        <v>15.12</v>
      </c>
      <c r="K116" s="115"/>
    </row>
    <row r="117" spans="1:11" s="4" customFormat="1" ht="18.75">
      <c r="A117" s="94"/>
      <c r="B117" s="94"/>
      <c r="C117" s="95" t="s">
        <v>377</v>
      </c>
      <c r="D117" s="44"/>
      <c r="E117" s="44"/>
      <c r="F117" s="44"/>
      <c r="G117" s="45"/>
      <c r="H117" s="44"/>
      <c r="I117" s="45"/>
      <c r="J117" s="46"/>
      <c r="K117" s="115"/>
    </row>
    <row r="118" spans="1:11" s="4" customFormat="1" ht="18.75">
      <c r="A118" s="94"/>
      <c r="B118" s="94"/>
      <c r="C118" s="43" t="s">
        <v>415</v>
      </c>
      <c r="D118" s="44">
        <v>1</v>
      </c>
      <c r="E118" s="44">
        <v>1</v>
      </c>
      <c r="F118" s="44">
        <v>1</v>
      </c>
      <c r="G118" s="45">
        <v>11.74</v>
      </c>
      <c r="H118" s="44"/>
      <c r="I118" s="45">
        <v>3.18</v>
      </c>
      <c r="J118" s="46">
        <f t="shared" ref="J118" si="13">PRODUCT(D118:I118)</f>
        <v>37.333200000000005</v>
      </c>
      <c r="K118" s="115"/>
    </row>
    <row r="119" spans="1:11" s="4" customFormat="1" ht="18.75">
      <c r="A119" s="94"/>
      <c r="B119" s="94"/>
      <c r="C119" s="43" t="s">
        <v>405</v>
      </c>
      <c r="D119" s="44">
        <v>1</v>
      </c>
      <c r="E119" s="44">
        <v>1</v>
      </c>
      <c r="F119" s="44">
        <v>1</v>
      </c>
      <c r="G119" s="45">
        <v>1</v>
      </c>
      <c r="H119" s="44"/>
      <c r="I119" s="45">
        <v>2</v>
      </c>
      <c r="J119" s="46">
        <f>-PRODUCT(D119:I119)</f>
        <v>-2</v>
      </c>
      <c r="K119" s="115"/>
    </row>
    <row r="120" spans="1:11" s="4" customFormat="1" ht="18.75">
      <c r="A120" s="94"/>
      <c r="B120" s="94"/>
      <c r="C120" s="43" t="s">
        <v>394</v>
      </c>
      <c r="D120" s="44">
        <v>1</v>
      </c>
      <c r="E120" s="44">
        <v>1</v>
      </c>
      <c r="F120" s="44">
        <v>2</v>
      </c>
      <c r="G120" s="45">
        <v>0.9</v>
      </c>
      <c r="H120" s="44"/>
      <c r="I120" s="45">
        <v>0.6</v>
      </c>
      <c r="J120" s="46">
        <f t="shared" ref="J120" si="14">-PRODUCT(D120:I120)</f>
        <v>-1.08</v>
      </c>
      <c r="K120" s="115"/>
    </row>
    <row r="121" spans="1:11" s="4" customFormat="1" ht="18.75">
      <c r="A121" s="94"/>
      <c r="B121" s="94"/>
      <c r="C121" s="43" t="s">
        <v>392</v>
      </c>
      <c r="D121" s="44">
        <v>1</v>
      </c>
      <c r="E121" s="44">
        <v>1</v>
      </c>
      <c r="F121" s="44">
        <v>1</v>
      </c>
      <c r="G121" s="45">
        <v>1.45</v>
      </c>
      <c r="H121" s="45"/>
      <c r="I121" s="45">
        <v>0.75</v>
      </c>
      <c r="J121" s="46">
        <f t="shared" ref="J121:J124" si="15">PRODUCT(D121:I121)</f>
        <v>1.0874999999999999</v>
      </c>
      <c r="K121" s="115"/>
    </row>
    <row r="122" spans="1:11" s="4" customFormat="1" ht="18.75">
      <c r="A122" s="94"/>
      <c r="B122" s="94"/>
      <c r="C122" s="43" t="s">
        <v>393</v>
      </c>
      <c r="D122" s="44">
        <v>1</v>
      </c>
      <c r="E122" s="44">
        <v>1</v>
      </c>
      <c r="F122" s="44">
        <v>1</v>
      </c>
      <c r="G122" s="45">
        <v>1.57</v>
      </c>
      <c r="H122" s="45"/>
      <c r="I122" s="45">
        <v>0.75</v>
      </c>
      <c r="J122" s="46">
        <f t="shared" si="15"/>
        <v>1.1775</v>
      </c>
      <c r="K122" s="115"/>
    </row>
    <row r="123" spans="1:11" s="4" customFormat="1" ht="18.75">
      <c r="A123" s="94"/>
      <c r="B123" s="94"/>
      <c r="C123" s="43" t="s">
        <v>407</v>
      </c>
      <c r="D123" s="44">
        <v>1</v>
      </c>
      <c r="E123" s="44">
        <v>1</v>
      </c>
      <c r="F123" s="44">
        <v>1</v>
      </c>
      <c r="G123" s="45">
        <v>5.2</v>
      </c>
      <c r="H123" s="45">
        <v>0.13</v>
      </c>
      <c r="I123" s="45"/>
      <c r="J123" s="46">
        <f t="shared" si="15"/>
        <v>0.67600000000000005</v>
      </c>
      <c r="K123" s="115"/>
    </row>
    <row r="124" spans="1:11" s="4" customFormat="1" ht="18.75">
      <c r="A124" s="94"/>
      <c r="B124" s="94"/>
      <c r="C124" s="43" t="s">
        <v>413</v>
      </c>
      <c r="D124" s="44">
        <v>1</v>
      </c>
      <c r="E124" s="44">
        <v>1</v>
      </c>
      <c r="F124" s="44">
        <v>1</v>
      </c>
      <c r="G124" s="45">
        <v>3</v>
      </c>
      <c r="H124" s="45">
        <v>0.23</v>
      </c>
      <c r="I124" s="45"/>
      <c r="J124" s="46">
        <f t="shared" si="15"/>
        <v>0.69000000000000006</v>
      </c>
      <c r="K124" s="115"/>
    </row>
    <row r="125" spans="1:11" s="4" customFormat="1" ht="18.75">
      <c r="A125" s="94"/>
      <c r="B125" s="94"/>
      <c r="C125" s="43" t="s">
        <v>335</v>
      </c>
      <c r="D125" s="44">
        <v>1</v>
      </c>
      <c r="E125" s="44">
        <v>1</v>
      </c>
      <c r="F125" s="44">
        <v>1</v>
      </c>
      <c r="G125" s="45">
        <v>0.75</v>
      </c>
      <c r="H125" s="44"/>
      <c r="I125" s="45">
        <v>2</v>
      </c>
      <c r="J125" s="46">
        <f>-PRODUCT(D125:I125)</f>
        <v>-1.5</v>
      </c>
      <c r="K125" s="115"/>
    </row>
    <row r="126" spans="1:11" s="4" customFormat="1" ht="18.75">
      <c r="A126" s="94"/>
      <c r="B126" s="94"/>
      <c r="C126" s="43" t="s">
        <v>320</v>
      </c>
      <c r="D126" s="44">
        <v>1</v>
      </c>
      <c r="E126" s="44">
        <v>1</v>
      </c>
      <c r="F126" s="44">
        <v>1</v>
      </c>
      <c r="G126" s="45">
        <v>10.93</v>
      </c>
      <c r="H126" s="44"/>
      <c r="I126" s="45">
        <v>3.18</v>
      </c>
      <c r="J126" s="46">
        <f t="shared" ref="J126" si="16">PRODUCT(D126:I126)</f>
        <v>34.757400000000004</v>
      </c>
      <c r="K126" s="115"/>
    </row>
    <row r="127" spans="1:11" s="4" customFormat="1" ht="18.75">
      <c r="A127" s="94"/>
      <c r="B127" s="94"/>
      <c r="C127" s="43" t="s">
        <v>280</v>
      </c>
      <c r="D127" s="44">
        <v>1</v>
      </c>
      <c r="E127" s="44">
        <v>1</v>
      </c>
      <c r="F127" s="44">
        <v>1</v>
      </c>
      <c r="G127" s="45">
        <v>1</v>
      </c>
      <c r="H127" s="44"/>
      <c r="I127" s="45">
        <v>2</v>
      </c>
      <c r="J127" s="46">
        <f>-PRODUCT(D127:I127)</f>
        <v>-2</v>
      </c>
      <c r="K127" s="115"/>
    </row>
    <row r="128" spans="1:11" s="4" customFormat="1" ht="18.75">
      <c r="A128" s="94"/>
      <c r="B128" s="94"/>
      <c r="C128" s="43" t="s">
        <v>281</v>
      </c>
      <c r="D128" s="44">
        <v>1</v>
      </c>
      <c r="E128" s="44">
        <v>1</v>
      </c>
      <c r="F128" s="44">
        <v>1</v>
      </c>
      <c r="G128" s="45">
        <v>5</v>
      </c>
      <c r="H128" s="45">
        <v>0.15</v>
      </c>
      <c r="I128" s="45"/>
      <c r="J128" s="46">
        <f t="shared" ref="J128:J131" si="17">PRODUCT(D128:I128)</f>
        <v>0.75</v>
      </c>
      <c r="K128" s="115"/>
    </row>
    <row r="129" spans="1:11" s="4" customFormat="1" ht="18.75">
      <c r="A129" s="94"/>
      <c r="B129" s="94"/>
      <c r="C129" s="43" t="s">
        <v>290</v>
      </c>
      <c r="D129" s="44">
        <v>1</v>
      </c>
      <c r="E129" s="44">
        <v>4</v>
      </c>
      <c r="F129" s="44">
        <v>2</v>
      </c>
      <c r="G129" s="45">
        <v>0.6</v>
      </c>
      <c r="H129" s="44"/>
      <c r="I129" s="45">
        <v>2</v>
      </c>
      <c r="J129" s="46">
        <f t="shared" si="17"/>
        <v>9.6</v>
      </c>
      <c r="K129" s="115"/>
    </row>
    <row r="130" spans="1:11" s="4" customFormat="1" ht="18.75">
      <c r="A130" s="94"/>
      <c r="B130" s="94"/>
      <c r="C130" s="43" t="s">
        <v>397</v>
      </c>
      <c r="D130" s="44">
        <v>1</v>
      </c>
      <c r="E130" s="44">
        <v>6</v>
      </c>
      <c r="F130" s="44">
        <v>2</v>
      </c>
      <c r="G130" s="45">
        <v>0.6</v>
      </c>
      <c r="H130" s="44"/>
      <c r="I130" s="45">
        <v>2.1</v>
      </c>
      <c r="J130" s="46">
        <f t="shared" si="17"/>
        <v>15.12</v>
      </c>
      <c r="K130" s="115"/>
    </row>
    <row r="131" spans="1:11" s="4" customFormat="1" ht="18.75">
      <c r="A131" s="94"/>
      <c r="B131" s="94"/>
      <c r="C131" s="43" t="s">
        <v>398</v>
      </c>
      <c r="D131" s="44">
        <v>1</v>
      </c>
      <c r="E131" s="44">
        <v>1</v>
      </c>
      <c r="F131" s="44">
        <v>1</v>
      </c>
      <c r="G131" s="45">
        <v>6</v>
      </c>
      <c r="H131" s="44"/>
      <c r="I131" s="45">
        <v>3.18</v>
      </c>
      <c r="J131" s="46">
        <f t="shared" si="17"/>
        <v>19.080000000000002</v>
      </c>
      <c r="K131" s="115"/>
    </row>
    <row r="132" spans="1:11" s="4" customFormat="1" ht="18.75">
      <c r="A132" s="94"/>
      <c r="B132" s="94"/>
      <c r="C132" s="43" t="s">
        <v>335</v>
      </c>
      <c r="D132" s="44">
        <v>1</v>
      </c>
      <c r="E132" s="44">
        <v>1</v>
      </c>
      <c r="F132" s="44">
        <v>1</v>
      </c>
      <c r="G132" s="45">
        <v>0.75</v>
      </c>
      <c r="H132" s="44"/>
      <c r="I132" s="45">
        <v>2.1</v>
      </c>
      <c r="J132" s="46">
        <f t="shared" ref="J132:J133" si="18">-PRODUCT(D132:I132)</f>
        <v>-1.5750000000000002</v>
      </c>
      <c r="K132" s="115"/>
    </row>
    <row r="133" spans="1:11" s="4" customFormat="1" ht="18.75">
      <c r="A133" s="94"/>
      <c r="B133" s="94"/>
      <c r="C133" s="43" t="s">
        <v>394</v>
      </c>
      <c r="D133" s="44">
        <v>1</v>
      </c>
      <c r="E133" s="44">
        <v>1</v>
      </c>
      <c r="F133" s="44">
        <v>2</v>
      </c>
      <c r="G133" s="45">
        <v>0.9</v>
      </c>
      <c r="H133" s="44"/>
      <c r="I133" s="45">
        <v>0.6</v>
      </c>
      <c r="J133" s="46">
        <f t="shared" si="18"/>
        <v>-1.08</v>
      </c>
      <c r="K133" s="115"/>
    </row>
    <row r="134" spans="1:11" s="4" customFormat="1" ht="18.75">
      <c r="A134" s="94"/>
      <c r="B134" s="94"/>
      <c r="C134" s="43" t="s">
        <v>413</v>
      </c>
      <c r="D134" s="44">
        <v>1</v>
      </c>
      <c r="E134" s="44">
        <v>1</v>
      </c>
      <c r="F134" s="44">
        <v>2</v>
      </c>
      <c r="G134" s="45">
        <v>3</v>
      </c>
      <c r="H134" s="45">
        <v>0.23</v>
      </c>
      <c r="I134" s="45"/>
      <c r="J134" s="46">
        <f t="shared" ref="J134:J135" si="19">PRODUCT(D134:I134)</f>
        <v>1.3800000000000001</v>
      </c>
      <c r="K134" s="115"/>
    </row>
    <row r="135" spans="1:11" s="4" customFormat="1" ht="18.75">
      <c r="A135" s="94"/>
      <c r="B135" s="94"/>
      <c r="C135" s="43" t="s">
        <v>416</v>
      </c>
      <c r="D135" s="44">
        <v>1</v>
      </c>
      <c r="E135" s="44">
        <v>1</v>
      </c>
      <c r="F135" s="44">
        <v>1</v>
      </c>
      <c r="G135" s="45">
        <v>4.75</v>
      </c>
      <c r="H135" s="45">
        <v>0.13</v>
      </c>
      <c r="I135" s="45"/>
      <c r="J135" s="46">
        <f t="shared" si="19"/>
        <v>0.61750000000000005</v>
      </c>
      <c r="K135" s="115"/>
    </row>
    <row r="136" spans="1:11" s="4" customFormat="1" ht="18.75">
      <c r="A136" s="94"/>
      <c r="B136" s="94"/>
      <c r="C136" s="43" t="s">
        <v>378</v>
      </c>
      <c r="D136" s="44">
        <v>1</v>
      </c>
      <c r="E136" s="44">
        <v>1</v>
      </c>
      <c r="F136" s="44">
        <v>1</v>
      </c>
      <c r="G136" s="45">
        <v>4.93</v>
      </c>
      <c r="H136" s="44"/>
      <c r="I136" s="45">
        <v>3.18</v>
      </c>
      <c r="J136" s="46">
        <f>-PRODUCT(D136:I136)</f>
        <v>-15.6774</v>
      </c>
      <c r="K136" s="115"/>
    </row>
    <row r="137" spans="1:11" s="4" customFormat="1" ht="18.75">
      <c r="A137" s="94"/>
      <c r="B137" s="94"/>
      <c r="C137" s="43" t="s">
        <v>280</v>
      </c>
      <c r="D137" s="44">
        <v>1</v>
      </c>
      <c r="E137" s="44">
        <v>1</v>
      </c>
      <c r="F137" s="44">
        <v>1</v>
      </c>
      <c r="G137" s="45">
        <v>1</v>
      </c>
      <c r="H137" s="44"/>
      <c r="I137" s="45">
        <v>2</v>
      </c>
      <c r="J137" s="46">
        <f>-PRODUCT(D137:I137)</f>
        <v>-2</v>
      </c>
      <c r="K137" s="115"/>
    </row>
    <row r="138" spans="1:11" s="4" customFormat="1" ht="18.75">
      <c r="A138" s="94"/>
      <c r="B138" s="94"/>
      <c r="C138" s="43" t="s">
        <v>335</v>
      </c>
      <c r="D138" s="44">
        <v>1</v>
      </c>
      <c r="E138" s="44">
        <v>1</v>
      </c>
      <c r="F138" s="44">
        <v>1</v>
      </c>
      <c r="G138" s="45">
        <v>0.75</v>
      </c>
      <c r="H138" s="44"/>
      <c r="I138" s="45">
        <v>2.1</v>
      </c>
      <c r="J138" s="46">
        <f t="shared" ref="J138:J139" si="20">-PRODUCT(D138:I138)</f>
        <v>-1.5750000000000002</v>
      </c>
      <c r="K138" s="115"/>
    </row>
    <row r="139" spans="1:11" s="4" customFormat="1" ht="18.75">
      <c r="A139" s="94"/>
      <c r="B139" s="94"/>
      <c r="C139" s="43" t="s">
        <v>399</v>
      </c>
      <c r="D139" s="44">
        <v>1</v>
      </c>
      <c r="E139" s="44">
        <v>1</v>
      </c>
      <c r="F139" s="44">
        <v>1</v>
      </c>
      <c r="G139" s="45">
        <v>0.9</v>
      </c>
      <c r="H139" s="45"/>
      <c r="I139" s="45">
        <v>1.35</v>
      </c>
      <c r="J139" s="46">
        <f t="shared" si="20"/>
        <v>-1.2150000000000001</v>
      </c>
      <c r="K139" s="115"/>
    </row>
    <row r="140" spans="1:11" s="4" customFormat="1" ht="18.75">
      <c r="A140" s="94"/>
      <c r="B140" s="94"/>
      <c r="C140" s="43" t="s">
        <v>281</v>
      </c>
      <c r="D140" s="44">
        <v>1</v>
      </c>
      <c r="E140" s="44">
        <v>1</v>
      </c>
      <c r="F140" s="44">
        <v>1</v>
      </c>
      <c r="G140" s="45">
        <v>5</v>
      </c>
      <c r="H140" s="45">
        <v>0.15</v>
      </c>
      <c r="I140" s="45"/>
      <c r="J140" s="46">
        <f t="shared" ref="J140:J143" si="21">PRODUCT(D140:I140)</f>
        <v>0.75</v>
      </c>
      <c r="K140" s="115"/>
    </row>
    <row r="141" spans="1:11" s="4" customFormat="1" ht="18.75">
      <c r="A141" s="94"/>
      <c r="B141" s="94"/>
      <c r="C141" s="43" t="s">
        <v>416</v>
      </c>
      <c r="D141" s="44">
        <v>1</v>
      </c>
      <c r="E141" s="44">
        <v>1</v>
      </c>
      <c r="F141" s="44">
        <v>1</v>
      </c>
      <c r="G141" s="45">
        <v>4.75</v>
      </c>
      <c r="H141" s="45">
        <v>0.13</v>
      </c>
      <c r="I141" s="45"/>
      <c r="J141" s="46">
        <f t="shared" si="21"/>
        <v>0.61750000000000005</v>
      </c>
      <c r="K141" s="115"/>
    </row>
    <row r="142" spans="1:11" s="4" customFormat="1" ht="18.75">
      <c r="A142" s="94"/>
      <c r="B142" s="94"/>
      <c r="C142" s="43" t="s">
        <v>417</v>
      </c>
      <c r="D142" s="44">
        <v>1</v>
      </c>
      <c r="E142" s="44">
        <v>1</v>
      </c>
      <c r="F142" s="44">
        <v>1</v>
      </c>
      <c r="G142" s="45">
        <v>4.5</v>
      </c>
      <c r="H142" s="45">
        <v>0.13</v>
      </c>
      <c r="I142" s="45"/>
      <c r="J142" s="46">
        <f t="shared" si="21"/>
        <v>0.58499999999999996</v>
      </c>
      <c r="K142" s="115"/>
    </row>
    <row r="143" spans="1:11" s="4" customFormat="1" ht="18.75">
      <c r="A143" s="94"/>
      <c r="B143" s="94"/>
      <c r="C143" s="43" t="s">
        <v>400</v>
      </c>
      <c r="D143" s="44">
        <v>1</v>
      </c>
      <c r="E143" s="44">
        <v>1</v>
      </c>
      <c r="F143" s="44">
        <v>1</v>
      </c>
      <c r="G143" s="45">
        <v>11.54</v>
      </c>
      <c r="H143" s="44"/>
      <c r="I143" s="45">
        <v>3.18</v>
      </c>
      <c r="J143" s="46">
        <f t="shared" si="21"/>
        <v>36.697200000000002</v>
      </c>
      <c r="K143" s="115"/>
    </row>
    <row r="144" spans="1:11" s="4" customFormat="1" ht="18.75">
      <c r="A144" s="94"/>
      <c r="B144" s="94"/>
      <c r="C144" s="43" t="s">
        <v>401</v>
      </c>
      <c r="D144" s="44">
        <v>1</v>
      </c>
      <c r="E144" s="44">
        <v>1</v>
      </c>
      <c r="F144" s="44">
        <v>1</v>
      </c>
      <c r="G144" s="45">
        <v>1.8</v>
      </c>
      <c r="H144" s="44"/>
      <c r="I144" s="45">
        <v>2.2000000000000002</v>
      </c>
      <c r="J144" s="46">
        <f t="shared" ref="J144" si="22">-PRODUCT(D144:I144)</f>
        <v>-3.9600000000000004</v>
      </c>
      <c r="K144" s="115"/>
    </row>
    <row r="145" spans="1:11" s="4" customFormat="1" ht="18.75">
      <c r="A145" s="94"/>
      <c r="B145" s="94"/>
      <c r="C145" s="43" t="s">
        <v>417</v>
      </c>
      <c r="D145" s="44">
        <v>1</v>
      </c>
      <c r="E145" s="44">
        <v>1</v>
      </c>
      <c r="F145" s="44">
        <v>1</v>
      </c>
      <c r="G145" s="45">
        <v>5.0999999999999996</v>
      </c>
      <c r="H145" s="45">
        <v>0.13</v>
      </c>
      <c r="I145" s="45"/>
      <c r="J145" s="46">
        <f t="shared" ref="J145" si="23">PRODUCT(D145:I145)</f>
        <v>0.66299999999999992</v>
      </c>
      <c r="K145" s="115"/>
    </row>
    <row r="146" spans="1:11" s="4" customFormat="1" ht="18.75">
      <c r="A146" s="94"/>
      <c r="B146" s="94"/>
      <c r="C146" s="43" t="s">
        <v>336</v>
      </c>
      <c r="D146" s="44">
        <v>1</v>
      </c>
      <c r="E146" s="44">
        <v>1</v>
      </c>
      <c r="F146" s="44">
        <v>1</v>
      </c>
      <c r="G146" s="45">
        <v>2.4</v>
      </c>
      <c r="H146" s="44"/>
      <c r="I146" s="45">
        <v>3.18</v>
      </c>
      <c r="J146" s="46">
        <f>-PRODUCT(D146:I146)</f>
        <v>-7.6319999999999997</v>
      </c>
      <c r="K146" s="115"/>
    </row>
    <row r="147" spans="1:11" s="4" customFormat="1" ht="18.75">
      <c r="A147" s="94"/>
      <c r="B147" s="94"/>
      <c r="C147" s="43" t="s">
        <v>7</v>
      </c>
      <c r="D147" s="44">
        <v>1</v>
      </c>
      <c r="E147" s="44">
        <v>1</v>
      </c>
      <c r="F147" s="44">
        <v>1</v>
      </c>
      <c r="G147" s="45">
        <v>20.28</v>
      </c>
      <c r="H147" s="45"/>
      <c r="I147" s="45">
        <v>3.18</v>
      </c>
      <c r="J147" s="46">
        <f t="shared" ref="J147" si="24">PRODUCT(D147:I147)</f>
        <v>64.490400000000008</v>
      </c>
      <c r="K147" s="115"/>
    </row>
    <row r="148" spans="1:11" s="4" customFormat="1" ht="18.75">
      <c r="A148" s="94"/>
      <c r="B148" s="94"/>
      <c r="C148" s="43" t="s">
        <v>405</v>
      </c>
      <c r="D148" s="44">
        <v>1</v>
      </c>
      <c r="E148" s="44">
        <v>1</v>
      </c>
      <c r="F148" s="44">
        <v>1</v>
      </c>
      <c r="G148" s="45">
        <v>1</v>
      </c>
      <c r="H148" s="44"/>
      <c r="I148" s="45">
        <v>2</v>
      </c>
      <c r="J148" s="46">
        <f>-PRODUCT(D148:I148)</f>
        <v>-2</v>
      </c>
      <c r="K148" s="115"/>
    </row>
    <row r="149" spans="1:11" s="4" customFormat="1" ht="18.75">
      <c r="A149" s="94"/>
      <c r="B149" s="94"/>
      <c r="C149" s="43" t="s">
        <v>280</v>
      </c>
      <c r="D149" s="44">
        <v>1</v>
      </c>
      <c r="E149" s="44">
        <v>1</v>
      </c>
      <c r="F149" s="44">
        <v>1</v>
      </c>
      <c r="G149" s="45">
        <v>1</v>
      </c>
      <c r="H149" s="44"/>
      <c r="I149" s="45">
        <v>2</v>
      </c>
      <c r="J149" s="46">
        <f>-PRODUCT(D149:I149)</f>
        <v>-2</v>
      </c>
      <c r="K149" s="115"/>
    </row>
    <row r="150" spans="1:11" s="4" customFormat="1" ht="18.75">
      <c r="A150" s="94"/>
      <c r="B150" s="94"/>
      <c r="C150" s="43" t="s">
        <v>407</v>
      </c>
      <c r="D150" s="44">
        <v>1</v>
      </c>
      <c r="E150" s="44">
        <v>1</v>
      </c>
      <c r="F150" s="44">
        <v>1</v>
      </c>
      <c r="G150" s="45">
        <v>5.2</v>
      </c>
      <c r="H150" s="45">
        <v>0.13</v>
      </c>
      <c r="I150" s="45"/>
      <c r="J150" s="46">
        <f t="shared" ref="J150:J151" si="25">PRODUCT(D150:I150)</f>
        <v>0.67600000000000005</v>
      </c>
      <c r="K150" s="115"/>
    </row>
    <row r="151" spans="1:11" s="4" customFormat="1" ht="18.75">
      <c r="A151" s="94"/>
      <c r="B151" s="94"/>
      <c r="C151" s="43" t="s">
        <v>281</v>
      </c>
      <c r="D151" s="44">
        <v>1</v>
      </c>
      <c r="E151" s="44">
        <v>1</v>
      </c>
      <c r="F151" s="44">
        <v>1</v>
      </c>
      <c r="G151" s="45">
        <v>5</v>
      </c>
      <c r="H151" s="45">
        <v>0.15</v>
      </c>
      <c r="I151" s="45"/>
      <c r="J151" s="46">
        <f t="shared" si="25"/>
        <v>0.75</v>
      </c>
      <c r="K151" s="115"/>
    </row>
    <row r="152" spans="1:11" s="4" customFormat="1" ht="18.75">
      <c r="A152" s="94"/>
      <c r="B152" s="94"/>
      <c r="C152" s="43" t="s">
        <v>378</v>
      </c>
      <c r="D152" s="44">
        <v>1</v>
      </c>
      <c r="E152" s="44">
        <v>1</v>
      </c>
      <c r="F152" s="44">
        <v>1</v>
      </c>
      <c r="G152" s="45">
        <v>1.2</v>
      </c>
      <c r="H152" s="44"/>
      <c r="I152" s="45">
        <v>3.18</v>
      </c>
      <c r="J152" s="46">
        <f>-PRODUCT(D152:I152)</f>
        <v>-3.8159999999999998</v>
      </c>
      <c r="K152" s="115"/>
    </row>
    <row r="153" spans="1:11" s="4" customFormat="1" ht="18.75">
      <c r="A153" s="94"/>
      <c r="B153" s="94"/>
      <c r="C153" s="43" t="s">
        <v>418</v>
      </c>
      <c r="D153" s="44">
        <v>1</v>
      </c>
      <c r="E153" s="44">
        <v>1</v>
      </c>
      <c r="F153" s="44">
        <v>1</v>
      </c>
      <c r="G153" s="45">
        <v>2.4</v>
      </c>
      <c r="H153" s="45"/>
      <c r="I153" s="45">
        <v>3.18</v>
      </c>
      <c r="J153" s="46">
        <f t="shared" ref="J153" si="26">PRODUCT(D153:I153)</f>
        <v>7.6319999999999997</v>
      </c>
      <c r="K153" s="115"/>
    </row>
    <row r="154" spans="1:11" s="4" customFormat="1" ht="18.75">
      <c r="A154" s="94"/>
      <c r="B154" s="94"/>
      <c r="C154" s="43" t="s">
        <v>194</v>
      </c>
      <c r="D154" s="44">
        <v>1</v>
      </c>
      <c r="E154" s="44">
        <v>1</v>
      </c>
      <c r="F154" s="44">
        <v>1</v>
      </c>
      <c r="G154" s="45">
        <v>1.35</v>
      </c>
      <c r="H154" s="44"/>
      <c r="I154" s="45">
        <v>1.35</v>
      </c>
      <c r="J154" s="46">
        <f>-PRODUCT(D154:I154)</f>
        <v>-1.8225000000000002</v>
      </c>
      <c r="K154" s="115"/>
    </row>
    <row r="155" spans="1:11" s="4" customFormat="1" ht="18.75">
      <c r="A155" s="94"/>
      <c r="B155" s="94"/>
      <c r="C155" s="43" t="s">
        <v>237</v>
      </c>
      <c r="D155" s="44">
        <v>1</v>
      </c>
      <c r="E155" s="44">
        <v>1</v>
      </c>
      <c r="F155" s="44">
        <v>1</v>
      </c>
      <c r="G155" s="45">
        <v>1.2</v>
      </c>
      <c r="H155" s="44"/>
      <c r="I155" s="45">
        <v>1.35</v>
      </c>
      <c r="J155" s="46">
        <f>-PRODUCT(D155:I155)</f>
        <v>-1.62</v>
      </c>
      <c r="K155" s="115"/>
    </row>
    <row r="156" spans="1:11" s="4" customFormat="1" ht="18.75">
      <c r="A156" s="94"/>
      <c r="B156" s="94"/>
      <c r="C156" s="43" t="s">
        <v>419</v>
      </c>
      <c r="D156" s="44">
        <v>1</v>
      </c>
      <c r="E156" s="44">
        <v>1</v>
      </c>
      <c r="F156" s="44">
        <v>1</v>
      </c>
      <c r="G156" s="45">
        <v>5.0999999999999996</v>
      </c>
      <c r="H156" s="45">
        <v>0.13</v>
      </c>
      <c r="I156" s="45"/>
      <c r="J156" s="46">
        <f t="shared" ref="J156:J158" si="27">PRODUCT(D156:I156)</f>
        <v>0.66299999999999992</v>
      </c>
      <c r="K156" s="115"/>
    </row>
    <row r="157" spans="1:11" s="4" customFormat="1" ht="18.75">
      <c r="A157" s="94"/>
      <c r="B157" s="94"/>
      <c r="C157" s="43" t="s">
        <v>421</v>
      </c>
      <c r="D157" s="44">
        <v>1</v>
      </c>
      <c r="E157" s="44">
        <v>1</v>
      </c>
      <c r="F157" s="44">
        <v>1</v>
      </c>
      <c r="G157" s="45">
        <v>5.7</v>
      </c>
      <c r="H157" s="45">
        <v>0.13</v>
      </c>
      <c r="I157" s="45"/>
      <c r="J157" s="46">
        <f t="shared" si="27"/>
        <v>0.7410000000000001</v>
      </c>
      <c r="K157" s="115"/>
    </row>
    <row r="158" spans="1:11" s="4" customFormat="1" ht="18.75">
      <c r="A158" s="94"/>
      <c r="B158" s="94"/>
      <c r="C158" s="43" t="s">
        <v>420</v>
      </c>
      <c r="D158" s="44">
        <v>1</v>
      </c>
      <c r="E158" s="44">
        <v>1</v>
      </c>
      <c r="F158" s="44">
        <v>1</v>
      </c>
      <c r="G158" s="45">
        <v>12.32</v>
      </c>
      <c r="H158" s="44"/>
      <c r="I158" s="45">
        <v>3.18</v>
      </c>
      <c r="J158" s="46">
        <f t="shared" si="27"/>
        <v>39.177600000000005</v>
      </c>
      <c r="K158" s="115"/>
    </row>
    <row r="159" spans="1:11" s="4" customFormat="1" ht="18.75">
      <c r="A159" s="94"/>
      <c r="B159" s="94"/>
      <c r="C159" s="43" t="s">
        <v>194</v>
      </c>
      <c r="D159" s="44">
        <v>1</v>
      </c>
      <c r="E159" s="44">
        <v>1</v>
      </c>
      <c r="F159" s="44">
        <v>1</v>
      </c>
      <c r="G159" s="45">
        <v>1.5</v>
      </c>
      <c r="H159" s="44"/>
      <c r="I159" s="45">
        <v>1.35</v>
      </c>
      <c r="J159" s="46">
        <f>-PRODUCT(D159:I159)</f>
        <v>-2.0250000000000004</v>
      </c>
      <c r="K159" s="115"/>
    </row>
    <row r="160" spans="1:11" s="4" customFormat="1" ht="18.75">
      <c r="A160" s="94"/>
      <c r="B160" s="94"/>
      <c r="C160" s="43" t="s">
        <v>280</v>
      </c>
      <c r="D160" s="44">
        <v>1</v>
      </c>
      <c r="E160" s="44">
        <v>1</v>
      </c>
      <c r="F160" s="44">
        <v>1</v>
      </c>
      <c r="G160" s="45">
        <v>1</v>
      </c>
      <c r="H160" s="44"/>
      <c r="I160" s="45">
        <v>2</v>
      </c>
      <c r="J160" s="46">
        <f>-PRODUCT(D160:I160)</f>
        <v>-2</v>
      </c>
      <c r="K160" s="115"/>
    </row>
    <row r="161" spans="1:11" s="4" customFormat="1" ht="18.75">
      <c r="A161" s="94"/>
      <c r="B161" s="94"/>
      <c r="C161" s="43" t="s">
        <v>421</v>
      </c>
      <c r="D161" s="44">
        <v>1</v>
      </c>
      <c r="E161" s="44">
        <v>1</v>
      </c>
      <c r="F161" s="44">
        <v>1</v>
      </c>
      <c r="G161" s="45">
        <v>5.4</v>
      </c>
      <c r="H161" s="45">
        <v>0.13</v>
      </c>
      <c r="I161" s="45"/>
      <c r="J161" s="46">
        <f t="shared" ref="J161:J165" si="28">PRODUCT(D161:I161)</f>
        <v>0.70200000000000007</v>
      </c>
      <c r="K161" s="115"/>
    </row>
    <row r="162" spans="1:11" s="4" customFormat="1" ht="18.75">
      <c r="A162" s="94"/>
      <c r="B162" s="94"/>
      <c r="C162" s="43" t="s">
        <v>281</v>
      </c>
      <c r="D162" s="44">
        <v>1</v>
      </c>
      <c r="E162" s="44">
        <v>1</v>
      </c>
      <c r="F162" s="44">
        <v>1</v>
      </c>
      <c r="G162" s="45">
        <v>5</v>
      </c>
      <c r="H162" s="45">
        <v>0.15</v>
      </c>
      <c r="I162" s="45"/>
      <c r="J162" s="46">
        <f t="shared" si="28"/>
        <v>0.75</v>
      </c>
      <c r="K162" s="115"/>
    </row>
    <row r="163" spans="1:11" s="4" customFormat="1" ht="18.75">
      <c r="A163" s="94"/>
      <c r="B163" s="94"/>
      <c r="C163" s="43" t="s">
        <v>290</v>
      </c>
      <c r="D163" s="44">
        <v>1</v>
      </c>
      <c r="E163" s="44">
        <v>4</v>
      </c>
      <c r="F163" s="44">
        <v>2</v>
      </c>
      <c r="G163" s="45">
        <v>0.6</v>
      </c>
      <c r="H163" s="44"/>
      <c r="I163" s="45">
        <v>2</v>
      </c>
      <c r="J163" s="46">
        <f t="shared" si="28"/>
        <v>9.6</v>
      </c>
      <c r="K163" s="115"/>
    </row>
    <row r="164" spans="1:11" s="4" customFormat="1" ht="18.75">
      <c r="A164" s="94"/>
      <c r="B164" s="94"/>
      <c r="C164" s="43" t="s">
        <v>397</v>
      </c>
      <c r="D164" s="44">
        <v>1</v>
      </c>
      <c r="E164" s="44">
        <v>6</v>
      </c>
      <c r="F164" s="44">
        <v>2</v>
      </c>
      <c r="G164" s="45">
        <v>0.6</v>
      </c>
      <c r="H164" s="44"/>
      <c r="I164" s="45">
        <v>2.1</v>
      </c>
      <c r="J164" s="46">
        <f t="shared" si="28"/>
        <v>15.12</v>
      </c>
      <c r="K164" s="115"/>
    </row>
    <row r="165" spans="1:11" s="4" customFormat="1" ht="18.75">
      <c r="A165" s="94"/>
      <c r="B165" s="94"/>
      <c r="C165" s="43" t="s">
        <v>422</v>
      </c>
      <c r="D165" s="44">
        <v>1</v>
      </c>
      <c r="E165" s="44">
        <v>1</v>
      </c>
      <c r="F165" s="44">
        <v>1</v>
      </c>
      <c r="G165" s="45">
        <v>15.56</v>
      </c>
      <c r="H165" s="44"/>
      <c r="I165" s="45">
        <v>3.18</v>
      </c>
      <c r="J165" s="46">
        <f t="shared" si="28"/>
        <v>49.480800000000002</v>
      </c>
      <c r="K165" s="115"/>
    </row>
    <row r="166" spans="1:11" s="4" customFormat="1" ht="18.75">
      <c r="A166" s="94"/>
      <c r="B166" s="94"/>
      <c r="C166" s="43" t="s">
        <v>194</v>
      </c>
      <c r="D166" s="44">
        <v>1</v>
      </c>
      <c r="E166" s="44">
        <v>1</v>
      </c>
      <c r="F166" s="44">
        <v>2</v>
      </c>
      <c r="G166" s="45">
        <v>1.35</v>
      </c>
      <c r="H166" s="44"/>
      <c r="I166" s="45">
        <v>1.35</v>
      </c>
      <c r="J166" s="46">
        <f>-PRODUCT(D166:I166)</f>
        <v>-3.6450000000000005</v>
      </c>
      <c r="K166" s="115"/>
    </row>
    <row r="167" spans="1:11" s="4" customFormat="1" ht="18.75">
      <c r="A167" s="94"/>
      <c r="B167" s="94"/>
      <c r="C167" s="43" t="s">
        <v>423</v>
      </c>
      <c r="D167" s="44">
        <v>1</v>
      </c>
      <c r="E167" s="44">
        <v>1</v>
      </c>
      <c r="F167" s="44">
        <v>2</v>
      </c>
      <c r="G167" s="45">
        <v>1.35</v>
      </c>
      <c r="H167" s="44">
        <v>0.23</v>
      </c>
      <c r="I167" s="45"/>
      <c r="J167" s="46">
        <v>0.62</v>
      </c>
      <c r="K167" s="115"/>
    </row>
    <row r="168" spans="1:11" s="4" customFormat="1" ht="18.75">
      <c r="A168" s="94"/>
      <c r="B168" s="94"/>
      <c r="C168" s="43" t="s">
        <v>280</v>
      </c>
      <c r="D168" s="44">
        <v>1</v>
      </c>
      <c r="E168" s="44">
        <v>1</v>
      </c>
      <c r="F168" s="44">
        <v>1</v>
      </c>
      <c r="G168" s="45">
        <v>1</v>
      </c>
      <c r="H168" s="44"/>
      <c r="I168" s="45">
        <v>2.1</v>
      </c>
      <c r="J168" s="46">
        <f>-PRODUCT(D168:I168)</f>
        <v>-2.1</v>
      </c>
      <c r="K168" s="115"/>
    </row>
    <row r="169" spans="1:11" s="4" customFormat="1" ht="18.75">
      <c r="A169" s="94"/>
      <c r="B169" s="94"/>
      <c r="C169" s="43" t="s">
        <v>290</v>
      </c>
      <c r="D169" s="44">
        <v>1</v>
      </c>
      <c r="E169" s="44">
        <v>1</v>
      </c>
      <c r="F169" s="44">
        <v>2</v>
      </c>
      <c r="G169" s="45">
        <v>0.45</v>
      </c>
      <c r="H169" s="44"/>
      <c r="I169" s="45">
        <v>2.1</v>
      </c>
      <c r="J169" s="46">
        <f t="shared" ref="J169" si="29">PRODUCT(D169:I169)</f>
        <v>1.8900000000000001</v>
      </c>
      <c r="K169" s="115"/>
    </row>
    <row r="170" spans="1:11" s="4" customFormat="1" ht="18.75">
      <c r="A170" s="94"/>
      <c r="B170" s="94"/>
      <c r="C170" s="43" t="s">
        <v>424</v>
      </c>
      <c r="D170" s="44">
        <v>1</v>
      </c>
      <c r="E170" s="44">
        <v>1</v>
      </c>
      <c r="F170" s="44">
        <v>1</v>
      </c>
      <c r="G170" s="45">
        <v>14.66</v>
      </c>
      <c r="H170" s="44"/>
      <c r="I170" s="45">
        <v>3.18</v>
      </c>
      <c r="J170" s="46">
        <f>G170*I170</f>
        <v>46.6188</v>
      </c>
      <c r="K170" s="115"/>
    </row>
    <row r="171" spans="1:11" s="4" customFormat="1" ht="18.75">
      <c r="A171" s="94"/>
      <c r="B171" s="94"/>
      <c r="C171" s="43" t="s">
        <v>280</v>
      </c>
      <c r="D171" s="44">
        <v>1</v>
      </c>
      <c r="E171" s="44">
        <v>1</v>
      </c>
      <c r="F171" s="44">
        <v>1</v>
      </c>
      <c r="G171" s="45">
        <v>1</v>
      </c>
      <c r="H171" s="44"/>
      <c r="I171" s="45">
        <v>2.1</v>
      </c>
      <c r="J171" s="46">
        <f>-PRODUCT(D171:I171)</f>
        <v>-2.1</v>
      </c>
      <c r="K171" s="115"/>
    </row>
    <row r="172" spans="1:11" s="4" customFormat="1" ht="18.75">
      <c r="A172" s="94"/>
      <c r="B172" s="94"/>
      <c r="C172" s="43" t="s">
        <v>194</v>
      </c>
      <c r="D172" s="44">
        <v>1</v>
      </c>
      <c r="E172" s="44">
        <v>2</v>
      </c>
      <c r="F172" s="44">
        <v>1</v>
      </c>
      <c r="G172" s="45">
        <v>1.35</v>
      </c>
      <c r="H172" s="44"/>
      <c r="I172" s="45">
        <v>1.35</v>
      </c>
      <c r="J172" s="46">
        <f>-PRODUCT(D172:I172)</f>
        <v>-3.6450000000000005</v>
      </c>
      <c r="K172" s="115"/>
    </row>
    <row r="173" spans="1:11" s="4" customFormat="1" ht="18.75">
      <c r="A173" s="94"/>
      <c r="B173" s="94"/>
      <c r="C173" s="43" t="s">
        <v>394</v>
      </c>
      <c r="D173" s="44">
        <v>1</v>
      </c>
      <c r="E173" s="44">
        <v>1</v>
      </c>
      <c r="F173" s="44">
        <v>1</v>
      </c>
      <c r="G173" s="45">
        <v>0.9</v>
      </c>
      <c r="H173" s="45"/>
      <c r="I173" s="45">
        <v>0.6</v>
      </c>
      <c r="J173" s="46">
        <f>-PRODUCT(D173:I173)</f>
        <v>-0.54</v>
      </c>
      <c r="K173" s="115"/>
    </row>
    <row r="174" spans="1:11" s="4" customFormat="1" ht="18.75">
      <c r="A174" s="94"/>
      <c r="B174" s="94"/>
      <c r="C174" s="43" t="s">
        <v>395</v>
      </c>
      <c r="D174" s="44">
        <v>1</v>
      </c>
      <c r="E174" s="44">
        <v>1</v>
      </c>
      <c r="F174" s="44">
        <v>1</v>
      </c>
      <c r="G174" s="45">
        <v>0.9</v>
      </c>
      <c r="H174" s="45">
        <v>0.23</v>
      </c>
      <c r="I174" s="45"/>
      <c r="J174" s="46">
        <f t="shared" ref="J174:J176" si="30">PRODUCT(D174:I174)</f>
        <v>0.20700000000000002</v>
      </c>
      <c r="K174" s="115"/>
    </row>
    <row r="175" spans="1:11" s="4" customFormat="1" ht="18.75">
      <c r="A175" s="94"/>
      <c r="B175" s="94"/>
      <c r="C175" s="43" t="s">
        <v>423</v>
      </c>
      <c r="D175" s="44">
        <v>1</v>
      </c>
      <c r="E175" s="44">
        <v>1</v>
      </c>
      <c r="F175" s="44">
        <v>1</v>
      </c>
      <c r="G175" s="45">
        <v>0.9</v>
      </c>
      <c r="H175" s="45">
        <v>0.23</v>
      </c>
      <c r="I175" s="45"/>
      <c r="J175" s="46">
        <f t="shared" si="30"/>
        <v>0.20700000000000002</v>
      </c>
      <c r="K175" s="115"/>
    </row>
    <row r="176" spans="1:11" s="4" customFormat="1" ht="18.75">
      <c r="A176" s="94"/>
      <c r="B176" s="94"/>
      <c r="C176" s="43" t="s">
        <v>425</v>
      </c>
      <c r="D176" s="44">
        <v>1</v>
      </c>
      <c r="E176" s="44">
        <v>1</v>
      </c>
      <c r="F176" s="44">
        <v>1</v>
      </c>
      <c r="G176" s="45">
        <v>2.3199999999999998</v>
      </c>
      <c r="H176" s="44"/>
      <c r="I176" s="45">
        <v>3.18</v>
      </c>
      <c r="J176" s="46">
        <f t="shared" si="30"/>
        <v>7.3776000000000002</v>
      </c>
      <c r="K176" s="115"/>
    </row>
    <row r="177" spans="1:11" s="4" customFormat="1" ht="18.75">
      <c r="A177" s="94"/>
      <c r="B177" s="94"/>
      <c r="C177" s="43" t="s">
        <v>335</v>
      </c>
      <c r="D177" s="44">
        <v>1</v>
      </c>
      <c r="E177" s="44">
        <v>1</v>
      </c>
      <c r="F177" s="44">
        <v>1</v>
      </c>
      <c r="G177" s="45">
        <v>0.75</v>
      </c>
      <c r="H177" s="44"/>
      <c r="I177" s="45">
        <v>2.1</v>
      </c>
      <c r="J177" s="46">
        <f>-PRODUCT(D177:I177)</f>
        <v>-1.5750000000000002</v>
      </c>
      <c r="K177" s="115"/>
    </row>
    <row r="178" spans="1:11" s="4" customFormat="1" ht="18.75">
      <c r="A178" s="94"/>
      <c r="B178" s="94"/>
      <c r="C178" s="43" t="s">
        <v>426</v>
      </c>
      <c r="D178" s="44">
        <v>1</v>
      </c>
      <c r="E178" s="44">
        <v>1</v>
      </c>
      <c r="F178" s="44">
        <v>1</v>
      </c>
      <c r="G178" s="45">
        <v>1.45</v>
      </c>
      <c r="H178" s="44"/>
      <c r="I178" s="45">
        <v>3.18</v>
      </c>
      <c r="J178" s="46">
        <f>G178*I178</f>
        <v>4.6109999999999998</v>
      </c>
      <c r="K178" s="115"/>
    </row>
    <row r="179" spans="1:11" s="4" customFormat="1" ht="18.75">
      <c r="A179" s="94"/>
      <c r="B179" s="94"/>
      <c r="C179" s="43" t="s">
        <v>290</v>
      </c>
      <c r="D179" s="44">
        <v>1</v>
      </c>
      <c r="E179" s="44">
        <v>1</v>
      </c>
      <c r="F179" s="44">
        <v>2</v>
      </c>
      <c r="G179" s="45">
        <v>0.45</v>
      </c>
      <c r="H179" s="44"/>
      <c r="I179" s="45">
        <v>2.1</v>
      </c>
      <c r="J179" s="46">
        <f t="shared" ref="J179" si="31">PRODUCT(D179:I179)</f>
        <v>1.8900000000000001</v>
      </c>
      <c r="K179" s="115"/>
    </row>
    <row r="180" spans="1:11" s="4" customFormat="1" ht="18.75">
      <c r="A180" s="94"/>
      <c r="B180" s="94"/>
      <c r="C180" s="95" t="s">
        <v>427</v>
      </c>
      <c r="D180" s="44"/>
      <c r="E180" s="44"/>
      <c r="F180" s="44"/>
      <c r="G180" s="45"/>
      <c r="H180" s="45"/>
      <c r="I180" s="45"/>
      <c r="J180" s="46"/>
      <c r="K180" s="115"/>
    </row>
    <row r="181" spans="1:11" s="4" customFormat="1" ht="18.75">
      <c r="A181" s="94"/>
      <c r="B181" s="94"/>
      <c r="C181" s="43" t="s">
        <v>428</v>
      </c>
      <c r="D181" s="44">
        <v>1</v>
      </c>
      <c r="E181" s="44">
        <v>1</v>
      </c>
      <c r="F181" s="44">
        <v>1</v>
      </c>
      <c r="G181" s="45">
        <v>11.54</v>
      </c>
      <c r="H181" s="45"/>
      <c r="I181" s="45">
        <v>3.18</v>
      </c>
      <c r="J181" s="46">
        <f t="shared" ref="J181" si="32">PRODUCT(D181:I181)</f>
        <v>36.697200000000002</v>
      </c>
      <c r="K181" s="115"/>
    </row>
    <row r="182" spans="1:11" s="4" customFormat="1" ht="18.75">
      <c r="A182" s="94"/>
      <c r="B182" s="94"/>
      <c r="C182" s="43" t="s">
        <v>435</v>
      </c>
      <c r="D182" s="44">
        <v>1</v>
      </c>
      <c r="E182" s="44">
        <v>1</v>
      </c>
      <c r="F182" s="44">
        <v>1</v>
      </c>
      <c r="G182" s="45">
        <v>1.8</v>
      </c>
      <c r="H182" s="45"/>
      <c r="I182" s="45">
        <v>2.2000000000000002</v>
      </c>
      <c r="J182" s="46">
        <f>-PRODUCT(D182:I182)</f>
        <v>-3.9600000000000004</v>
      </c>
      <c r="K182" s="115"/>
    </row>
    <row r="183" spans="1:11" s="4" customFormat="1" ht="18.75">
      <c r="A183" s="94"/>
      <c r="B183" s="94"/>
      <c r="C183" s="43" t="s">
        <v>429</v>
      </c>
      <c r="D183" s="44">
        <v>1</v>
      </c>
      <c r="E183" s="44">
        <v>1</v>
      </c>
      <c r="F183" s="44">
        <v>1</v>
      </c>
      <c r="G183" s="45">
        <v>2.4</v>
      </c>
      <c r="H183" s="44"/>
      <c r="I183" s="45">
        <v>3.18</v>
      </c>
      <c r="J183" s="46">
        <f>-PRODUCT(D183:I183)</f>
        <v>-7.6319999999999997</v>
      </c>
      <c r="K183" s="115"/>
    </row>
    <row r="184" spans="1:11" s="4" customFormat="1" ht="18.75">
      <c r="A184" s="94"/>
      <c r="B184" s="94"/>
      <c r="C184" s="43" t="s">
        <v>479</v>
      </c>
      <c r="D184" s="44">
        <v>1</v>
      </c>
      <c r="E184" s="44">
        <v>1</v>
      </c>
      <c r="F184" s="44">
        <v>1</v>
      </c>
      <c r="G184" s="45">
        <v>11.74</v>
      </c>
      <c r="H184" s="44"/>
      <c r="I184" s="45">
        <v>3.18</v>
      </c>
      <c r="J184" s="113">
        <f>G184*I184</f>
        <v>37.333200000000005</v>
      </c>
      <c r="K184" s="115"/>
    </row>
    <row r="185" spans="1:11" s="4" customFormat="1" ht="18.75">
      <c r="A185" s="94"/>
      <c r="B185" s="94"/>
      <c r="C185" s="43" t="s">
        <v>236</v>
      </c>
      <c r="D185" s="44">
        <v>1</v>
      </c>
      <c r="E185" s="44">
        <v>1</v>
      </c>
      <c r="F185" s="44">
        <v>1</v>
      </c>
      <c r="G185" s="45">
        <v>1</v>
      </c>
      <c r="H185" s="45"/>
      <c r="I185" s="45">
        <v>2.1</v>
      </c>
      <c r="J185" s="46">
        <v>-2.1</v>
      </c>
      <c r="K185" s="115"/>
    </row>
    <row r="186" spans="1:11" s="4" customFormat="1" ht="18.75">
      <c r="A186" s="94"/>
      <c r="B186" s="94"/>
      <c r="C186" s="43" t="s">
        <v>430</v>
      </c>
      <c r="D186" s="44">
        <v>1</v>
      </c>
      <c r="E186" s="44">
        <v>1</v>
      </c>
      <c r="F186" s="44">
        <v>1</v>
      </c>
      <c r="G186" s="45">
        <v>1.2</v>
      </c>
      <c r="H186" s="45"/>
      <c r="I186" s="45">
        <v>2.1</v>
      </c>
      <c r="J186" s="46">
        <v>-2.52</v>
      </c>
      <c r="K186" s="115"/>
    </row>
    <row r="187" spans="1:11" s="4" customFormat="1" ht="18.75">
      <c r="A187" s="94"/>
      <c r="B187" s="94"/>
      <c r="C187" s="43" t="s">
        <v>431</v>
      </c>
      <c r="D187" s="44">
        <v>1</v>
      </c>
      <c r="E187" s="44">
        <v>1</v>
      </c>
      <c r="F187" s="44">
        <v>1</v>
      </c>
      <c r="G187" s="45">
        <v>1</v>
      </c>
      <c r="H187" s="44">
        <v>0.23</v>
      </c>
      <c r="I187" s="45"/>
      <c r="J187" s="46">
        <f t="shared" ref="J187" si="33">PRODUCT(D187:I187)</f>
        <v>0.23</v>
      </c>
      <c r="K187" s="115"/>
    </row>
    <row r="188" spans="1:11" s="4" customFormat="1" ht="18.75">
      <c r="A188" s="94"/>
      <c r="B188" s="94"/>
      <c r="C188" s="43" t="s">
        <v>432</v>
      </c>
      <c r="D188" s="44">
        <v>1</v>
      </c>
      <c r="E188" s="44">
        <v>1</v>
      </c>
      <c r="F188" s="44">
        <v>1</v>
      </c>
      <c r="G188" s="45">
        <v>1.35</v>
      </c>
      <c r="H188" s="44"/>
      <c r="I188" s="45">
        <v>1.35</v>
      </c>
      <c r="J188" s="46">
        <v>-2.52</v>
      </c>
      <c r="K188" s="115"/>
    </row>
    <row r="189" spans="1:11" s="4" customFormat="1" ht="18.75">
      <c r="A189" s="94"/>
      <c r="B189" s="94"/>
      <c r="C189" s="43" t="s">
        <v>433</v>
      </c>
      <c r="D189" s="44">
        <v>1</v>
      </c>
      <c r="E189" s="44">
        <v>1</v>
      </c>
      <c r="F189" s="44">
        <v>1</v>
      </c>
      <c r="G189" s="45">
        <v>6</v>
      </c>
      <c r="H189" s="45"/>
      <c r="I189" s="45">
        <v>3.18</v>
      </c>
      <c r="J189" s="46">
        <f t="shared" ref="J189:J190" si="34">PRODUCT(D189:I189)</f>
        <v>19.080000000000002</v>
      </c>
      <c r="K189" s="115"/>
    </row>
    <row r="190" spans="1:11" s="4" customFormat="1" ht="18.75">
      <c r="A190" s="94"/>
      <c r="B190" s="94"/>
      <c r="C190" s="43" t="s">
        <v>434</v>
      </c>
      <c r="D190" s="44">
        <v>1</v>
      </c>
      <c r="E190" s="44">
        <v>1</v>
      </c>
      <c r="F190" s="44">
        <v>1</v>
      </c>
      <c r="G190" s="45">
        <v>0.75</v>
      </c>
      <c r="H190" s="44">
        <v>0.115</v>
      </c>
      <c r="I190" s="45"/>
      <c r="J190" s="46">
        <f t="shared" si="34"/>
        <v>8.6250000000000007E-2</v>
      </c>
      <c r="K190" s="115"/>
    </row>
    <row r="191" spans="1:11" s="4" customFormat="1" ht="18.75">
      <c r="A191" s="94"/>
      <c r="B191" s="94"/>
      <c r="C191" s="43" t="s">
        <v>335</v>
      </c>
      <c r="D191" s="44">
        <v>1</v>
      </c>
      <c r="E191" s="44">
        <v>1</v>
      </c>
      <c r="F191" s="44">
        <v>1</v>
      </c>
      <c r="G191" s="45">
        <v>0.75</v>
      </c>
      <c r="H191" s="45"/>
      <c r="I191" s="45">
        <v>2.1</v>
      </c>
      <c r="J191" s="46">
        <v>-1.58</v>
      </c>
      <c r="K191" s="115"/>
    </row>
    <row r="192" spans="1:11" s="4" customFormat="1" ht="18.75">
      <c r="A192" s="94"/>
      <c r="B192" s="94"/>
      <c r="C192" s="43" t="s">
        <v>337</v>
      </c>
      <c r="D192" s="44">
        <v>1</v>
      </c>
      <c r="E192" s="44">
        <v>1</v>
      </c>
      <c r="F192" s="44">
        <v>1</v>
      </c>
      <c r="G192" s="45">
        <v>0.9</v>
      </c>
      <c r="H192" s="44"/>
      <c r="I192" s="45">
        <v>0.6</v>
      </c>
      <c r="J192" s="46">
        <f>I192-G192</f>
        <v>-0.30000000000000004</v>
      </c>
      <c r="K192" s="115"/>
    </row>
    <row r="193" spans="1:11" s="4" customFormat="1" ht="18.75">
      <c r="A193" s="94"/>
      <c r="B193" s="94"/>
      <c r="C193" s="43" t="s">
        <v>436</v>
      </c>
      <c r="D193" s="44">
        <v>1</v>
      </c>
      <c r="E193" s="44">
        <v>1</v>
      </c>
      <c r="F193" s="44">
        <v>1</v>
      </c>
      <c r="G193" s="45">
        <v>0.9</v>
      </c>
      <c r="H193" s="44">
        <v>0.23</v>
      </c>
      <c r="I193" s="45"/>
      <c r="J193" s="46">
        <f t="shared" ref="J193:J194" si="35">PRODUCT(D193:I193)</f>
        <v>0.20700000000000002</v>
      </c>
      <c r="K193" s="115"/>
    </row>
    <row r="194" spans="1:11" s="4" customFormat="1" ht="18.75">
      <c r="A194" s="94"/>
      <c r="B194" s="94"/>
      <c r="C194" s="43" t="s">
        <v>437</v>
      </c>
      <c r="D194" s="44">
        <v>1</v>
      </c>
      <c r="E194" s="44">
        <v>1</v>
      </c>
      <c r="F194" s="44">
        <v>1</v>
      </c>
      <c r="G194" s="45">
        <v>3.96</v>
      </c>
      <c r="H194" s="45"/>
      <c r="I194" s="45">
        <v>3.18</v>
      </c>
      <c r="J194" s="46">
        <f t="shared" si="35"/>
        <v>12.5928</v>
      </c>
      <c r="K194" s="115"/>
    </row>
    <row r="195" spans="1:11" s="4" customFormat="1" ht="18.75">
      <c r="A195" s="94"/>
      <c r="B195" s="94"/>
      <c r="C195" s="43" t="s">
        <v>438</v>
      </c>
      <c r="D195" s="44">
        <v>1</v>
      </c>
      <c r="E195" s="44">
        <v>1</v>
      </c>
      <c r="F195" s="44">
        <v>1</v>
      </c>
      <c r="G195" s="45">
        <v>1.2</v>
      </c>
      <c r="H195" s="45"/>
      <c r="I195" s="45">
        <v>3.18</v>
      </c>
      <c r="J195" s="46">
        <v>-3.82</v>
      </c>
      <c r="K195" s="115"/>
    </row>
    <row r="196" spans="1:11" s="4" customFormat="1" ht="18.75">
      <c r="A196" s="94"/>
      <c r="B196" s="94"/>
      <c r="C196" s="43" t="s">
        <v>439</v>
      </c>
      <c r="D196" s="44">
        <v>1</v>
      </c>
      <c r="E196" s="44">
        <v>1</v>
      </c>
      <c r="F196" s="44">
        <v>1</v>
      </c>
      <c r="G196" s="45">
        <v>7.56</v>
      </c>
      <c r="H196" s="44"/>
      <c r="I196" s="45">
        <v>3.18</v>
      </c>
      <c r="J196" s="46">
        <v>24.04</v>
      </c>
      <c r="K196" s="115"/>
    </row>
    <row r="197" spans="1:11" s="4" customFormat="1" ht="18.75">
      <c r="A197" s="94"/>
      <c r="B197" s="94"/>
      <c r="C197" s="43" t="s">
        <v>335</v>
      </c>
      <c r="D197" s="44">
        <v>1</v>
      </c>
      <c r="E197" s="44">
        <v>1</v>
      </c>
      <c r="F197" s="44">
        <v>1</v>
      </c>
      <c r="G197" s="45">
        <v>0.75</v>
      </c>
      <c r="H197" s="45"/>
      <c r="I197" s="45">
        <v>2.1</v>
      </c>
      <c r="J197" s="46">
        <v>-1.58</v>
      </c>
      <c r="K197" s="115"/>
    </row>
    <row r="198" spans="1:11" s="4" customFormat="1" ht="18.75">
      <c r="A198" s="94"/>
      <c r="B198" s="94"/>
      <c r="C198" s="43" t="s">
        <v>440</v>
      </c>
      <c r="D198" s="44">
        <v>1</v>
      </c>
      <c r="E198" s="44">
        <v>1</v>
      </c>
      <c r="F198" s="44">
        <v>1</v>
      </c>
      <c r="G198" s="45">
        <v>0.9</v>
      </c>
      <c r="H198" s="44"/>
      <c r="I198" s="45">
        <v>0.6</v>
      </c>
      <c r="J198" s="46">
        <f>-PRODUCT(D198:I198)</f>
        <v>-0.54</v>
      </c>
      <c r="K198" s="115"/>
    </row>
    <row r="199" spans="1:11" s="4" customFormat="1" ht="18.75">
      <c r="A199" s="94"/>
      <c r="B199" s="94"/>
      <c r="C199" s="43" t="s">
        <v>441</v>
      </c>
      <c r="D199" s="44">
        <v>1</v>
      </c>
      <c r="E199" s="44">
        <v>1</v>
      </c>
      <c r="F199" s="44">
        <v>1</v>
      </c>
      <c r="G199" s="45">
        <v>6.74</v>
      </c>
      <c r="H199" s="44"/>
      <c r="I199" s="45">
        <v>3.18</v>
      </c>
      <c r="J199" s="46">
        <f>G199*I199</f>
        <v>21.433200000000003</v>
      </c>
      <c r="K199" s="115"/>
    </row>
    <row r="200" spans="1:11" s="4" customFormat="1" ht="18.75">
      <c r="A200" s="94"/>
      <c r="B200" s="94"/>
      <c r="C200" s="43" t="s">
        <v>335</v>
      </c>
      <c r="D200" s="44">
        <v>1</v>
      </c>
      <c r="E200" s="44">
        <v>1</v>
      </c>
      <c r="F200" s="44">
        <v>1</v>
      </c>
      <c r="G200" s="45">
        <v>0.75</v>
      </c>
      <c r="H200" s="45"/>
      <c r="I200" s="45">
        <v>2.1</v>
      </c>
      <c r="J200" s="46">
        <f>-G200*I200</f>
        <v>-1.5750000000000002</v>
      </c>
      <c r="K200" s="115"/>
    </row>
    <row r="201" spans="1:11" s="4" customFormat="1" ht="18.75">
      <c r="A201" s="94"/>
      <c r="B201" s="94"/>
      <c r="C201" s="43" t="s">
        <v>442</v>
      </c>
      <c r="D201" s="44">
        <v>1</v>
      </c>
      <c r="E201" s="44">
        <v>1</v>
      </c>
      <c r="F201" s="44">
        <v>1</v>
      </c>
      <c r="G201" s="45">
        <v>6.87</v>
      </c>
      <c r="H201" s="45"/>
      <c r="I201" s="45">
        <v>3.18</v>
      </c>
      <c r="J201" s="46">
        <f t="shared" ref="J201" si="36">PRODUCT(D201:I201)</f>
        <v>21.846600000000002</v>
      </c>
      <c r="K201" s="115"/>
    </row>
    <row r="202" spans="1:11" s="4" customFormat="1" ht="18.75">
      <c r="A202" s="94"/>
      <c r="B202" s="94"/>
      <c r="C202" s="43" t="s">
        <v>335</v>
      </c>
      <c r="D202" s="44">
        <v>1</v>
      </c>
      <c r="E202" s="44">
        <v>1</v>
      </c>
      <c r="F202" s="44">
        <v>1</v>
      </c>
      <c r="G202" s="45">
        <v>0.75</v>
      </c>
      <c r="H202" s="44"/>
      <c r="I202" s="45">
        <v>2.1</v>
      </c>
      <c r="J202" s="46">
        <f>-PRODUCT(D202:I202)</f>
        <v>-1.5750000000000002</v>
      </c>
      <c r="K202" s="115"/>
    </row>
    <row r="203" spans="1:11" s="4" customFormat="1" ht="18.75">
      <c r="A203" s="94"/>
      <c r="B203" s="94"/>
      <c r="C203" s="43" t="s">
        <v>443</v>
      </c>
      <c r="D203" s="44">
        <v>1</v>
      </c>
      <c r="E203" s="44">
        <v>1</v>
      </c>
      <c r="F203" s="44">
        <v>1</v>
      </c>
      <c r="G203" s="45">
        <v>1.2</v>
      </c>
      <c r="H203" s="44"/>
      <c r="I203" s="45">
        <v>3.18</v>
      </c>
      <c r="J203" s="46">
        <f>-PRODUCT(D203:I203)</f>
        <v>-3.8159999999999998</v>
      </c>
      <c r="K203" s="115"/>
    </row>
    <row r="204" spans="1:11" s="4" customFormat="1" ht="18.75">
      <c r="A204" s="94"/>
      <c r="B204" s="94"/>
      <c r="C204" s="43" t="s">
        <v>337</v>
      </c>
      <c r="D204" s="44">
        <v>1</v>
      </c>
      <c r="E204" s="44">
        <v>1</v>
      </c>
      <c r="F204" s="44">
        <v>1</v>
      </c>
      <c r="G204" s="45">
        <v>0.9</v>
      </c>
      <c r="H204" s="44"/>
      <c r="I204" s="45">
        <v>0.6</v>
      </c>
      <c r="J204" s="46">
        <f>-PRODUCT(D204:I204)</f>
        <v>-0.54</v>
      </c>
      <c r="K204" s="115"/>
    </row>
    <row r="205" spans="1:11" s="4" customFormat="1" ht="18.75">
      <c r="A205" s="94"/>
      <c r="B205" s="94"/>
      <c r="C205" s="43" t="s">
        <v>444</v>
      </c>
      <c r="D205" s="44">
        <v>1</v>
      </c>
      <c r="E205" s="44">
        <v>1</v>
      </c>
      <c r="F205" s="44">
        <v>1</v>
      </c>
      <c r="G205" s="45">
        <v>20.28</v>
      </c>
      <c r="H205" s="45"/>
      <c r="I205" s="45">
        <v>3.18</v>
      </c>
      <c r="J205" s="46">
        <f t="shared" ref="J205" si="37">PRODUCT(D205:I205)</f>
        <v>64.490400000000008</v>
      </c>
      <c r="K205" s="115"/>
    </row>
    <row r="206" spans="1:11" s="4" customFormat="1" ht="18.75">
      <c r="A206" s="94"/>
      <c r="B206" s="94"/>
      <c r="C206" s="43" t="s">
        <v>445</v>
      </c>
      <c r="D206" s="44">
        <v>1</v>
      </c>
      <c r="E206" s="44">
        <v>1</v>
      </c>
      <c r="F206" s="44">
        <v>2</v>
      </c>
      <c r="G206" s="45">
        <v>1</v>
      </c>
      <c r="H206" s="45"/>
      <c r="I206" s="45">
        <v>2.1</v>
      </c>
      <c r="J206" s="46">
        <f>F206*-G206*I206</f>
        <v>-4.2</v>
      </c>
      <c r="K206" s="115"/>
    </row>
    <row r="207" spans="1:11" s="4" customFormat="1" ht="18.75">
      <c r="A207" s="94"/>
      <c r="B207" s="94"/>
      <c r="C207" s="43" t="s">
        <v>446</v>
      </c>
      <c r="D207" s="44">
        <v>1</v>
      </c>
      <c r="E207" s="44">
        <v>1</v>
      </c>
      <c r="F207" s="44">
        <v>1</v>
      </c>
      <c r="G207" s="45">
        <v>1</v>
      </c>
      <c r="H207" s="44">
        <v>0.23</v>
      </c>
      <c r="I207" s="45"/>
      <c r="J207" s="46">
        <v>0.23</v>
      </c>
      <c r="K207" s="115"/>
    </row>
    <row r="208" spans="1:11" s="4" customFormat="1" ht="18.75">
      <c r="A208" s="94"/>
      <c r="B208" s="94"/>
      <c r="C208" s="43" t="s">
        <v>333</v>
      </c>
      <c r="D208" s="44">
        <v>-1</v>
      </c>
      <c r="E208" s="44">
        <v>1</v>
      </c>
      <c r="F208" s="44">
        <v>1</v>
      </c>
      <c r="G208" s="45">
        <v>1.5</v>
      </c>
      <c r="H208" s="44"/>
      <c r="I208" s="45">
        <v>2.1</v>
      </c>
      <c r="J208" s="46">
        <f t="shared" ref="J208" si="38">PRODUCT(D208:I208)</f>
        <v>-3.1500000000000004</v>
      </c>
      <c r="K208" s="115"/>
    </row>
    <row r="209" spans="1:11" s="4" customFormat="1" ht="18.75">
      <c r="A209" s="94"/>
      <c r="B209" s="94"/>
      <c r="C209" s="43" t="s">
        <v>447</v>
      </c>
      <c r="D209" s="44">
        <v>1</v>
      </c>
      <c r="E209" s="44">
        <v>1</v>
      </c>
      <c r="F209" s="44">
        <v>1</v>
      </c>
      <c r="G209" s="45">
        <v>1.5</v>
      </c>
      <c r="H209" s="44">
        <v>0.23</v>
      </c>
      <c r="I209" s="45"/>
      <c r="J209" s="46">
        <f t="shared" ref="J209" si="39">PRODUCT(D209:I209)</f>
        <v>0.34500000000000003</v>
      </c>
      <c r="K209" s="115"/>
    </row>
    <row r="210" spans="1:11" s="4" customFormat="1" ht="18.75">
      <c r="A210" s="94"/>
      <c r="B210" s="94"/>
      <c r="C210" s="43" t="s">
        <v>448</v>
      </c>
      <c r="D210" s="44">
        <v>1</v>
      </c>
      <c r="E210" s="44">
        <v>1</v>
      </c>
      <c r="F210" s="44">
        <v>1</v>
      </c>
      <c r="G210" s="45">
        <v>1.2</v>
      </c>
      <c r="H210" s="44"/>
      <c r="I210" s="45">
        <v>3.18</v>
      </c>
      <c r="J210" s="46">
        <f>-PRODUCT(D210:I210)</f>
        <v>-3.8159999999999998</v>
      </c>
      <c r="K210" s="115"/>
    </row>
    <row r="211" spans="1:11" s="4" customFormat="1" ht="18.75">
      <c r="A211" s="94"/>
      <c r="B211" s="94"/>
      <c r="C211" s="43" t="s">
        <v>449</v>
      </c>
      <c r="D211" s="44">
        <v>1</v>
      </c>
      <c r="E211" s="44">
        <v>1</v>
      </c>
      <c r="F211" s="44">
        <v>1</v>
      </c>
      <c r="G211" s="45">
        <v>1.35</v>
      </c>
      <c r="H211" s="44"/>
      <c r="I211" s="45">
        <v>1.35</v>
      </c>
      <c r="J211" s="46">
        <v>-1.82</v>
      </c>
      <c r="K211" s="115"/>
    </row>
    <row r="212" spans="1:11" s="4" customFormat="1" ht="18.75">
      <c r="A212" s="94"/>
      <c r="B212" s="94"/>
      <c r="C212" s="43" t="s">
        <v>450</v>
      </c>
      <c r="D212" s="44">
        <v>1</v>
      </c>
      <c r="E212" s="44">
        <v>1</v>
      </c>
      <c r="F212" s="44">
        <v>2</v>
      </c>
      <c r="G212" s="45">
        <v>1.2</v>
      </c>
      <c r="H212" s="44"/>
      <c r="I212" s="45">
        <v>1.35</v>
      </c>
      <c r="J212" s="46">
        <f>-PRODUCT(D212:I212)</f>
        <v>-3.24</v>
      </c>
      <c r="K212" s="115"/>
    </row>
    <row r="213" spans="1:11" s="4" customFormat="1" ht="18.75">
      <c r="A213" s="94"/>
      <c r="B213" s="94"/>
      <c r="C213" s="43" t="s">
        <v>451</v>
      </c>
      <c r="D213" s="44">
        <v>1</v>
      </c>
      <c r="E213" s="44">
        <v>1</v>
      </c>
      <c r="F213" s="44">
        <v>2</v>
      </c>
      <c r="G213" s="45">
        <v>1.2</v>
      </c>
      <c r="H213" s="44">
        <v>0.23</v>
      </c>
      <c r="I213" s="45"/>
      <c r="J213" s="46">
        <f t="shared" ref="J213" si="40">PRODUCT(D213:I213)</f>
        <v>0.55200000000000005</v>
      </c>
      <c r="K213" s="115"/>
    </row>
    <row r="214" spans="1:11" s="4" customFormat="1" ht="18.75">
      <c r="A214" s="94"/>
      <c r="B214" s="94"/>
      <c r="C214" s="43" t="s">
        <v>452</v>
      </c>
      <c r="D214" s="44">
        <v>1</v>
      </c>
      <c r="E214" s="44">
        <v>1</v>
      </c>
      <c r="F214" s="44">
        <v>1</v>
      </c>
      <c r="G214" s="45">
        <v>1.35</v>
      </c>
      <c r="H214" s="44">
        <v>0.23</v>
      </c>
      <c r="I214" s="45"/>
      <c r="J214" s="46">
        <v>0.31</v>
      </c>
      <c r="K214" s="115"/>
    </row>
    <row r="215" spans="1:11" s="4" customFormat="1" ht="18.75">
      <c r="A215" s="94"/>
      <c r="B215" s="94"/>
      <c r="C215" s="43" t="s">
        <v>453</v>
      </c>
      <c r="D215" s="44">
        <v>1</v>
      </c>
      <c r="E215" s="44">
        <v>1</v>
      </c>
      <c r="F215" s="44">
        <v>1</v>
      </c>
      <c r="G215" s="45">
        <v>12.32</v>
      </c>
      <c r="H215" s="44"/>
      <c r="I215" s="45">
        <v>3.18</v>
      </c>
      <c r="J215" s="46">
        <v>39.18</v>
      </c>
      <c r="K215" s="115"/>
    </row>
    <row r="216" spans="1:11" s="4" customFormat="1" ht="18.75">
      <c r="A216" s="94"/>
      <c r="B216" s="94"/>
      <c r="C216" s="43" t="s">
        <v>280</v>
      </c>
      <c r="D216" s="44">
        <v>1</v>
      </c>
      <c r="E216" s="44">
        <v>1</v>
      </c>
      <c r="F216" s="44">
        <v>1</v>
      </c>
      <c r="G216" s="45">
        <v>1</v>
      </c>
      <c r="H216" s="44"/>
      <c r="I216" s="45">
        <v>2.1</v>
      </c>
      <c r="J216" s="46">
        <v>-2.1</v>
      </c>
      <c r="K216" s="115"/>
    </row>
    <row r="217" spans="1:11" s="4" customFormat="1" ht="18.75">
      <c r="A217" s="94"/>
      <c r="B217" s="94"/>
      <c r="C217" s="43" t="s">
        <v>194</v>
      </c>
      <c r="D217" s="44">
        <v>1</v>
      </c>
      <c r="E217" s="44">
        <v>1</v>
      </c>
      <c r="F217" s="44">
        <v>1</v>
      </c>
      <c r="G217" s="45">
        <v>1.35</v>
      </c>
      <c r="H217" s="44"/>
      <c r="I217" s="45">
        <v>1.35</v>
      </c>
      <c r="J217" s="46">
        <v>-1.8220000000000001</v>
      </c>
      <c r="K217" s="115"/>
    </row>
    <row r="218" spans="1:11" s="4" customFormat="1" ht="18.75">
      <c r="A218" s="94"/>
      <c r="B218" s="94"/>
      <c r="C218" s="43" t="s">
        <v>454</v>
      </c>
      <c r="D218" s="44">
        <v>1</v>
      </c>
      <c r="E218" s="44">
        <v>1</v>
      </c>
      <c r="F218" s="44">
        <v>1</v>
      </c>
      <c r="G218" s="45">
        <v>1.35</v>
      </c>
      <c r="H218" s="44">
        <v>0.23</v>
      </c>
      <c r="I218" s="45"/>
      <c r="J218" s="46">
        <v>0.31</v>
      </c>
      <c r="K218" s="115"/>
    </row>
    <row r="219" spans="1:11" s="4" customFormat="1" ht="18.75">
      <c r="A219" s="94"/>
      <c r="B219" s="94"/>
      <c r="C219" s="43" t="s">
        <v>455</v>
      </c>
      <c r="D219" s="44">
        <v>1</v>
      </c>
      <c r="E219" s="44">
        <v>1</v>
      </c>
      <c r="F219" s="44">
        <v>2</v>
      </c>
      <c r="G219" s="45">
        <v>0.45</v>
      </c>
      <c r="H219" s="44"/>
      <c r="I219" s="45">
        <v>2.1</v>
      </c>
      <c r="J219" s="46">
        <v>1.89</v>
      </c>
      <c r="K219" s="115"/>
    </row>
    <row r="220" spans="1:11" s="4" customFormat="1" ht="18.75">
      <c r="A220" s="94"/>
      <c r="B220" s="94"/>
      <c r="C220" s="43" t="s">
        <v>456</v>
      </c>
      <c r="D220" s="44">
        <v>1</v>
      </c>
      <c r="E220" s="44">
        <v>1</v>
      </c>
      <c r="F220" s="44">
        <v>1</v>
      </c>
      <c r="G220" s="45">
        <v>23.28</v>
      </c>
      <c r="H220" s="44"/>
      <c r="I220" s="45">
        <v>3.18</v>
      </c>
      <c r="J220" s="46">
        <v>74.03</v>
      </c>
      <c r="K220" s="115"/>
    </row>
    <row r="221" spans="1:11" s="4" customFormat="1" ht="18.75">
      <c r="A221" s="94"/>
      <c r="B221" s="94"/>
      <c r="C221" s="43" t="s">
        <v>333</v>
      </c>
      <c r="D221" s="44">
        <v>1</v>
      </c>
      <c r="E221" s="44">
        <v>1</v>
      </c>
      <c r="F221" s="44">
        <v>1</v>
      </c>
      <c r="G221" s="45">
        <v>1.5</v>
      </c>
      <c r="H221" s="44"/>
      <c r="I221" s="45">
        <v>2.1</v>
      </c>
      <c r="J221" s="46">
        <v>-3.15</v>
      </c>
      <c r="K221" s="115"/>
    </row>
    <row r="222" spans="1:11" s="4" customFormat="1" ht="18.75">
      <c r="A222" s="94"/>
      <c r="B222" s="94"/>
      <c r="C222" s="43" t="s">
        <v>194</v>
      </c>
      <c r="D222" s="44">
        <v>1</v>
      </c>
      <c r="E222" s="44">
        <v>1</v>
      </c>
      <c r="F222" s="44">
        <v>5</v>
      </c>
      <c r="G222" s="45">
        <v>1.35</v>
      </c>
      <c r="H222" s="44"/>
      <c r="I222" s="45">
        <v>1.35</v>
      </c>
      <c r="J222" s="46">
        <v>-9.11</v>
      </c>
      <c r="K222" s="115"/>
    </row>
    <row r="223" spans="1:11" s="4" customFormat="1" ht="18.75">
      <c r="A223" s="94"/>
      <c r="B223" s="94"/>
      <c r="C223" s="43" t="s">
        <v>452</v>
      </c>
      <c r="D223" s="44">
        <v>1</v>
      </c>
      <c r="E223" s="44">
        <v>1</v>
      </c>
      <c r="F223" s="44">
        <v>5</v>
      </c>
      <c r="G223" s="45">
        <v>1.35</v>
      </c>
      <c r="H223" s="44">
        <v>0.23</v>
      </c>
      <c r="I223" s="45"/>
      <c r="J223" s="46">
        <f>H223*G223*F223*E223*D223</f>
        <v>1.5525000000000002</v>
      </c>
      <c r="K223" s="115"/>
    </row>
    <row r="224" spans="1:11" s="4" customFormat="1" ht="18.75">
      <c r="A224" s="94"/>
      <c r="B224" s="94"/>
      <c r="C224" s="43" t="s">
        <v>457</v>
      </c>
      <c r="D224" s="44"/>
      <c r="E224" s="44"/>
      <c r="F224" s="44"/>
      <c r="G224" s="45"/>
      <c r="H224" s="44"/>
      <c r="I224" s="45"/>
      <c r="J224" s="46"/>
      <c r="K224" s="115"/>
    </row>
    <row r="225" spans="1:11" s="4" customFormat="1" ht="18.75">
      <c r="A225" s="94"/>
      <c r="B225" s="94"/>
      <c r="C225" s="43" t="s">
        <v>11</v>
      </c>
      <c r="D225" s="44">
        <v>1</v>
      </c>
      <c r="E225" s="44">
        <v>1</v>
      </c>
      <c r="F225" s="44">
        <v>1</v>
      </c>
      <c r="G225" s="45">
        <v>11.54</v>
      </c>
      <c r="H225" s="44"/>
      <c r="I225" s="45">
        <v>2.5</v>
      </c>
      <c r="J225" s="46">
        <f>I225*G225*F225*E225*D225</f>
        <v>28.849999999999998</v>
      </c>
      <c r="K225" s="115"/>
    </row>
    <row r="226" spans="1:11" s="4" customFormat="1" ht="18.75">
      <c r="A226" s="94"/>
      <c r="B226" s="94"/>
      <c r="C226" s="43" t="s">
        <v>438</v>
      </c>
      <c r="D226" s="44">
        <v>1</v>
      </c>
      <c r="E226" s="44">
        <v>1</v>
      </c>
      <c r="F226" s="44">
        <v>1</v>
      </c>
      <c r="G226" s="45">
        <v>2.4</v>
      </c>
      <c r="H226" s="44"/>
      <c r="I226" s="45">
        <v>2.5</v>
      </c>
      <c r="J226" s="46">
        <f>I226*G226*F226*E226*D226</f>
        <v>6</v>
      </c>
      <c r="K226" s="115"/>
    </row>
    <row r="227" spans="1:11" s="4" customFormat="1" ht="18.75">
      <c r="A227" s="94"/>
      <c r="B227" s="94"/>
      <c r="C227" s="91" t="s">
        <v>292</v>
      </c>
      <c r="D227" s="44">
        <v>1</v>
      </c>
      <c r="E227" s="44">
        <v>1</v>
      </c>
      <c r="F227" s="44">
        <v>1</v>
      </c>
      <c r="G227" s="45">
        <v>42.8</v>
      </c>
      <c r="H227" s="45"/>
      <c r="I227" s="45">
        <v>11.88</v>
      </c>
      <c r="J227" s="46">
        <f t="shared" ref="J227" si="41">PRODUCT(D227:I227)</f>
        <v>508.464</v>
      </c>
      <c r="K227" s="115"/>
    </row>
    <row r="228" spans="1:11" s="4" customFormat="1" ht="18.75">
      <c r="A228" s="94"/>
      <c r="B228" s="94"/>
      <c r="C228" s="43" t="s">
        <v>403</v>
      </c>
      <c r="D228" s="44">
        <v>1</v>
      </c>
      <c r="E228" s="44">
        <v>1</v>
      </c>
      <c r="F228" s="44">
        <v>1</v>
      </c>
      <c r="G228" s="45">
        <v>1.5</v>
      </c>
      <c r="H228" s="44"/>
      <c r="I228" s="45">
        <v>2.1</v>
      </c>
      <c r="J228" s="46">
        <f>-PRODUCT(D228:I228)</f>
        <v>-3.1500000000000004</v>
      </c>
      <c r="K228" s="115"/>
    </row>
    <row r="229" spans="1:11" s="4" customFormat="1" ht="18.75">
      <c r="A229" s="94"/>
      <c r="B229" s="94"/>
      <c r="C229" s="43" t="s">
        <v>404</v>
      </c>
      <c r="D229" s="44">
        <v>1</v>
      </c>
      <c r="E229" s="44">
        <v>1</v>
      </c>
      <c r="F229" s="44">
        <v>2</v>
      </c>
      <c r="G229" s="45">
        <v>0.9</v>
      </c>
      <c r="H229" s="44"/>
      <c r="I229" s="45">
        <v>2.1</v>
      </c>
      <c r="J229" s="46">
        <f>-PRODUCT(D229:I229)</f>
        <v>-3.7800000000000002</v>
      </c>
      <c r="K229" s="115"/>
    </row>
    <row r="230" spans="1:11" s="4" customFormat="1" ht="18.75">
      <c r="A230" s="94"/>
      <c r="B230" s="94"/>
      <c r="C230" s="43" t="s">
        <v>194</v>
      </c>
      <c r="D230" s="44">
        <v>1</v>
      </c>
      <c r="E230" s="44">
        <v>18</v>
      </c>
      <c r="F230" s="44">
        <v>1</v>
      </c>
      <c r="G230" s="45">
        <v>1.5</v>
      </c>
      <c r="H230" s="44"/>
      <c r="I230" s="45">
        <v>1.35</v>
      </c>
      <c r="J230" s="46">
        <f>-PRODUCT(D230:I230)</f>
        <v>-36.450000000000003</v>
      </c>
      <c r="K230" s="115"/>
    </row>
    <row r="231" spans="1:11" s="4" customFormat="1" ht="18.75">
      <c r="A231" s="94"/>
      <c r="B231" s="94"/>
      <c r="C231" s="43" t="s">
        <v>237</v>
      </c>
      <c r="D231" s="44">
        <v>1</v>
      </c>
      <c r="E231" s="44">
        <v>1</v>
      </c>
      <c r="F231" s="44">
        <v>1</v>
      </c>
      <c r="G231" s="45">
        <v>1.35</v>
      </c>
      <c r="H231" s="44"/>
      <c r="I231" s="45">
        <v>1.35</v>
      </c>
      <c r="J231" s="46">
        <f>-PRODUCT(D231:I231)</f>
        <v>-1.8225000000000002</v>
      </c>
      <c r="K231" s="115"/>
    </row>
    <row r="232" spans="1:11" s="4" customFormat="1" ht="18.75">
      <c r="A232" s="94"/>
      <c r="B232" s="94"/>
      <c r="C232" s="43" t="s">
        <v>458</v>
      </c>
      <c r="D232" s="44">
        <v>1</v>
      </c>
      <c r="E232" s="44">
        <v>4</v>
      </c>
      <c r="F232" s="44">
        <v>1</v>
      </c>
      <c r="G232" s="45">
        <v>1.2</v>
      </c>
      <c r="H232" s="44"/>
      <c r="I232" s="45">
        <v>1.35</v>
      </c>
      <c r="J232" s="46">
        <f>-PRODUCT(D232:I232)</f>
        <v>-6.48</v>
      </c>
      <c r="K232" s="115"/>
    </row>
    <row r="233" spans="1:11" s="4" customFormat="1" ht="18.75">
      <c r="A233" s="94"/>
      <c r="B233" s="94"/>
      <c r="C233" s="43" t="s">
        <v>240</v>
      </c>
      <c r="D233" s="44">
        <v>1</v>
      </c>
      <c r="E233" s="44">
        <v>1</v>
      </c>
      <c r="F233" s="44">
        <v>1</v>
      </c>
      <c r="G233" s="45">
        <v>1.2849999999999999</v>
      </c>
      <c r="H233" s="44"/>
      <c r="I233" s="45">
        <v>0.6</v>
      </c>
      <c r="J233" s="46">
        <f t="shared" ref="J233:J236" si="42">-PRODUCT(D233:I233)</f>
        <v>-0.77099999999999991</v>
      </c>
      <c r="K233" s="115"/>
    </row>
    <row r="234" spans="1:11" s="4" customFormat="1" ht="18.75">
      <c r="A234" s="94"/>
      <c r="B234" s="94"/>
      <c r="C234" s="43" t="s">
        <v>339</v>
      </c>
      <c r="D234" s="44">
        <v>1</v>
      </c>
      <c r="E234" s="44">
        <v>1</v>
      </c>
      <c r="F234" s="44">
        <v>1</v>
      </c>
      <c r="G234" s="45">
        <v>1.35</v>
      </c>
      <c r="H234" s="44"/>
      <c r="I234" s="45">
        <v>0.6</v>
      </c>
      <c r="J234" s="46">
        <f t="shared" si="42"/>
        <v>-0.81</v>
      </c>
      <c r="K234" s="115"/>
    </row>
    <row r="235" spans="1:11" s="4" customFormat="1" ht="18.75">
      <c r="A235" s="94"/>
      <c r="B235" s="94"/>
      <c r="C235" s="43" t="s">
        <v>337</v>
      </c>
      <c r="D235" s="44">
        <v>1</v>
      </c>
      <c r="E235" s="44">
        <v>10</v>
      </c>
      <c r="F235" s="44">
        <v>1</v>
      </c>
      <c r="G235" s="45">
        <v>0.9</v>
      </c>
      <c r="H235" s="44"/>
      <c r="I235" s="45">
        <v>0.6</v>
      </c>
      <c r="J235" s="46">
        <f t="shared" si="42"/>
        <v>-5.3999999999999995</v>
      </c>
      <c r="K235" s="115"/>
    </row>
    <row r="236" spans="1:11" s="4" customFormat="1" ht="18.75">
      <c r="A236" s="94"/>
      <c r="B236" s="94"/>
      <c r="C236" s="43" t="s">
        <v>435</v>
      </c>
      <c r="D236" s="44">
        <v>1</v>
      </c>
      <c r="E236" s="44">
        <v>3</v>
      </c>
      <c r="F236" s="44">
        <v>1</v>
      </c>
      <c r="G236" s="45">
        <v>0.6</v>
      </c>
      <c r="H236" s="44"/>
      <c r="I236" s="45">
        <v>0.6</v>
      </c>
      <c r="J236" s="46">
        <f t="shared" si="42"/>
        <v>-1.0799999999999998</v>
      </c>
      <c r="K236" s="115"/>
    </row>
    <row r="237" spans="1:11" s="4" customFormat="1" ht="18.75">
      <c r="A237" s="94"/>
      <c r="B237" s="94"/>
      <c r="C237" s="43" t="s">
        <v>334</v>
      </c>
      <c r="D237" s="44">
        <v>1</v>
      </c>
      <c r="E237" s="44">
        <v>1</v>
      </c>
      <c r="F237" s="44">
        <v>1</v>
      </c>
      <c r="G237" s="45">
        <v>5.8</v>
      </c>
      <c r="H237" s="44">
        <v>0.08</v>
      </c>
      <c r="I237" s="45"/>
      <c r="J237" s="46">
        <f t="shared" ref="J237:J254" si="43">PRODUCT(D237:I237)</f>
        <v>0.46399999999999997</v>
      </c>
      <c r="K237" s="115"/>
    </row>
    <row r="238" spans="1:11" s="4" customFormat="1" ht="18.75">
      <c r="A238" s="94"/>
      <c r="B238" s="94"/>
      <c r="C238" s="43" t="s">
        <v>406</v>
      </c>
      <c r="D238" s="44">
        <v>1</v>
      </c>
      <c r="E238" s="44">
        <v>1</v>
      </c>
      <c r="F238" s="44">
        <v>2</v>
      </c>
      <c r="G238" s="45">
        <v>5.0999999999999996</v>
      </c>
      <c r="H238" s="44">
        <v>0.08</v>
      </c>
      <c r="I238" s="45"/>
      <c r="J238" s="46">
        <f t="shared" si="43"/>
        <v>0.81599999999999995</v>
      </c>
      <c r="K238" s="115"/>
    </row>
    <row r="239" spans="1:11" s="4" customFormat="1" ht="18.75">
      <c r="A239" s="94"/>
      <c r="B239" s="94"/>
      <c r="C239" s="43" t="s">
        <v>291</v>
      </c>
      <c r="D239" s="44">
        <v>1</v>
      </c>
      <c r="E239" s="44">
        <v>18</v>
      </c>
      <c r="F239" s="44">
        <v>1</v>
      </c>
      <c r="G239" s="45">
        <v>5.7</v>
      </c>
      <c r="H239" s="44">
        <v>0.08</v>
      </c>
      <c r="I239" s="45"/>
      <c r="J239" s="46">
        <f t="shared" si="43"/>
        <v>8.2080000000000002</v>
      </c>
      <c r="K239" s="115"/>
    </row>
    <row r="240" spans="1:11" s="4" customFormat="1" ht="18.75">
      <c r="A240" s="94"/>
      <c r="B240" s="94"/>
      <c r="C240" s="43" t="s">
        <v>459</v>
      </c>
      <c r="D240" s="44">
        <v>1</v>
      </c>
      <c r="E240" s="44">
        <v>1</v>
      </c>
      <c r="F240" s="44">
        <v>1</v>
      </c>
      <c r="G240" s="45">
        <v>5.4</v>
      </c>
      <c r="H240" s="44">
        <v>0.08</v>
      </c>
      <c r="I240" s="45"/>
      <c r="J240" s="46">
        <f t="shared" si="43"/>
        <v>0.43200000000000005</v>
      </c>
      <c r="K240" s="115"/>
    </row>
    <row r="241" spans="1:11" s="4" customFormat="1" ht="18.75">
      <c r="A241" s="94"/>
      <c r="B241" s="94"/>
      <c r="C241" s="43" t="s">
        <v>460</v>
      </c>
      <c r="D241" s="44">
        <v>1</v>
      </c>
      <c r="E241" s="44">
        <v>4</v>
      </c>
      <c r="F241" s="44">
        <v>1</v>
      </c>
      <c r="G241" s="45">
        <v>5.0999999999999996</v>
      </c>
      <c r="H241" s="44">
        <v>0.08</v>
      </c>
      <c r="I241" s="45"/>
      <c r="J241" s="46">
        <f t="shared" si="43"/>
        <v>1.6319999999999999</v>
      </c>
      <c r="K241" s="115"/>
    </row>
    <row r="242" spans="1:11" s="4" customFormat="1" ht="18.75">
      <c r="A242" s="94"/>
      <c r="B242" s="94"/>
      <c r="C242" s="43" t="s">
        <v>238</v>
      </c>
      <c r="D242" s="44">
        <v>1</v>
      </c>
      <c r="E242" s="44">
        <v>1</v>
      </c>
      <c r="F242" s="44">
        <v>1</v>
      </c>
      <c r="G242" s="45">
        <v>3.78</v>
      </c>
      <c r="H242" s="44">
        <v>0.08</v>
      </c>
      <c r="I242" s="45"/>
      <c r="J242" s="46">
        <f t="shared" si="43"/>
        <v>0.3024</v>
      </c>
      <c r="K242" s="115"/>
    </row>
    <row r="243" spans="1:11" s="4" customFormat="1" ht="18.75">
      <c r="A243" s="94"/>
      <c r="B243" s="94"/>
      <c r="C243" s="43" t="s">
        <v>340</v>
      </c>
      <c r="D243" s="44">
        <v>1</v>
      </c>
      <c r="E243" s="44">
        <v>1</v>
      </c>
      <c r="F243" s="44">
        <v>1</v>
      </c>
      <c r="G243" s="45">
        <v>3.9</v>
      </c>
      <c r="H243" s="44">
        <v>0.08</v>
      </c>
      <c r="I243" s="45"/>
      <c r="J243" s="46">
        <f t="shared" si="43"/>
        <v>0.312</v>
      </c>
      <c r="K243" s="115"/>
    </row>
    <row r="244" spans="1:11" s="4" customFormat="1" ht="18.75">
      <c r="A244" s="94"/>
      <c r="B244" s="94"/>
      <c r="C244" s="43" t="s">
        <v>338</v>
      </c>
      <c r="D244" s="44">
        <v>1</v>
      </c>
      <c r="E244" s="44">
        <v>10</v>
      </c>
      <c r="F244" s="44">
        <v>1</v>
      </c>
      <c r="G244" s="45">
        <v>3</v>
      </c>
      <c r="H244" s="44">
        <v>0.08</v>
      </c>
      <c r="I244" s="45"/>
      <c r="J244" s="46">
        <f t="shared" si="43"/>
        <v>2.4</v>
      </c>
      <c r="K244" s="115"/>
    </row>
    <row r="245" spans="1:11" s="4" customFormat="1" ht="18.75">
      <c r="A245" s="94"/>
      <c r="B245" s="94"/>
      <c r="C245" s="43" t="s">
        <v>461</v>
      </c>
      <c r="D245" s="44">
        <v>1</v>
      </c>
      <c r="E245" s="44">
        <v>3</v>
      </c>
      <c r="F245" s="44">
        <v>1</v>
      </c>
      <c r="G245" s="45">
        <v>8</v>
      </c>
      <c r="H245" s="44">
        <v>0.08</v>
      </c>
      <c r="I245" s="45"/>
      <c r="J245" s="46">
        <f t="shared" si="43"/>
        <v>1.92</v>
      </c>
      <c r="K245" s="115"/>
    </row>
    <row r="246" spans="1:11" s="4" customFormat="1" ht="18.75">
      <c r="A246" s="94"/>
      <c r="B246" s="94"/>
      <c r="C246" s="43" t="s">
        <v>462</v>
      </c>
      <c r="D246" s="44">
        <v>1</v>
      </c>
      <c r="E246" s="44">
        <v>1</v>
      </c>
      <c r="F246" s="44">
        <v>1</v>
      </c>
      <c r="G246" s="45">
        <v>5.01</v>
      </c>
      <c r="H246" s="45">
        <v>1.2</v>
      </c>
      <c r="I246" s="45"/>
      <c r="J246" s="46">
        <f t="shared" si="43"/>
        <v>6.0119999999999996</v>
      </c>
      <c r="K246" s="115"/>
    </row>
    <row r="247" spans="1:11" s="4" customFormat="1" ht="18.75">
      <c r="A247" s="94"/>
      <c r="B247" s="94"/>
      <c r="C247" s="43" t="s">
        <v>318</v>
      </c>
      <c r="D247" s="44">
        <v>1</v>
      </c>
      <c r="E247" s="44">
        <v>1</v>
      </c>
      <c r="F247" s="44">
        <v>1</v>
      </c>
      <c r="G247" s="45">
        <v>34.96</v>
      </c>
      <c r="H247" s="44"/>
      <c r="I247" s="45">
        <v>1</v>
      </c>
      <c r="J247" s="46">
        <f t="shared" si="43"/>
        <v>34.96</v>
      </c>
      <c r="K247" s="115"/>
    </row>
    <row r="248" spans="1:11" s="4" customFormat="1" ht="18.75">
      <c r="A248" s="94"/>
      <c r="B248" s="94"/>
      <c r="C248" s="43" t="s">
        <v>286</v>
      </c>
      <c r="D248" s="44">
        <v>1</v>
      </c>
      <c r="E248" s="44">
        <v>2</v>
      </c>
      <c r="F248" s="44">
        <v>2</v>
      </c>
      <c r="G248" s="45">
        <v>2.58</v>
      </c>
      <c r="H248" s="44"/>
      <c r="I248" s="45">
        <v>1</v>
      </c>
      <c r="J248" s="46">
        <f t="shared" si="43"/>
        <v>10.32</v>
      </c>
      <c r="K248" s="115"/>
    </row>
    <row r="249" spans="1:11" s="4" customFormat="1" ht="18.75">
      <c r="A249" s="94"/>
      <c r="B249" s="94"/>
      <c r="C249" s="47" t="s">
        <v>11</v>
      </c>
      <c r="D249" s="44">
        <v>1</v>
      </c>
      <c r="E249" s="44">
        <v>1</v>
      </c>
      <c r="F249" s="44">
        <v>1</v>
      </c>
      <c r="G249" s="45">
        <v>12.46</v>
      </c>
      <c r="H249" s="45"/>
      <c r="I249" s="45">
        <v>2.5</v>
      </c>
      <c r="J249" s="46">
        <f t="shared" si="43"/>
        <v>31.150000000000002</v>
      </c>
      <c r="K249" s="115"/>
    </row>
    <row r="250" spans="1:11" s="4" customFormat="1" ht="18.75">
      <c r="A250" s="94"/>
      <c r="B250" s="94"/>
      <c r="C250" s="47" t="s">
        <v>287</v>
      </c>
      <c r="D250" s="44">
        <v>1</v>
      </c>
      <c r="E250" s="44">
        <v>18</v>
      </c>
      <c r="F250" s="44">
        <v>1</v>
      </c>
      <c r="G250" s="45">
        <v>1.96</v>
      </c>
      <c r="H250" s="45">
        <v>0.6</v>
      </c>
      <c r="I250" s="45"/>
      <c r="J250" s="46">
        <f t="shared" si="43"/>
        <v>21.167999999999999</v>
      </c>
      <c r="K250" s="115"/>
    </row>
    <row r="251" spans="1:11" s="4" customFormat="1" ht="18.75">
      <c r="A251" s="94"/>
      <c r="B251" s="94"/>
      <c r="C251" s="47" t="s">
        <v>463</v>
      </c>
      <c r="D251" s="44">
        <v>1</v>
      </c>
      <c r="E251" s="44">
        <v>1</v>
      </c>
      <c r="F251" s="44">
        <v>1</v>
      </c>
      <c r="G251" s="45">
        <v>1.81</v>
      </c>
      <c r="H251" s="45">
        <v>0.6</v>
      </c>
      <c r="I251" s="45"/>
      <c r="J251" s="46">
        <f t="shared" si="43"/>
        <v>1.0860000000000001</v>
      </c>
      <c r="K251" s="115"/>
    </row>
    <row r="252" spans="1:11" s="4" customFormat="1" ht="18.75">
      <c r="A252" s="94"/>
      <c r="B252" s="94"/>
      <c r="C252" s="47" t="s">
        <v>464</v>
      </c>
      <c r="D252" s="44">
        <v>1</v>
      </c>
      <c r="E252" s="44">
        <v>4</v>
      </c>
      <c r="F252" s="44">
        <v>1</v>
      </c>
      <c r="G252" s="45">
        <v>1.66</v>
      </c>
      <c r="H252" s="45">
        <v>0.6</v>
      </c>
      <c r="I252" s="45"/>
      <c r="J252" s="46">
        <f t="shared" si="43"/>
        <v>3.9839999999999995</v>
      </c>
      <c r="K252" s="115"/>
    </row>
    <row r="253" spans="1:11" s="4" customFormat="1" ht="18.75">
      <c r="A253" s="94"/>
      <c r="B253" s="94"/>
      <c r="C253" s="43" t="s">
        <v>301</v>
      </c>
      <c r="D253" s="44">
        <v>1</v>
      </c>
      <c r="E253" s="44">
        <v>1</v>
      </c>
      <c r="F253" s="44">
        <v>1</v>
      </c>
      <c r="G253" s="45">
        <v>12.46</v>
      </c>
      <c r="H253" s="45"/>
      <c r="I253" s="45">
        <v>0.68</v>
      </c>
      <c r="J253" s="46">
        <f t="shared" si="43"/>
        <v>8.4728000000000012</v>
      </c>
      <c r="K253" s="115"/>
    </row>
    <row r="254" spans="1:11" s="4" customFormat="1" ht="18.75">
      <c r="A254" s="94"/>
      <c r="B254" s="94"/>
      <c r="C254" s="43" t="s">
        <v>301</v>
      </c>
      <c r="D254" s="44">
        <v>1</v>
      </c>
      <c r="E254" s="44">
        <v>1</v>
      </c>
      <c r="F254" s="44">
        <v>1</v>
      </c>
      <c r="G254" s="45">
        <v>8.61</v>
      </c>
      <c r="H254" s="45"/>
      <c r="I254" s="45">
        <v>0.83</v>
      </c>
      <c r="J254" s="46">
        <f t="shared" si="43"/>
        <v>7.1462999999999992</v>
      </c>
      <c r="K254" s="115"/>
    </row>
    <row r="255" spans="1:11" s="4" customFormat="1" ht="18.75">
      <c r="A255" s="94"/>
      <c r="B255" s="94"/>
      <c r="C255" s="9" t="s">
        <v>304</v>
      </c>
      <c r="D255" s="41">
        <v>1</v>
      </c>
      <c r="E255" s="41">
        <v>2</v>
      </c>
      <c r="F255" s="44">
        <v>1</v>
      </c>
      <c r="G255" s="45">
        <v>0.75</v>
      </c>
      <c r="H255" s="45"/>
      <c r="I255" s="45">
        <v>0.9</v>
      </c>
      <c r="J255" s="46">
        <f>PRODUCT(D255:I255)</f>
        <v>1.35</v>
      </c>
      <c r="K255" s="115"/>
    </row>
    <row r="256" spans="1:11" s="4" customFormat="1" ht="18.75">
      <c r="A256" s="94"/>
      <c r="B256" s="94"/>
      <c r="C256" s="94"/>
      <c r="D256" s="94"/>
      <c r="E256" s="94"/>
      <c r="F256" s="94"/>
      <c r="G256" s="94"/>
      <c r="H256" s="94"/>
      <c r="I256" s="43" t="s">
        <v>5</v>
      </c>
      <c r="J256" s="46">
        <f>SUM(J7:J255)</f>
        <v>2016.0600500000005</v>
      </c>
      <c r="K256" s="43"/>
    </row>
    <row r="257" spans="1:11" s="4" customFormat="1" ht="18.75">
      <c r="A257" s="94"/>
      <c r="B257" s="94"/>
      <c r="C257" s="94"/>
      <c r="D257" s="94"/>
      <c r="E257" s="94"/>
      <c r="F257" s="94"/>
      <c r="G257" s="94"/>
      <c r="H257" s="94"/>
      <c r="I257" s="95" t="s">
        <v>6</v>
      </c>
      <c r="J257" s="90">
        <f>CEILING(J256,0.1)</f>
        <v>2016.1000000000001</v>
      </c>
      <c r="K257" s="95" t="s">
        <v>24</v>
      </c>
    </row>
    <row r="258" spans="1:11" ht="45" customHeight="1">
      <c r="A258" s="112">
        <v>2</v>
      </c>
      <c r="B258" s="51"/>
      <c r="C258" s="47" t="s">
        <v>12</v>
      </c>
      <c r="D258" s="43"/>
      <c r="E258" s="43"/>
      <c r="F258" s="43"/>
      <c r="G258" s="43"/>
      <c r="H258" s="43"/>
      <c r="I258" s="43"/>
      <c r="J258" s="43"/>
      <c r="K258" s="43"/>
    </row>
    <row r="259" spans="1:11" ht="24.95" customHeight="1">
      <c r="A259" s="51"/>
      <c r="B259" s="51"/>
      <c r="C259" s="43" t="s">
        <v>301</v>
      </c>
      <c r="D259" s="44">
        <v>1</v>
      </c>
      <c r="E259" s="44">
        <v>2</v>
      </c>
      <c r="F259" s="44">
        <v>1</v>
      </c>
      <c r="G259" s="45">
        <v>10</v>
      </c>
      <c r="H259" s="45"/>
      <c r="I259" s="45">
        <v>0.6</v>
      </c>
      <c r="J259" s="46">
        <f t="shared" ref="J259:J267" si="44">PRODUCT(D259:I259)</f>
        <v>12</v>
      </c>
      <c r="K259" s="43"/>
    </row>
    <row r="260" spans="1:11" ht="24.95" customHeight="1">
      <c r="A260" s="51"/>
      <c r="B260" s="51"/>
      <c r="C260" s="43" t="s">
        <v>709</v>
      </c>
      <c r="D260" s="44">
        <v>1</v>
      </c>
      <c r="E260" s="44">
        <v>1</v>
      </c>
      <c r="F260" s="44">
        <v>1</v>
      </c>
      <c r="G260" s="45">
        <v>42.8</v>
      </c>
      <c r="H260" s="45">
        <v>0.23</v>
      </c>
      <c r="I260" s="45"/>
      <c r="J260" s="46">
        <f t="shared" si="44"/>
        <v>9.8439999999999994</v>
      </c>
      <c r="K260" s="43"/>
    </row>
    <row r="261" spans="1:11" ht="24.95" customHeight="1">
      <c r="A261" s="51"/>
      <c r="B261" s="51"/>
      <c r="C261" s="9" t="s">
        <v>302</v>
      </c>
      <c r="D261" s="41">
        <v>2</v>
      </c>
      <c r="E261" s="41">
        <v>2</v>
      </c>
      <c r="F261" s="44">
        <v>1</v>
      </c>
      <c r="G261" s="45">
        <v>1.2</v>
      </c>
      <c r="H261" s="45"/>
      <c r="I261" s="45">
        <v>0.9</v>
      </c>
      <c r="J261" s="46">
        <f t="shared" si="44"/>
        <v>4.32</v>
      </c>
      <c r="K261" s="43"/>
    </row>
    <row r="262" spans="1:11" ht="24.95" customHeight="1">
      <c r="A262" s="51"/>
      <c r="B262" s="51"/>
      <c r="C262" s="9" t="s">
        <v>303</v>
      </c>
      <c r="D262" s="41">
        <v>1</v>
      </c>
      <c r="E262" s="41">
        <v>1</v>
      </c>
      <c r="F262" s="44">
        <v>1</v>
      </c>
      <c r="G262" s="45">
        <v>2.4</v>
      </c>
      <c r="H262" s="45"/>
      <c r="I262" s="45">
        <v>0.45</v>
      </c>
      <c r="J262" s="46">
        <f t="shared" si="44"/>
        <v>1.08</v>
      </c>
      <c r="K262" s="43"/>
    </row>
    <row r="263" spans="1:11" ht="24.95" customHeight="1">
      <c r="A263" s="51"/>
      <c r="B263" s="51"/>
      <c r="C263" s="9" t="s">
        <v>710</v>
      </c>
      <c r="D263" s="41">
        <v>1</v>
      </c>
      <c r="E263" s="41">
        <v>5</v>
      </c>
      <c r="F263" s="44">
        <v>2</v>
      </c>
      <c r="G263" s="45">
        <v>1.66</v>
      </c>
      <c r="H263" s="45">
        <v>0.6</v>
      </c>
      <c r="I263" s="45"/>
      <c r="J263" s="46">
        <f t="shared" si="44"/>
        <v>9.9599999999999991</v>
      </c>
      <c r="K263" s="43"/>
    </row>
    <row r="264" spans="1:11" ht="24.95" customHeight="1">
      <c r="A264" s="51"/>
      <c r="B264" s="51"/>
      <c r="C264" s="9" t="s">
        <v>304</v>
      </c>
      <c r="D264" s="41">
        <v>1</v>
      </c>
      <c r="E264" s="41">
        <v>2</v>
      </c>
      <c r="F264" s="44">
        <v>1</v>
      </c>
      <c r="G264" s="45">
        <v>0.75</v>
      </c>
      <c r="H264" s="45"/>
      <c r="I264" s="45">
        <v>0.9</v>
      </c>
      <c r="J264" s="46">
        <f t="shared" ref="J264:J266" si="45">PRODUCT(D264:I264)</f>
        <v>1.35</v>
      </c>
      <c r="K264" s="43"/>
    </row>
    <row r="265" spans="1:11" ht="24.95" customHeight="1">
      <c r="A265" s="51"/>
      <c r="B265" s="51"/>
      <c r="C265" s="9" t="s">
        <v>305</v>
      </c>
      <c r="D265" s="41">
        <v>1</v>
      </c>
      <c r="E265" s="41">
        <v>1</v>
      </c>
      <c r="F265" s="44">
        <v>1</v>
      </c>
      <c r="G265" s="45">
        <v>6</v>
      </c>
      <c r="H265" s="45"/>
      <c r="I265" s="45">
        <v>1.5</v>
      </c>
      <c r="J265" s="46">
        <f t="shared" si="45"/>
        <v>9</v>
      </c>
      <c r="K265" s="43"/>
    </row>
    <row r="266" spans="1:11" ht="24.95" customHeight="1">
      <c r="A266" s="51"/>
      <c r="B266" s="51"/>
      <c r="C266" s="9" t="s">
        <v>711</v>
      </c>
      <c r="D266" s="41">
        <v>1</v>
      </c>
      <c r="E266" s="41">
        <v>1</v>
      </c>
      <c r="F266" s="44">
        <v>1</v>
      </c>
      <c r="G266" s="45">
        <v>3</v>
      </c>
      <c r="H266" s="45"/>
      <c r="I266" s="45">
        <v>1.5</v>
      </c>
      <c r="J266" s="46">
        <f t="shared" si="45"/>
        <v>4.5</v>
      </c>
      <c r="K266" s="43"/>
    </row>
    <row r="267" spans="1:11" ht="24.95" customHeight="1">
      <c r="A267" s="51"/>
      <c r="B267" s="51"/>
      <c r="C267" s="43" t="s">
        <v>306</v>
      </c>
      <c r="D267" s="44">
        <v>1</v>
      </c>
      <c r="E267" s="44">
        <v>2</v>
      </c>
      <c r="F267" s="44">
        <v>1</v>
      </c>
      <c r="G267" s="45">
        <v>10</v>
      </c>
      <c r="H267" s="45"/>
      <c r="I267" s="45">
        <v>0.6</v>
      </c>
      <c r="J267" s="46">
        <f t="shared" si="44"/>
        <v>12</v>
      </c>
      <c r="K267" s="43"/>
    </row>
    <row r="268" spans="1:11" ht="24.95" customHeight="1">
      <c r="A268" s="51"/>
      <c r="B268" s="51"/>
      <c r="C268" s="43"/>
      <c r="D268" s="44">
        <v>1</v>
      </c>
      <c r="E268" s="44">
        <v>1</v>
      </c>
      <c r="F268" s="44">
        <v>1</v>
      </c>
      <c r="G268" s="45">
        <v>15</v>
      </c>
      <c r="H268" s="45"/>
      <c r="I268" s="45">
        <v>0.6</v>
      </c>
      <c r="J268" s="46">
        <f t="shared" ref="J268" si="46">PRODUCT(D268:I268)</f>
        <v>9</v>
      </c>
      <c r="K268" s="43"/>
    </row>
    <row r="269" spans="1:11" ht="24.95" customHeight="1">
      <c r="A269" s="51"/>
      <c r="B269" s="51"/>
      <c r="C269" s="43" t="s">
        <v>307</v>
      </c>
      <c r="D269" s="44">
        <v>1</v>
      </c>
      <c r="E269" s="44">
        <v>5</v>
      </c>
      <c r="F269" s="44">
        <v>1</v>
      </c>
      <c r="G269" s="45">
        <v>5.4</v>
      </c>
      <c r="H269" s="45">
        <v>0.18</v>
      </c>
      <c r="I269" s="45"/>
      <c r="J269" s="46">
        <f t="shared" ref="J269:J271" si="47">PRODUCT(D269:I269)</f>
        <v>4.8599999999999994</v>
      </c>
      <c r="K269" s="43"/>
    </row>
    <row r="270" spans="1:11" ht="24.95" customHeight="1">
      <c r="A270" s="51"/>
      <c r="B270" s="51"/>
      <c r="C270" s="43" t="s">
        <v>308</v>
      </c>
      <c r="D270" s="44">
        <v>1</v>
      </c>
      <c r="E270" s="44">
        <v>1</v>
      </c>
      <c r="F270" s="44">
        <v>1</v>
      </c>
      <c r="G270" s="45">
        <v>15</v>
      </c>
      <c r="H270" s="45"/>
      <c r="I270" s="45">
        <v>0.3</v>
      </c>
      <c r="J270" s="46">
        <f t="shared" si="47"/>
        <v>4.5</v>
      </c>
      <c r="K270" s="43"/>
    </row>
    <row r="271" spans="1:11" ht="33.6" customHeight="1">
      <c r="A271" s="51"/>
      <c r="B271" s="51"/>
      <c r="C271" s="47" t="s">
        <v>477</v>
      </c>
      <c r="D271" s="44">
        <v>1</v>
      </c>
      <c r="E271" s="44">
        <v>1</v>
      </c>
      <c r="F271" s="44">
        <v>1</v>
      </c>
      <c r="G271" s="45">
        <v>42.8</v>
      </c>
      <c r="H271" s="45"/>
      <c r="I271" s="45">
        <v>0.9</v>
      </c>
      <c r="J271" s="46">
        <f t="shared" si="47"/>
        <v>38.519999999999996</v>
      </c>
      <c r="K271" s="43"/>
    </row>
    <row r="272" spans="1:11" ht="24.95" customHeight="1">
      <c r="A272" s="51"/>
      <c r="B272" s="51"/>
      <c r="C272" s="43"/>
      <c r="D272" s="43"/>
      <c r="E272" s="43"/>
      <c r="F272" s="43"/>
      <c r="G272" s="43"/>
      <c r="H272" s="43"/>
      <c r="I272" s="43" t="s">
        <v>5</v>
      </c>
      <c r="J272" s="46">
        <f>SUM(J259:J271)</f>
        <v>120.934</v>
      </c>
      <c r="K272" s="43"/>
    </row>
    <row r="273" spans="1:20" ht="24.95" customHeight="1">
      <c r="A273" s="51"/>
      <c r="B273" s="51"/>
      <c r="C273" s="43"/>
      <c r="D273" s="43"/>
      <c r="E273" s="43"/>
      <c r="F273" s="43"/>
      <c r="G273" s="43"/>
      <c r="H273" s="95"/>
      <c r="I273" s="95" t="s">
        <v>6</v>
      </c>
      <c r="J273" s="90">
        <f>CEILING(J272,0.1)</f>
        <v>121</v>
      </c>
      <c r="K273" s="95" t="s">
        <v>24</v>
      </c>
    </row>
    <row r="274" spans="1:20" ht="66.75" customHeight="1">
      <c r="A274" s="51">
        <v>3</v>
      </c>
      <c r="B274" s="51"/>
      <c r="C274" s="47" t="s">
        <v>309</v>
      </c>
      <c r="D274" s="43"/>
      <c r="E274" s="43"/>
      <c r="F274" s="43"/>
      <c r="G274" s="43"/>
      <c r="H274" s="95"/>
      <c r="I274" s="95"/>
      <c r="J274" s="90"/>
      <c r="K274" s="95"/>
    </row>
    <row r="275" spans="1:20" ht="24.95" customHeight="1">
      <c r="A275" s="51"/>
      <c r="B275" s="51"/>
      <c r="C275" s="43" t="s">
        <v>310</v>
      </c>
      <c r="D275" s="43"/>
      <c r="E275" s="43"/>
      <c r="F275" s="43"/>
      <c r="G275" s="43"/>
      <c r="H275" s="95"/>
      <c r="I275" s="95"/>
      <c r="J275" s="90"/>
      <c r="K275" s="95"/>
    </row>
    <row r="276" spans="1:20" ht="24.95" customHeight="1">
      <c r="A276" s="51"/>
      <c r="B276" s="51"/>
      <c r="C276" s="43" t="s">
        <v>306</v>
      </c>
      <c r="D276" s="44">
        <v>1</v>
      </c>
      <c r="E276" s="44">
        <v>1</v>
      </c>
      <c r="F276" s="44">
        <v>1</v>
      </c>
      <c r="G276" s="45">
        <v>37.200000000000003</v>
      </c>
      <c r="H276" s="45">
        <v>0.23</v>
      </c>
      <c r="I276" s="45">
        <v>0.6</v>
      </c>
      <c r="J276" s="46">
        <f>PRODUCT(D276:I276)</f>
        <v>5.1336000000000004</v>
      </c>
      <c r="K276" s="95"/>
      <c r="L276" s="93">
        <f>I276*H276*G276</f>
        <v>5.1336000000000004</v>
      </c>
    </row>
    <row r="277" spans="1:20" ht="24.95" customHeight="1">
      <c r="A277" s="51"/>
      <c r="B277" s="51"/>
      <c r="C277" s="43"/>
      <c r="D277" s="44"/>
      <c r="E277" s="44"/>
      <c r="F277" s="44"/>
      <c r="G277" s="45"/>
      <c r="H277" s="45"/>
      <c r="I277" s="45" t="s">
        <v>5</v>
      </c>
      <c r="J277" s="46">
        <f>SUM(J276:J276)</f>
        <v>5.1336000000000004</v>
      </c>
      <c r="K277" s="95"/>
    </row>
    <row r="278" spans="1:20" ht="24.95" customHeight="1">
      <c r="A278" s="51"/>
      <c r="B278" s="51"/>
      <c r="C278" s="43"/>
      <c r="D278" s="44"/>
      <c r="E278" s="44"/>
      <c r="F278" s="44"/>
      <c r="G278" s="45"/>
      <c r="H278" s="45"/>
      <c r="I278" s="95" t="s">
        <v>6</v>
      </c>
      <c r="J278" s="90">
        <f>CEILING(J277,0.1)</f>
        <v>5.2</v>
      </c>
      <c r="K278" s="95" t="s">
        <v>249</v>
      </c>
    </row>
    <row r="279" spans="1:20" ht="72" customHeight="1">
      <c r="A279" s="51">
        <v>4</v>
      </c>
      <c r="B279" s="51">
        <v>1.1000000000000001</v>
      </c>
      <c r="C279" s="47" t="s">
        <v>311</v>
      </c>
      <c r="D279" s="43"/>
      <c r="E279" s="43"/>
      <c r="F279" s="43"/>
      <c r="G279" s="43"/>
      <c r="H279" s="43"/>
      <c r="I279" s="43"/>
      <c r="J279" s="43"/>
      <c r="K279" s="43"/>
    </row>
    <row r="280" spans="1:20" ht="24.95" customHeight="1">
      <c r="A280" s="51"/>
      <c r="B280" s="51"/>
      <c r="C280" s="87" t="s">
        <v>312</v>
      </c>
      <c r="D280" s="43"/>
      <c r="E280" s="43"/>
      <c r="F280" s="43"/>
      <c r="G280" s="43"/>
      <c r="H280" s="43"/>
      <c r="I280" s="43"/>
      <c r="J280" s="43"/>
      <c r="K280" s="43"/>
    </row>
    <row r="281" spans="1:20" ht="24.95" customHeight="1">
      <c r="A281" s="51"/>
      <c r="B281" s="51"/>
      <c r="C281" s="87" t="s">
        <v>364</v>
      </c>
      <c r="D281" s="44">
        <v>1</v>
      </c>
      <c r="E281" s="44">
        <v>1</v>
      </c>
      <c r="F281" s="44">
        <v>1</v>
      </c>
      <c r="G281" s="45">
        <v>3.32</v>
      </c>
      <c r="H281" s="45">
        <v>0.23</v>
      </c>
      <c r="I281" s="46">
        <v>0.3</v>
      </c>
      <c r="J281" s="46">
        <f t="shared" ref="J281:J283" si="48">PRODUCT(D281:I281)</f>
        <v>0.22907999999999998</v>
      </c>
      <c r="K281" s="43"/>
      <c r="N281" s="44">
        <v>1</v>
      </c>
      <c r="O281" s="44">
        <v>1</v>
      </c>
      <c r="P281" s="44">
        <v>1</v>
      </c>
      <c r="Q281" s="45">
        <v>2.2599999999999998</v>
      </c>
      <c r="R281" s="45">
        <v>4.29</v>
      </c>
      <c r="S281" s="45">
        <v>0.12</v>
      </c>
      <c r="T281" s="46">
        <f t="shared" ref="T281" si="49">PRODUCT(N281:S281)</f>
        <v>1.1634479999999998</v>
      </c>
    </row>
    <row r="282" spans="1:20" ht="24.95" customHeight="1">
      <c r="A282" s="51"/>
      <c r="B282" s="51"/>
      <c r="C282" s="87" t="s">
        <v>313</v>
      </c>
      <c r="D282" s="44">
        <v>1</v>
      </c>
      <c r="E282" s="44">
        <v>4</v>
      </c>
      <c r="F282" s="44">
        <v>1</v>
      </c>
      <c r="G282" s="45">
        <v>3.32</v>
      </c>
      <c r="H282" s="45">
        <v>0.23</v>
      </c>
      <c r="I282" s="46">
        <v>0.3</v>
      </c>
      <c r="J282" s="46">
        <f t="shared" si="48"/>
        <v>0.91631999999999991</v>
      </c>
      <c r="K282" s="43"/>
      <c r="N282" s="107"/>
      <c r="O282" s="107"/>
      <c r="P282" s="107"/>
      <c r="Q282" s="108"/>
      <c r="R282" s="108"/>
      <c r="S282" s="108"/>
      <c r="T282" s="109"/>
    </row>
    <row r="283" spans="1:20" ht="24.95" customHeight="1">
      <c r="A283" s="51"/>
      <c r="B283" s="51"/>
      <c r="C283" s="87" t="s">
        <v>306</v>
      </c>
      <c r="D283" s="44">
        <v>1</v>
      </c>
      <c r="E283" s="44">
        <v>1</v>
      </c>
      <c r="F283" s="44">
        <v>1</v>
      </c>
      <c r="G283" s="45">
        <v>37.200000000000003</v>
      </c>
      <c r="H283" s="45">
        <v>0.23</v>
      </c>
      <c r="I283" s="43">
        <v>0.45</v>
      </c>
      <c r="J283" s="46">
        <f t="shared" si="48"/>
        <v>3.8502000000000005</v>
      </c>
      <c r="K283" s="43"/>
      <c r="N283" s="107"/>
      <c r="O283" s="107"/>
      <c r="P283" s="107"/>
      <c r="Q283" s="108"/>
      <c r="R283" s="108"/>
      <c r="S283" s="108"/>
      <c r="T283" s="109"/>
    </row>
    <row r="284" spans="1:20" ht="24.95" customHeight="1">
      <c r="A284" s="51"/>
      <c r="B284" s="51"/>
      <c r="C284" s="87"/>
      <c r="D284" s="44"/>
      <c r="E284" s="44"/>
      <c r="F284" s="44"/>
      <c r="G284" s="45"/>
      <c r="H284" s="44"/>
      <c r="I284" s="43" t="s">
        <v>5</v>
      </c>
      <c r="J284" s="46">
        <f>SUM(J280:J283)</f>
        <v>4.9956000000000005</v>
      </c>
      <c r="K284" s="43"/>
      <c r="P284" s="93" t="e">
        <f>SUM(#REF!)</f>
        <v>#REF!</v>
      </c>
    </row>
    <row r="285" spans="1:20" ht="24.95" customHeight="1">
      <c r="A285" s="51"/>
      <c r="B285" s="51"/>
      <c r="C285" s="43"/>
      <c r="D285" s="43"/>
      <c r="E285" s="43"/>
      <c r="F285" s="43"/>
      <c r="G285" s="43"/>
      <c r="H285" s="95"/>
      <c r="I285" s="95" t="s">
        <v>6</v>
      </c>
      <c r="J285" s="90">
        <f>CEILING(J284,0.1)</f>
        <v>5</v>
      </c>
      <c r="K285" s="95" t="s">
        <v>25</v>
      </c>
      <c r="P285" s="93">
        <v>2.13</v>
      </c>
    </row>
    <row r="286" spans="1:20" ht="54" customHeight="1">
      <c r="A286" s="51">
        <v>5</v>
      </c>
      <c r="B286" s="51">
        <v>3.1</v>
      </c>
      <c r="C286" s="47" t="s">
        <v>314</v>
      </c>
      <c r="D286" s="43"/>
      <c r="E286" s="43"/>
      <c r="F286" s="43"/>
      <c r="G286" s="43"/>
      <c r="H286" s="95"/>
      <c r="I286" s="95"/>
      <c r="J286" s="90"/>
      <c r="K286" s="95"/>
    </row>
    <row r="287" spans="1:20" ht="24.95" customHeight="1">
      <c r="A287" s="51"/>
      <c r="B287" s="51"/>
      <c r="C287" s="87" t="s">
        <v>364</v>
      </c>
      <c r="D287" s="44">
        <v>1</v>
      </c>
      <c r="E287" s="44">
        <v>1</v>
      </c>
      <c r="F287" s="44">
        <v>1</v>
      </c>
      <c r="G287" s="45">
        <v>3.32</v>
      </c>
      <c r="H287" s="45">
        <v>0.23</v>
      </c>
      <c r="I287" s="46">
        <v>0.15</v>
      </c>
      <c r="J287" s="46">
        <f t="shared" ref="J287:J290" si="50">PRODUCT(D287:I287)</f>
        <v>0.11453999999999999</v>
      </c>
      <c r="K287" s="95"/>
    </row>
    <row r="288" spans="1:20" ht="24.95" customHeight="1">
      <c r="A288" s="51"/>
      <c r="B288" s="51"/>
      <c r="C288" s="87" t="s">
        <v>313</v>
      </c>
      <c r="D288" s="44">
        <v>1</v>
      </c>
      <c r="E288" s="44">
        <v>4</v>
      </c>
      <c r="F288" s="44">
        <v>1</v>
      </c>
      <c r="G288" s="45">
        <v>3.32</v>
      </c>
      <c r="H288" s="45">
        <v>0.23</v>
      </c>
      <c r="I288" s="46">
        <v>0.15</v>
      </c>
      <c r="J288" s="46">
        <f t="shared" si="50"/>
        <v>0.45815999999999996</v>
      </c>
      <c r="K288" s="95"/>
    </row>
    <row r="289" spans="1:11" ht="24.95" customHeight="1">
      <c r="A289" s="51"/>
      <c r="B289" s="51"/>
      <c r="C289" s="87" t="s">
        <v>306</v>
      </c>
      <c r="D289" s="44">
        <v>1</v>
      </c>
      <c r="E289" s="44">
        <v>1</v>
      </c>
      <c r="F289" s="44">
        <v>1</v>
      </c>
      <c r="G289" s="45">
        <v>37.200000000000003</v>
      </c>
      <c r="H289" s="45">
        <v>0.3</v>
      </c>
      <c r="I289" s="46">
        <v>0.15</v>
      </c>
      <c r="J289" s="46">
        <f t="shared" si="50"/>
        <v>1.6739999999999999</v>
      </c>
      <c r="K289" s="95"/>
    </row>
    <row r="290" spans="1:11" ht="24.95" customHeight="1">
      <c r="A290" s="51"/>
      <c r="B290" s="51"/>
      <c r="C290" s="43" t="s">
        <v>489</v>
      </c>
      <c r="D290" s="44">
        <v>1</v>
      </c>
      <c r="E290" s="44">
        <v>1</v>
      </c>
      <c r="F290" s="44">
        <v>1</v>
      </c>
      <c r="G290" s="44">
        <v>5.01</v>
      </c>
      <c r="H290" s="45">
        <v>1.8</v>
      </c>
      <c r="I290" s="46">
        <v>0.15</v>
      </c>
      <c r="J290" s="46">
        <f t="shared" si="50"/>
        <v>1.3527</v>
      </c>
      <c r="K290" s="95"/>
    </row>
    <row r="291" spans="1:11" ht="24.95" customHeight="1">
      <c r="A291" s="51"/>
      <c r="B291" s="51"/>
      <c r="C291" s="43" t="s">
        <v>490</v>
      </c>
      <c r="D291" s="44">
        <v>1</v>
      </c>
      <c r="E291" s="44">
        <v>1</v>
      </c>
      <c r="F291" s="44">
        <v>1</v>
      </c>
      <c r="G291" s="45">
        <v>5</v>
      </c>
      <c r="H291" s="45">
        <v>1.2</v>
      </c>
      <c r="I291" s="46">
        <v>0.15</v>
      </c>
      <c r="J291" s="46">
        <f>PRODUCT(D291:I291)</f>
        <v>0.89999999999999991</v>
      </c>
      <c r="K291" s="95"/>
    </row>
    <row r="292" spans="1:11" ht="24.95" customHeight="1">
      <c r="A292" s="51"/>
      <c r="B292" s="51"/>
      <c r="C292" s="43" t="s">
        <v>491</v>
      </c>
      <c r="D292" s="44">
        <v>1</v>
      </c>
      <c r="E292" s="44">
        <v>2</v>
      </c>
      <c r="F292" s="44">
        <v>1</v>
      </c>
      <c r="G292" s="44">
        <v>5.01</v>
      </c>
      <c r="H292" s="45">
        <v>0.45</v>
      </c>
      <c r="I292" s="46">
        <v>0.15</v>
      </c>
      <c r="J292" s="46">
        <f>PRODUCT(D292:I292)</f>
        <v>0.67635000000000001</v>
      </c>
      <c r="K292" s="95"/>
    </row>
    <row r="293" spans="1:11" ht="24.95" customHeight="1">
      <c r="A293" s="51"/>
      <c r="B293" s="51"/>
      <c r="C293" s="43"/>
      <c r="D293" s="43"/>
      <c r="E293" s="43"/>
      <c r="F293" s="43"/>
      <c r="G293" s="43"/>
      <c r="H293" s="95"/>
      <c r="I293" s="43" t="s">
        <v>5</v>
      </c>
      <c r="J293" s="46">
        <f>SUM(J287:J292)</f>
        <v>5.1757499999999999</v>
      </c>
      <c r="K293" s="95"/>
    </row>
    <row r="294" spans="1:11" ht="24.95" customHeight="1">
      <c r="A294" s="51"/>
      <c r="B294" s="51"/>
      <c r="C294" s="43"/>
      <c r="D294" s="43"/>
      <c r="E294" s="43"/>
      <c r="F294" s="43"/>
      <c r="G294" s="43"/>
      <c r="H294" s="95"/>
      <c r="I294" s="95" t="s">
        <v>6</v>
      </c>
      <c r="J294" s="90">
        <f>CEILING(J293,0.1)</f>
        <v>5.2</v>
      </c>
      <c r="K294" s="95" t="s">
        <v>25</v>
      </c>
    </row>
    <row r="295" spans="1:11" ht="87" customHeight="1">
      <c r="A295" s="51">
        <v>6</v>
      </c>
      <c r="B295" s="51">
        <v>6.5</v>
      </c>
      <c r="C295" s="47" t="s">
        <v>285</v>
      </c>
      <c r="D295" s="43"/>
      <c r="E295" s="43"/>
      <c r="F295" s="43"/>
      <c r="G295" s="43"/>
      <c r="H295" s="95"/>
      <c r="I295" s="95"/>
      <c r="J295" s="90"/>
      <c r="K295" s="95"/>
    </row>
    <row r="296" spans="1:11" ht="25.15" customHeight="1">
      <c r="A296" s="51"/>
      <c r="B296" s="51"/>
      <c r="C296" s="87" t="s">
        <v>364</v>
      </c>
      <c r="D296" s="44">
        <v>1</v>
      </c>
      <c r="E296" s="44">
        <v>1</v>
      </c>
      <c r="F296" s="44">
        <v>1</v>
      </c>
      <c r="G296" s="45">
        <v>3.32</v>
      </c>
      <c r="H296" s="45">
        <v>0.23</v>
      </c>
      <c r="I296" s="46">
        <v>0.9</v>
      </c>
      <c r="J296" s="46">
        <f t="shared" ref="J296:J298" si="51">PRODUCT(D296:I296)</f>
        <v>0.68723999999999996</v>
      </c>
      <c r="K296" s="95"/>
    </row>
    <row r="297" spans="1:11" ht="25.15" customHeight="1">
      <c r="A297" s="51"/>
      <c r="B297" s="51"/>
      <c r="C297" s="87" t="s">
        <v>313</v>
      </c>
      <c r="D297" s="44">
        <v>1</v>
      </c>
      <c r="E297" s="44">
        <v>4</v>
      </c>
      <c r="F297" s="44">
        <v>1</v>
      </c>
      <c r="G297" s="45">
        <v>3.32</v>
      </c>
      <c r="H297" s="45">
        <v>0.23</v>
      </c>
      <c r="I297" s="46">
        <v>0.75</v>
      </c>
      <c r="J297" s="46">
        <f t="shared" si="51"/>
        <v>2.2907999999999999</v>
      </c>
      <c r="K297" s="95"/>
    </row>
    <row r="298" spans="1:11" ht="25.15" customHeight="1">
      <c r="A298" s="51"/>
      <c r="B298" s="51"/>
      <c r="C298" s="87" t="s">
        <v>306</v>
      </c>
      <c r="D298" s="44">
        <v>1</v>
      </c>
      <c r="E298" s="44">
        <v>1</v>
      </c>
      <c r="F298" s="44">
        <v>1</v>
      </c>
      <c r="G298" s="45">
        <v>37.200000000000003</v>
      </c>
      <c r="H298" s="45">
        <v>0.23</v>
      </c>
      <c r="I298" s="46">
        <v>0.6</v>
      </c>
      <c r="J298" s="46">
        <f t="shared" si="51"/>
        <v>5.1336000000000004</v>
      </c>
      <c r="K298" s="95"/>
    </row>
    <row r="299" spans="1:11" ht="25.15" customHeight="1">
      <c r="A299" s="51"/>
      <c r="B299" s="51"/>
      <c r="C299" s="43"/>
      <c r="D299" s="44"/>
      <c r="E299" s="44"/>
      <c r="F299" s="44"/>
      <c r="G299" s="45"/>
      <c r="H299" s="45"/>
      <c r="I299" s="45" t="s">
        <v>5</v>
      </c>
      <c r="J299" s="46">
        <f>SUM(J296:J298)</f>
        <v>8.1116400000000013</v>
      </c>
      <c r="K299" s="95"/>
    </row>
    <row r="300" spans="1:11" ht="25.15" customHeight="1">
      <c r="A300" s="51"/>
      <c r="B300" s="51"/>
      <c r="C300" s="43"/>
      <c r="D300" s="44"/>
      <c r="E300" s="44"/>
      <c r="F300" s="44"/>
      <c r="G300" s="45"/>
      <c r="H300" s="45"/>
      <c r="I300" s="95" t="s">
        <v>6</v>
      </c>
      <c r="J300" s="90">
        <f>CEILING(J299,0.1)</f>
        <v>8.2000000000000011</v>
      </c>
      <c r="K300" s="95" t="s">
        <v>25</v>
      </c>
    </row>
    <row r="301" spans="1:11" ht="24.95" hidden="1" customHeight="1">
      <c r="A301" s="51"/>
      <c r="B301" s="51"/>
      <c r="C301" s="43"/>
      <c r="D301" s="43"/>
      <c r="E301" s="43"/>
      <c r="F301" s="43"/>
      <c r="G301" s="43"/>
      <c r="H301" s="95"/>
      <c r="I301" s="95"/>
      <c r="J301" s="90"/>
      <c r="K301" s="95"/>
    </row>
    <row r="302" spans="1:11" ht="24.95" hidden="1" customHeight="1">
      <c r="A302" s="51"/>
      <c r="B302" s="51"/>
      <c r="C302" s="43"/>
      <c r="D302" s="43"/>
      <c r="E302" s="43"/>
      <c r="F302" s="43"/>
      <c r="G302" s="43"/>
      <c r="H302" s="95"/>
      <c r="I302" s="95"/>
      <c r="J302" s="90"/>
      <c r="K302" s="95"/>
    </row>
    <row r="303" spans="1:11" ht="24.95" hidden="1" customHeight="1">
      <c r="A303" s="51"/>
      <c r="B303" s="51"/>
      <c r="C303" s="43"/>
      <c r="D303" s="43"/>
      <c r="E303" s="43"/>
      <c r="F303" s="43"/>
      <c r="G303" s="43"/>
      <c r="H303" s="95"/>
      <c r="I303" s="95"/>
      <c r="J303" s="90"/>
      <c r="K303" s="95"/>
    </row>
    <row r="304" spans="1:11" ht="24.95" hidden="1" customHeight="1">
      <c r="A304" s="51"/>
      <c r="B304" s="51"/>
      <c r="C304" s="43"/>
      <c r="D304" s="43"/>
      <c r="E304" s="43"/>
      <c r="F304" s="43"/>
      <c r="G304" s="43"/>
      <c r="H304" s="95"/>
      <c r="I304" s="95"/>
      <c r="J304" s="90"/>
      <c r="K304" s="95"/>
    </row>
    <row r="305" spans="1:11" ht="44.25" hidden="1" customHeight="1">
      <c r="A305" s="51">
        <v>26</v>
      </c>
      <c r="B305" s="51">
        <v>21.2</v>
      </c>
      <c r="C305" s="47" t="s">
        <v>275</v>
      </c>
      <c r="D305" s="43"/>
      <c r="E305" s="43"/>
      <c r="F305" s="43"/>
      <c r="G305" s="43"/>
      <c r="H305" s="43"/>
      <c r="I305" s="43"/>
      <c r="J305" s="43"/>
      <c r="K305" s="43"/>
    </row>
    <row r="306" spans="1:11" ht="27.75" hidden="1" customHeight="1">
      <c r="A306" s="51"/>
      <c r="B306" s="51"/>
      <c r="C306" s="96" t="s">
        <v>276</v>
      </c>
      <c r="D306" s="43"/>
      <c r="E306" s="43"/>
      <c r="F306" s="43"/>
      <c r="G306" s="43"/>
      <c r="H306" s="43"/>
      <c r="I306" s="43"/>
      <c r="J306" s="43"/>
      <c r="K306" s="43"/>
    </row>
    <row r="307" spans="1:11" ht="24.95" hidden="1" customHeight="1">
      <c r="A307" s="51"/>
      <c r="B307" s="51"/>
      <c r="C307" s="43" t="s">
        <v>241</v>
      </c>
      <c r="D307" s="44">
        <v>1</v>
      </c>
      <c r="E307" s="44">
        <v>6</v>
      </c>
      <c r="F307" s="44">
        <v>2</v>
      </c>
      <c r="G307" s="58">
        <v>2.1</v>
      </c>
      <c r="H307" s="58">
        <v>0.1</v>
      </c>
      <c r="I307" s="62">
        <v>7.4999999999999997E-2</v>
      </c>
      <c r="J307" s="97">
        <f t="shared" ref="J307" si="52">PRODUCT(D307:I307)</f>
        <v>0.18900000000000003</v>
      </c>
      <c r="K307" s="43"/>
    </row>
    <row r="308" spans="1:11" ht="24.95" hidden="1" customHeight="1">
      <c r="A308" s="51"/>
      <c r="B308" s="51"/>
      <c r="C308" s="43"/>
      <c r="D308" s="43"/>
      <c r="E308" s="43"/>
      <c r="F308" s="43"/>
      <c r="G308" s="43"/>
      <c r="H308" s="43"/>
      <c r="I308" s="43" t="s">
        <v>5</v>
      </c>
      <c r="J308" s="97">
        <f>SUM(J307:J307)</f>
        <v>0.18900000000000003</v>
      </c>
      <c r="K308" s="43"/>
    </row>
    <row r="309" spans="1:11" ht="24.95" hidden="1" customHeight="1">
      <c r="A309" s="51"/>
      <c r="B309" s="51"/>
      <c r="C309" s="43"/>
      <c r="D309" s="43"/>
      <c r="E309" s="43"/>
      <c r="F309" s="43"/>
      <c r="G309" s="43"/>
      <c r="H309" s="95"/>
      <c r="I309" s="95" t="s">
        <v>6</v>
      </c>
      <c r="J309" s="89">
        <f>CEILING(J308,0.001)</f>
        <v>0.189</v>
      </c>
      <c r="K309" s="95" t="s">
        <v>25</v>
      </c>
    </row>
    <row r="310" spans="1:11" ht="24.95" hidden="1" customHeight="1">
      <c r="A310" s="51"/>
      <c r="B310" s="51"/>
      <c r="C310" s="43" t="s">
        <v>277</v>
      </c>
      <c r="D310" s="43"/>
      <c r="E310" s="43"/>
      <c r="F310" s="43"/>
      <c r="G310" s="43"/>
      <c r="H310" s="95"/>
      <c r="I310" s="95"/>
      <c r="J310" s="90"/>
      <c r="K310" s="95"/>
    </row>
    <row r="311" spans="1:11" ht="24.95" hidden="1" customHeight="1">
      <c r="A311" s="51"/>
      <c r="B311" s="51"/>
      <c r="C311" s="43" t="s">
        <v>242</v>
      </c>
      <c r="D311" s="44">
        <v>1</v>
      </c>
      <c r="E311" s="44">
        <v>6</v>
      </c>
      <c r="F311" s="44">
        <v>1</v>
      </c>
      <c r="G311" s="58">
        <v>1</v>
      </c>
      <c r="H311" s="58">
        <v>0.1</v>
      </c>
      <c r="I311" s="62">
        <v>7.4999999999999997E-2</v>
      </c>
      <c r="J311" s="97">
        <f t="shared" ref="J311:J312" si="53">PRODUCT(D311:I311)</f>
        <v>4.5000000000000005E-2</v>
      </c>
      <c r="K311" s="95"/>
    </row>
    <row r="312" spans="1:11" ht="24.95" hidden="1" customHeight="1">
      <c r="A312" s="51"/>
      <c r="B312" s="51"/>
      <c r="C312" s="43" t="s">
        <v>243</v>
      </c>
      <c r="D312" s="44">
        <v>1</v>
      </c>
      <c r="E312" s="44">
        <v>6</v>
      </c>
      <c r="F312" s="44">
        <v>1</v>
      </c>
      <c r="G312" s="58">
        <v>1</v>
      </c>
      <c r="H312" s="59">
        <v>0.1</v>
      </c>
      <c r="I312" s="60">
        <v>0.05</v>
      </c>
      <c r="J312" s="97">
        <f t="shared" si="53"/>
        <v>3.0000000000000006E-2</v>
      </c>
      <c r="K312" s="95"/>
    </row>
    <row r="313" spans="1:11" ht="24.95" hidden="1" customHeight="1">
      <c r="A313" s="51"/>
      <c r="B313" s="51"/>
      <c r="C313" s="43"/>
      <c r="D313" s="43"/>
      <c r="E313" s="43"/>
      <c r="F313" s="43"/>
      <c r="G313" s="43"/>
      <c r="H313" s="95"/>
      <c r="I313" s="95" t="s">
        <v>5</v>
      </c>
      <c r="J313" s="89">
        <f>SUM(J311:J312)</f>
        <v>7.5000000000000011E-2</v>
      </c>
      <c r="K313" s="95"/>
    </row>
    <row r="314" spans="1:11" ht="24.95" hidden="1" customHeight="1">
      <c r="A314" s="51"/>
      <c r="B314" s="51"/>
      <c r="C314" s="43"/>
      <c r="D314" s="43"/>
      <c r="E314" s="43"/>
      <c r="F314" s="43"/>
      <c r="G314" s="43"/>
      <c r="H314" s="95"/>
      <c r="I314" s="95" t="s">
        <v>6</v>
      </c>
      <c r="J314" s="89">
        <f>CEILING(J313,0.001)</f>
        <v>7.4999999999999997E-2</v>
      </c>
      <c r="K314" s="95" t="s">
        <v>25</v>
      </c>
    </row>
    <row r="315" spans="1:11" ht="51.75" customHeight="1">
      <c r="A315" s="112">
        <v>7</v>
      </c>
      <c r="B315" s="51" t="s">
        <v>181</v>
      </c>
      <c r="C315" s="42" t="s">
        <v>282</v>
      </c>
      <c r="D315" s="43"/>
      <c r="E315" s="43"/>
      <c r="F315" s="43"/>
      <c r="G315" s="43"/>
      <c r="H315" s="95"/>
      <c r="I315" s="95"/>
      <c r="J315" s="90"/>
      <c r="K315" s="95"/>
    </row>
    <row r="316" spans="1:11" ht="24.95" customHeight="1">
      <c r="A316" s="51"/>
      <c r="B316" s="51"/>
      <c r="C316" s="98" t="s">
        <v>315</v>
      </c>
      <c r="D316" s="43"/>
      <c r="E316" s="43"/>
      <c r="F316" s="43"/>
      <c r="G316" s="43"/>
      <c r="H316" s="95"/>
      <c r="I316" s="95"/>
      <c r="J316" s="90"/>
      <c r="K316" s="95"/>
    </row>
    <row r="317" spans="1:11" ht="24.95" customHeight="1">
      <c r="A317" s="51"/>
      <c r="B317" s="51"/>
      <c r="C317" s="98" t="s">
        <v>316</v>
      </c>
      <c r="D317" s="44">
        <v>1</v>
      </c>
      <c r="E317" s="44">
        <v>8</v>
      </c>
      <c r="F317" s="44">
        <v>1</v>
      </c>
      <c r="G317" s="45">
        <v>0.7</v>
      </c>
      <c r="H317" s="45">
        <v>0.7</v>
      </c>
      <c r="I317" s="45"/>
      <c r="J317" s="46">
        <f t="shared" ref="J317" si="54">PRODUCT(D317:I317)</f>
        <v>3.9199999999999995</v>
      </c>
      <c r="K317" s="95"/>
    </row>
    <row r="318" spans="1:11" ht="24.95" customHeight="1">
      <c r="A318" s="51"/>
      <c r="B318" s="51"/>
      <c r="C318" s="98"/>
      <c r="D318" s="44"/>
      <c r="E318" s="44"/>
      <c r="F318" s="44"/>
      <c r="G318" s="45"/>
      <c r="H318" s="45"/>
      <c r="I318" s="45" t="s">
        <v>5</v>
      </c>
      <c r="J318" s="46">
        <f>SUM(J317:J317)</f>
        <v>3.9199999999999995</v>
      </c>
      <c r="K318" s="95"/>
    </row>
    <row r="319" spans="1:11" ht="24.95" customHeight="1">
      <c r="A319" s="51"/>
      <c r="B319" s="51"/>
      <c r="C319" s="98"/>
      <c r="D319" s="43"/>
      <c r="E319" s="43"/>
      <c r="F319" s="43"/>
      <c r="G319" s="43"/>
      <c r="H319" s="95"/>
      <c r="I319" s="95" t="s">
        <v>6</v>
      </c>
      <c r="J319" s="90">
        <f>CEILING(J318,0.1)</f>
        <v>4</v>
      </c>
      <c r="K319" s="95" t="s">
        <v>24</v>
      </c>
    </row>
    <row r="320" spans="1:11" ht="40.5" customHeight="1">
      <c r="A320" s="112">
        <v>8</v>
      </c>
      <c r="B320" s="51"/>
      <c r="C320" s="42" t="s">
        <v>193</v>
      </c>
      <c r="D320" s="43"/>
      <c r="E320" s="43"/>
      <c r="F320" s="43"/>
      <c r="G320" s="43"/>
      <c r="H320" s="95"/>
      <c r="I320" s="95"/>
      <c r="J320" s="90"/>
      <c r="K320" s="95"/>
    </row>
    <row r="321" spans="1:11" ht="24.95" customHeight="1">
      <c r="A321" s="51"/>
      <c r="B321" s="51"/>
      <c r="C321" s="43" t="s">
        <v>478</v>
      </c>
      <c r="D321" s="44">
        <v>1</v>
      </c>
      <c r="E321" s="44">
        <v>2</v>
      </c>
      <c r="F321" s="44">
        <v>1</v>
      </c>
      <c r="G321" s="44">
        <v>0.75</v>
      </c>
      <c r="H321" s="44"/>
      <c r="I321" s="45">
        <v>2.1</v>
      </c>
      <c r="J321" s="46">
        <f t="shared" ref="J321" si="55">PRODUCT(D321:I321)</f>
        <v>3.1500000000000004</v>
      </c>
      <c r="K321" s="95"/>
    </row>
    <row r="322" spans="1:11" ht="24.95" customHeight="1">
      <c r="A322" s="51"/>
      <c r="B322" s="51"/>
      <c r="C322" s="98"/>
      <c r="D322" s="43"/>
      <c r="E322" s="43"/>
      <c r="F322" s="43"/>
      <c r="G322" s="43"/>
      <c r="H322" s="43"/>
      <c r="I322" s="43" t="s">
        <v>5</v>
      </c>
      <c r="J322" s="46">
        <f>SUM(J321:J321)</f>
        <v>3.1500000000000004</v>
      </c>
      <c r="K322" s="95"/>
    </row>
    <row r="323" spans="1:11" ht="24.95" customHeight="1">
      <c r="A323" s="51"/>
      <c r="B323" s="51"/>
      <c r="C323" s="98"/>
      <c r="D323" s="43"/>
      <c r="E323" s="43"/>
      <c r="F323" s="43"/>
      <c r="G323" s="43"/>
      <c r="H323" s="95"/>
      <c r="I323" s="95" t="s">
        <v>6</v>
      </c>
      <c r="J323" s="90">
        <f>CEILING(J322,0.1)</f>
        <v>3.2</v>
      </c>
      <c r="K323" s="95" t="s">
        <v>24</v>
      </c>
    </row>
    <row r="324" spans="1:11" ht="56.25">
      <c r="A324" s="51">
        <v>9</v>
      </c>
      <c r="B324" s="51"/>
      <c r="C324" s="42" t="s">
        <v>703</v>
      </c>
      <c r="D324" s="43"/>
      <c r="E324" s="43"/>
      <c r="F324" s="43"/>
      <c r="G324" s="43"/>
      <c r="H324" s="95"/>
      <c r="I324" s="95"/>
      <c r="J324" s="90"/>
      <c r="K324" s="95"/>
    </row>
    <row r="325" spans="1:11" ht="24.95" customHeight="1">
      <c r="A325" s="51"/>
      <c r="B325" s="51"/>
      <c r="C325" s="87" t="s">
        <v>284</v>
      </c>
      <c r="D325" s="44">
        <v>1</v>
      </c>
      <c r="E325" s="44">
        <v>1</v>
      </c>
      <c r="F325" s="44">
        <v>1</v>
      </c>
      <c r="G325" s="45">
        <v>3</v>
      </c>
      <c r="H325" s="45">
        <v>1.5</v>
      </c>
      <c r="I325" s="43"/>
      <c r="J325" s="46">
        <f>PRODUCT(D325:I325)</f>
        <v>4.5</v>
      </c>
      <c r="K325" s="43"/>
    </row>
    <row r="326" spans="1:11" ht="24.95" customHeight="1">
      <c r="A326" s="51"/>
      <c r="B326" s="51"/>
      <c r="C326" s="87" t="s">
        <v>284</v>
      </c>
      <c r="D326" s="44">
        <v>1</v>
      </c>
      <c r="E326" s="44">
        <v>2</v>
      </c>
      <c r="F326" s="44">
        <v>1</v>
      </c>
      <c r="G326" s="45">
        <v>2.5</v>
      </c>
      <c r="H326" s="45">
        <v>2.5</v>
      </c>
      <c r="I326" s="43"/>
      <c r="J326" s="46">
        <f>PRODUCT(D326:I326)</f>
        <v>12.5</v>
      </c>
      <c r="K326" s="43"/>
    </row>
    <row r="327" spans="1:11" ht="24.95" customHeight="1">
      <c r="A327" s="51"/>
      <c r="B327" s="51"/>
      <c r="C327" s="87" t="s">
        <v>300</v>
      </c>
      <c r="D327" s="44">
        <v>1</v>
      </c>
      <c r="E327" s="44">
        <v>1</v>
      </c>
      <c r="F327" s="44">
        <v>1</v>
      </c>
      <c r="G327" s="45">
        <v>25</v>
      </c>
      <c r="H327" s="45"/>
      <c r="I327" s="43">
        <v>0.23</v>
      </c>
      <c r="J327" s="46">
        <f t="shared" ref="J327" si="56">PRODUCT(D327:I327)</f>
        <v>5.75</v>
      </c>
      <c r="K327" s="43"/>
    </row>
    <row r="328" spans="1:11" ht="24.95" customHeight="1">
      <c r="A328" s="51"/>
      <c r="B328" s="51"/>
      <c r="C328" s="87" t="s">
        <v>11</v>
      </c>
      <c r="D328" s="44">
        <v>1</v>
      </c>
      <c r="E328" s="44">
        <v>1</v>
      </c>
      <c r="F328" s="44">
        <v>1</v>
      </c>
      <c r="G328" s="45">
        <v>2.2799999999999998</v>
      </c>
      <c r="H328" s="45">
        <v>3.27</v>
      </c>
      <c r="I328" s="43"/>
      <c r="J328" s="46">
        <f>PRODUCT(D328:I328)</f>
        <v>7.4555999999999996</v>
      </c>
      <c r="K328" s="43"/>
    </row>
    <row r="329" spans="1:11" ht="24.95" customHeight="1">
      <c r="A329" s="51"/>
      <c r="B329" s="51"/>
      <c r="C329" s="87" t="s">
        <v>231</v>
      </c>
      <c r="D329" s="44">
        <v>1</v>
      </c>
      <c r="E329" s="44">
        <v>1</v>
      </c>
      <c r="F329" s="44">
        <v>1</v>
      </c>
      <c r="G329" s="45">
        <v>11.56</v>
      </c>
      <c r="H329" s="45"/>
      <c r="I329" s="43">
        <v>0.23</v>
      </c>
      <c r="J329" s="46">
        <f>PRODUCT(D329:I329)</f>
        <v>2.6588000000000003</v>
      </c>
      <c r="K329" s="43"/>
    </row>
    <row r="330" spans="1:11" ht="24.95" customHeight="1">
      <c r="A330" s="51"/>
      <c r="B330" s="51"/>
      <c r="C330" s="87"/>
      <c r="D330" s="44"/>
      <c r="E330" s="44"/>
      <c r="F330" s="44"/>
      <c r="G330" s="45"/>
      <c r="H330" s="44"/>
      <c r="I330" s="43" t="s">
        <v>5</v>
      </c>
      <c r="J330" s="46">
        <f>SUM(J325:J329)</f>
        <v>32.864400000000003</v>
      </c>
      <c r="K330" s="43"/>
    </row>
    <row r="331" spans="1:11" ht="24.95" customHeight="1">
      <c r="A331" s="51"/>
      <c r="B331" s="51"/>
      <c r="C331" s="43"/>
      <c r="D331" s="43"/>
      <c r="E331" s="43"/>
      <c r="F331" s="43"/>
      <c r="G331" s="43"/>
      <c r="H331" s="95"/>
      <c r="I331" s="95" t="s">
        <v>6</v>
      </c>
      <c r="J331" s="90">
        <f>CEILING(J330,0.1)</f>
        <v>32.9</v>
      </c>
      <c r="K331" s="95" t="s">
        <v>704</v>
      </c>
    </row>
    <row r="332" spans="1:11" ht="25.15" customHeight="1">
      <c r="A332" s="112">
        <v>10</v>
      </c>
      <c r="B332" s="51">
        <v>31</v>
      </c>
      <c r="C332" s="43" t="s">
        <v>13</v>
      </c>
      <c r="D332" s="43"/>
      <c r="E332" s="43"/>
      <c r="F332" s="43"/>
      <c r="G332" s="43"/>
      <c r="H332" s="43"/>
      <c r="I332" s="43"/>
      <c r="J332" s="43"/>
      <c r="K332" s="43"/>
    </row>
    <row r="333" spans="1:11" ht="25.15" customHeight="1">
      <c r="A333" s="51"/>
      <c r="B333" s="51"/>
      <c r="C333" s="87" t="s">
        <v>284</v>
      </c>
      <c r="D333" s="44">
        <v>1</v>
      </c>
      <c r="E333" s="44">
        <v>1</v>
      </c>
      <c r="F333" s="44">
        <v>1</v>
      </c>
      <c r="G333" s="45">
        <v>3</v>
      </c>
      <c r="H333" s="45">
        <v>1.5</v>
      </c>
      <c r="I333" s="43">
        <v>7.4999999999999997E-2</v>
      </c>
      <c r="J333" s="46">
        <f>PRODUCT(D333:I333)</f>
        <v>0.33749999999999997</v>
      </c>
      <c r="K333" s="43"/>
    </row>
    <row r="334" spans="1:11" ht="25.15" customHeight="1">
      <c r="A334" s="51"/>
      <c r="B334" s="51"/>
      <c r="C334" s="87"/>
      <c r="D334" s="44">
        <v>1</v>
      </c>
      <c r="E334" s="44">
        <v>2</v>
      </c>
      <c r="F334" s="44">
        <v>1</v>
      </c>
      <c r="G334" s="45">
        <v>2.5</v>
      </c>
      <c r="H334" s="45">
        <v>2.5</v>
      </c>
      <c r="I334" s="43">
        <v>7.4999999999999997E-2</v>
      </c>
      <c r="J334" s="46">
        <f t="shared" ref="J334" si="57">PRODUCT(D334:I334)</f>
        <v>0.9375</v>
      </c>
      <c r="K334" s="43"/>
    </row>
    <row r="335" spans="1:11" ht="25.15" customHeight="1">
      <c r="A335" s="51"/>
      <c r="B335" s="51"/>
      <c r="C335" s="87" t="s">
        <v>300</v>
      </c>
      <c r="D335" s="44">
        <v>1</v>
      </c>
      <c r="E335" s="44">
        <v>1</v>
      </c>
      <c r="F335" s="44">
        <v>0.5</v>
      </c>
      <c r="G335" s="45">
        <v>25</v>
      </c>
      <c r="H335" s="45">
        <v>0.23</v>
      </c>
      <c r="I335" s="43">
        <v>0.23</v>
      </c>
      <c r="J335" s="46">
        <f t="shared" ref="J335" si="58">PRODUCT(D335:I335)</f>
        <v>0.66125</v>
      </c>
      <c r="K335" s="43"/>
    </row>
    <row r="336" spans="1:11" ht="25.15" customHeight="1">
      <c r="A336" s="51"/>
      <c r="B336" s="51"/>
      <c r="C336" s="87" t="s">
        <v>11</v>
      </c>
      <c r="D336" s="44">
        <v>1</v>
      </c>
      <c r="E336" s="44">
        <v>1</v>
      </c>
      <c r="F336" s="44">
        <v>1</v>
      </c>
      <c r="G336" s="45">
        <v>2.2799999999999998</v>
      </c>
      <c r="H336" s="45">
        <v>3.27</v>
      </c>
      <c r="I336" s="43">
        <v>7.4999999999999997E-2</v>
      </c>
      <c r="J336" s="46">
        <f t="shared" ref="J336" si="59">PRODUCT(D336:I336)</f>
        <v>0.55916999999999994</v>
      </c>
      <c r="K336" s="43"/>
    </row>
    <row r="337" spans="1:11" ht="25.15" customHeight="1">
      <c r="A337" s="51"/>
      <c r="B337" s="51"/>
      <c r="C337" s="87" t="s">
        <v>231</v>
      </c>
      <c r="D337" s="44">
        <v>1</v>
      </c>
      <c r="E337" s="44">
        <v>1</v>
      </c>
      <c r="F337" s="44">
        <v>0.5</v>
      </c>
      <c r="G337" s="45">
        <v>11.56</v>
      </c>
      <c r="H337" s="45">
        <v>0.23</v>
      </c>
      <c r="I337" s="43">
        <v>0.23</v>
      </c>
      <c r="J337" s="46">
        <f>PRODUCT(D337:I337)</f>
        <v>0.30576200000000003</v>
      </c>
      <c r="K337" s="43"/>
    </row>
    <row r="338" spans="1:11" ht="25.15" customHeight="1">
      <c r="A338" s="51"/>
      <c r="B338" s="51"/>
      <c r="C338" s="87"/>
      <c r="D338" s="44"/>
      <c r="E338" s="44"/>
      <c r="F338" s="44"/>
      <c r="G338" s="45"/>
      <c r="H338" s="44"/>
      <c r="I338" s="43" t="s">
        <v>5</v>
      </c>
      <c r="J338" s="46">
        <f>SUM(J333:J337)</f>
        <v>2.8011819999999998</v>
      </c>
      <c r="K338" s="43"/>
    </row>
    <row r="339" spans="1:11" ht="25.15" customHeight="1">
      <c r="A339" s="51"/>
      <c r="B339" s="51"/>
      <c r="C339" s="43"/>
      <c r="D339" s="43"/>
      <c r="E339" s="43"/>
      <c r="F339" s="43"/>
      <c r="G339" s="43"/>
      <c r="H339" s="95"/>
      <c r="I339" s="95" t="s">
        <v>6</v>
      </c>
      <c r="J339" s="90">
        <f>CEILING(J338,0.1)</f>
        <v>2.9000000000000004</v>
      </c>
      <c r="K339" s="95" t="s">
        <v>25</v>
      </c>
    </row>
    <row r="340" spans="1:11" ht="46.5" customHeight="1">
      <c r="A340" s="112">
        <v>12</v>
      </c>
      <c r="B340" s="51">
        <v>32.1</v>
      </c>
      <c r="C340" s="47" t="s">
        <v>14</v>
      </c>
      <c r="D340" s="43"/>
      <c r="E340" s="43"/>
      <c r="F340" s="43"/>
      <c r="G340" s="43"/>
      <c r="H340" s="43"/>
      <c r="I340" s="43"/>
      <c r="J340" s="46"/>
      <c r="K340" s="43"/>
    </row>
    <row r="341" spans="1:11" ht="25.15" customHeight="1">
      <c r="A341" s="51"/>
      <c r="B341" s="51"/>
      <c r="C341" s="87" t="s">
        <v>284</v>
      </c>
      <c r="D341" s="44">
        <v>1</v>
      </c>
      <c r="E341" s="44">
        <v>1</v>
      </c>
      <c r="F341" s="44">
        <v>1</v>
      </c>
      <c r="G341" s="45">
        <v>3</v>
      </c>
      <c r="H341" s="45">
        <v>1.5</v>
      </c>
      <c r="I341" s="43"/>
      <c r="J341" s="46">
        <f>PRODUCT(D341:I341)</f>
        <v>4.5</v>
      </c>
      <c r="K341" s="43"/>
    </row>
    <row r="342" spans="1:11" ht="25.15" customHeight="1">
      <c r="A342" s="51"/>
      <c r="B342" s="51"/>
      <c r="C342" s="87" t="s">
        <v>284</v>
      </c>
      <c r="D342" s="44">
        <v>1</v>
      </c>
      <c r="E342" s="44">
        <v>2</v>
      </c>
      <c r="F342" s="44">
        <v>1</v>
      </c>
      <c r="G342" s="45">
        <v>2.5</v>
      </c>
      <c r="H342" s="45">
        <v>2.5</v>
      </c>
      <c r="I342" s="43"/>
      <c r="J342" s="46">
        <f>PRODUCT(D342:I342)</f>
        <v>12.5</v>
      </c>
      <c r="K342" s="43"/>
    </row>
    <row r="343" spans="1:11" ht="25.15" customHeight="1">
      <c r="A343" s="51"/>
      <c r="B343" s="51"/>
      <c r="C343" s="87" t="s">
        <v>300</v>
      </c>
      <c r="D343" s="44">
        <v>1</v>
      </c>
      <c r="E343" s="44">
        <v>1</v>
      </c>
      <c r="F343" s="44">
        <v>1</v>
      </c>
      <c r="G343" s="45">
        <v>25</v>
      </c>
      <c r="H343" s="45"/>
      <c r="I343" s="43">
        <v>0.23</v>
      </c>
      <c r="J343" s="46">
        <f t="shared" ref="J343" si="60">PRODUCT(D343:I343)</f>
        <v>5.75</v>
      </c>
      <c r="K343" s="43"/>
    </row>
    <row r="344" spans="1:11" ht="25.15" customHeight="1">
      <c r="A344" s="51"/>
      <c r="B344" s="51"/>
      <c r="C344" s="87" t="s">
        <v>11</v>
      </c>
      <c r="D344" s="44">
        <v>1</v>
      </c>
      <c r="E344" s="44">
        <v>1</v>
      </c>
      <c r="F344" s="44">
        <v>1</v>
      </c>
      <c r="G344" s="45">
        <v>2.2799999999999998</v>
      </c>
      <c r="H344" s="45">
        <v>3.27</v>
      </c>
      <c r="I344" s="43"/>
      <c r="J344" s="46">
        <f>PRODUCT(D344:I344)</f>
        <v>7.4555999999999996</v>
      </c>
      <c r="K344" s="43"/>
    </row>
    <row r="345" spans="1:11" ht="25.15" customHeight="1">
      <c r="A345" s="51"/>
      <c r="B345" s="51"/>
      <c r="C345" s="87" t="s">
        <v>231</v>
      </c>
      <c r="D345" s="44">
        <v>1</v>
      </c>
      <c r="E345" s="44">
        <v>1</v>
      </c>
      <c r="F345" s="44">
        <v>1</v>
      </c>
      <c r="G345" s="45">
        <v>11.56</v>
      </c>
      <c r="H345" s="45"/>
      <c r="I345" s="43">
        <v>0.23</v>
      </c>
      <c r="J345" s="46">
        <f>PRODUCT(D345:I345)</f>
        <v>2.6588000000000003</v>
      </c>
      <c r="K345" s="43"/>
    </row>
    <row r="346" spans="1:11" ht="25.15" customHeight="1">
      <c r="A346" s="51"/>
      <c r="B346" s="51"/>
      <c r="C346" s="43"/>
      <c r="D346" s="43"/>
      <c r="E346" s="43"/>
      <c r="F346" s="43"/>
      <c r="G346" s="43"/>
      <c r="H346" s="43"/>
      <c r="I346" s="43" t="s">
        <v>5</v>
      </c>
      <c r="J346" s="46">
        <f>SUM(J341:J345)</f>
        <v>32.864400000000003</v>
      </c>
      <c r="K346" s="43"/>
    </row>
    <row r="347" spans="1:11" ht="25.15" customHeight="1">
      <c r="A347" s="51"/>
      <c r="B347" s="51"/>
      <c r="C347" s="43"/>
      <c r="D347" s="43"/>
      <c r="E347" s="43"/>
      <c r="F347" s="43"/>
      <c r="G347" s="43"/>
      <c r="H347" s="95"/>
      <c r="I347" s="95" t="s">
        <v>6</v>
      </c>
      <c r="J347" s="90">
        <f>CEILING(J346,0.1)</f>
        <v>32.9</v>
      </c>
      <c r="K347" s="95" t="s">
        <v>24</v>
      </c>
    </row>
    <row r="348" spans="1:11" ht="43.5" customHeight="1">
      <c r="A348" s="112">
        <v>13</v>
      </c>
      <c r="B348" s="51"/>
      <c r="C348" s="47" t="s">
        <v>30</v>
      </c>
      <c r="D348" s="44"/>
      <c r="E348" s="44"/>
      <c r="F348" s="44"/>
      <c r="G348" s="45"/>
      <c r="H348" s="45"/>
      <c r="I348" s="95"/>
      <c r="J348" s="90"/>
      <c r="K348" s="95"/>
    </row>
    <row r="349" spans="1:11" ht="25.15" customHeight="1">
      <c r="A349" s="51"/>
      <c r="B349" s="51"/>
      <c r="C349" s="47" t="s">
        <v>289</v>
      </c>
      <c r="D349" s="44">
        <v>1</v>
      </c>
      <c r="E349" s="44">
        <v>2</v>
      </c>
      <c r="F349" s="44">
        <v>1</v>
      </c>
      <c r="G349" s="45">
        <v>7.5</v>
      </c>
      <c r="H349" s="45">
        <v>2.5</v>
      </c>
      <c r="I349" s="45"/>
      <c r="J349" s="46">
        <f t="shared" ref="J349" si="61">PRODUCT(D349:I349)</f>
        <v>37.5</v>
      </c>
      <c r="K349" s="95"/>
    </row>
    <row r="350" spans="1:11" ht="25.15" customHeight="1">
      <c r="A350" s="51"/>
      <c r="B350" s="51"/>
      <c r="C350" s="47"/>
      <c r="D350" s="44"/>
      <c r="E350" s="44"/>
      <c r="F350" s="44"/>
      <c r="G350" s="45"/>
      <c r="H350" s="45"/>
      <c r="I350" s="95" t="s">
        <v>6</v>
      </c>
      <c r="J350" s="90">
        <f>CEILING(J349,0.1)</f>
        <v>37.5</v>
      </c>
      <c r="K350" s="95" t="s">
        <v>24</v>
      </c>
    </row>
    <row r="351" spans="1:11" ht="45" customHeight="1">
      <c r="A351" s="112">
        <v>14</v>
      </c>
      <c r="B351" s="51">
        <v>33</v>
      </c>
      <c r="C351" s="47" t="s">
        <v>235</v>
      </c>
      <c r="D351" s="43"/>
      <c r="E351" s="43"/>
      <c r="F351" s="43"/>
      <c r="G351" s="43"/>
      <c r="H351" s="43"/>
      <c r="I351" s="43"/>
      <c r="J351" s="43"/>
      <c r="K351" s="43"/>
    </row>
    <row r="352" spans="1:11" ht="18.75">
      <c r="A352" s="51"/>
      <c r="B352" s="51"/>
      <c r="C352" s="43" t="s">
        <v>301</v>
      </c>
      <c r="D352" s="44">
        <v>1</v>
      </c>
      <c r="E352" s="44">
        <v>2</v>
      </c>
      <c r="F352" s="44">
        <v>1</v>
      </c>
      <c r="G352" s="45">
        <v>10</v>
      </c>
      <c r="H352" s="45"/>
      <c r="I352" s="45">
        <v>0.6</v>
      </c>
      <c r="J352" s="46">
        <f t="shared" ref="J352:J363" si="62">PRODUCT(D352:I352)</f>
        <v>12</v>
      </c>
      <c r="K352" s="43"/>
    </row>
    <row r="353" spans="1:11" ht="18.75">
      <c r="A353" s="51"/>
      <c r="B353" s="51"/>
      <c r="C353" s="43" t="s">
        <v>709</v>
      </c>
      <c r="D353" s="44">
        <v>1</v>
      </c>
      <c r="E353" s="44">
        <v>1</v>
      </c>
      <c r="F353" s="44">
        <v>1</v>
      </c>
      <c r="G353" s="45">
        <v>42.8</v>
      </c>
      <c r="H353" s="45">
        <v>0.23</v>
      </c>
      <c r="I353" s="45"/>
      <c r="J353" s="46">
        <f t="shared" si="62"/>
        <v>9.8439999999999994</v>
      </c>
      <c r="K353" s="43"/>
    </row>
    <row r="354" spans="1:11" ht="22.5" customHeight="1">
      <c r="A354" s="51"/>
      <c r="B354" s="51"/>
      <c r="C354" s="9" t="s">
        <v>302</v>
      </c>
      <c r="D354" s="41">
        <v>2</v>
      </c>
      <c r="E354" s="41">
        <v>2</v>
      </c>
      <c r="F354" s="44">
        <v>1</v>
      </c>
      <c r="G354" s="45">
        <v>1.2</v>
      </c>
      <c r="H354" s="45"/>
      <c r="I354" s="45">
        <v>0.9</v>
      </c>
      <c r="J354" s="46">
        <f t="shared" si="62"/>
        <v>4.32</v>
      </c>
      <c r="K354" s="43"/>
    </row>
    <row r="355" spans="1:11" ht="22.5" customHeight="1">
      <c r="A355" s="51"/>
      <c r="B355" s="51"/>
      <c r="C355" s="9" t="s">
        <v>303</v>
      </c>
      <c r="D355" s="41">
        <v>1</v>
      </c>
      <c r="E355" s="41">
        <v>1</v>
      </c>
      <c r="F355" s="44">
        <v>1</v>
      </c>
      <c r="G355" s="45">
        <v>2.4</v>
      </c>
      <c r="H355" s="45"/>
      <c r="I355" s="45">
        <v>0.45</v>
      </c>
      <c r="J355" s="46">
        <f t="shared" si="62"/>
        <v>1.08</v>
      </c>
      <c r="K355" s="43"/>
    </row>
    <row r="356" spans="1:11" ht="22.5" customHeight="1">
      <c r="A356" s="51"/>
      <c r="B356" s="51"/>
      <c r="C356" s="9" t="s">
        <v>304</v>
      </c>
      <c r="D356" s="41">
        <v>1</v>
      </c>
      <c r="E356" s="41">
        <v>2</v>
      </c>
      <c r="F356" s="44">
        <v>1</v>
      </c>
      <c r="G356" s="45">
        <v>0.75</v>
      </c>
      <c r="H356" s="45"/>
      <c r="I356" s="45">
        <v>0.9</v>
      </c>
      <c r="J356" s="46">
        <f t="shared" si="62"/>
        <v>1.35</v>
      </c>
      <c r="K356" s="43"/>
    </row>
    <row r="357" spans="1:11" ht="22.5" customHeight="1">
      <c r="A357" s="51"/>
      <c r="B357" s="51"/>
      <c r="C357" s="9" t="s">
        <v>305</v>
      </c>
      <c r="D357" s="41">
        <v>1</v>
      </c>
      <c r="E357" s="41">
        <v>1</v>
      </c>
      <c r="F357" s="44">
        <v>1</v>
      </c>
      <c r="G357" s="45">
        <v>3</v>
      </c>
      <c r="H357" s="45"/>
      <c r="I357" s="45">
        <v>1.5</v>
      </c>
      <c r="J357" s="46">
        <f t="shared" si="62"/>
        <v>4.5</v>
      </c>
      <c r="K357" s="43"/>
    </row>
    <row r="358" spans="1:11" ht="22.5" customHeight="1">
      <c r="A358" s="51"/>
      <c r="B358" s="51"/>
      <c r="C358" s="9" t="s">
        <v>711</v>
      </c>
      <c r="D358" s="41">
        <v>1</v>
      </c>
      <c r="E358" s="41">
        <v>1</v>
      </c>
      <c r="F358" s="44">
        <v>1</v>
      </c>
      <c r="G358" s="45">
        <v>3</v>
      </c>
      <c r="H358" s="45"/>
      <c r="I358" s="45">
        <v>1.5</v>
      </c>
      <c r="J358" s="46">
        <f t="shared" si="62"/>
        <v>4.5</v>
      </c>
      <c r="K358" s="43"/>
    </row>
    <row r="359" spans="1:11" ht="22.5" customHeight="1">
      <c r="A359" s="51"/>
      <c r="B359" s="51"/>
      <c r="C359" s="43" t="s">
        <v>306</v>
      </c>
      <c r="D359" s="44">
        <v>1</v>
      </c>
      <c r="E359" s="44">
        <v>2</v>
      </c>
      <c r="F359" s="44">
        <v>1</v>
      </c>
      <c r="G359" s="45">
        <v>10</v>
      </c>
      <c r="H359" s="45"/>
      <c r="I359" s="45">
        <v>0.6</v>
      </c>
      <c r="J359" s="46">
        <f t="shared" si="62"/>
        <v>12</v>
      </c>
      <c r="K359" s="43"/>
    </row>
    <row r="360" spans="1:11" ht="22.5" customHeight="1">
      <c r="A360" s="51"/>
      <c r="B360" s="51"/>
      <c r="C360" s="43"/>
      <c r="D360" s="44">
        <v>1</v>
      </c>
      <c r="E360" s="44">
        <v>1</v>
      </c>
      <c r="F360" s="44">
        <v>1</v>
      </c>
      <c r="G360" s="45">
        <v>15</v>
      </c>
      <c r="H360" s="45"/>
      <c r="I360" s="45">
        <v>0.6</v>
      </c>
      <c r="J360" s="46">
        <f t="shared" si="62"/>
        <v>9</v>
      </c>
      <c r="K360" s="43"/>
    </row>
    <row r="361" spans="1:11" ht="22.5" customHeight="1">
      <c r="A361" s="51"/>
      <c r="B361" s="51"/>
      <c r="C361" s="43" t="s">
        <v>307</v>
      </c>
      <c r="D361" s="44">
        <v>1</v>
      </c>
      <c r="E361" s="44">
        <v>5</v>
      </c>
      <c r="F361" s="44">
        <v>1</v>
      </c>
      <c r="G361" s="45">
        <v>5.4</v>
      </c>
      <c r="H361" s="45">
        <v>0.18</v>
      </c>
      <c r="I361" s="45"/>
      <c r="J361" s="46">
        <f t="shared" si="62"/>
        <v>4.8599999999999994</v>
      </c>
      <c r="K361" s="43"/>
    </row>
    <row r="362" spans="1:11" ht="22.5" customHeight="1">
      <c r="A362" s="51"/>
      <c r="B362" s="51"/>
      <c r="C362" s="43" t="s">
        <v>308</v>
      </c>
      <c r="D362" s="44">
        <v>1</v>
      </c>
      <c r="E362" s="44">
        <v>1</v>
      </c>
      <c r="F362" s="44">
        <v>1</v>
      </c>
      <c r="G362" s="45">
        <v>15</v>
      </c>
      <c r="H362" s="45"/>
      <c r="I362" s="45">
        <v>0.3</v>
      </c>
      <c r="J362" s="46">
        <f t="shared" si="62"/>
        <v>4.5</v>
      </c>
      <c r="K362" s="43"/>
    </row>
    <row r="363" spans="1:11" ht="31.15" customHeight="1">
      <c r="A363" s="51"/>
      <c r="B363" s="51"/>
      <c r="C363" s="47" t="s">
        <v>477</v>
      </c>
      <c r="D363" s="44">
        <v>1</v>
      </c>
      <c r="E363" s="44">
        <v>1</v>
      </c>
      <c r="F363" s="44">
        <v>1</v>
      </c>
      <c r="G363" s="45">
        <v>42.8</v>
      </c>
      <c r="H363" s="45"/>
      <c r="I363" s="45">
        <v>0.9</v>
      </c>
      <c r="J363" s="46">
        <f t="shared" si="62"/>
        <v>38.519999999999996</v>
      </c>
      <c r="K363" s="43"/>
    </row>
    <row r="364" spans="1:11" ht="24.95" customHeight="1">
      <c r="A364" s="51"/>
      <c r="B364" s="51"/>
      <c r="C364" s="43"/>
      <c r="D364" s="43"/>
      <c r="E364" s="43"/>
      <c r="F364" s="43"/>
      <c r="G364" s="43"/>
      <c r="H364" s="43"/>
      <c r="I364" s="43" t="s">
        <v>5</v>
      </c>
      <c r="J364" s="46">
        <f>SUM(J352:J363)</f>
        <v>106.474</v>
      </c>
      <c r="K364" s="43"/>
    </row>
    <row r="365" spans="1:11" ht="24.95" customHeight="1">
      <c r="A365" s="51"/>
      <c r="B365" s="51"/>
      <c r="C365" s="43"/>
      <c r="D365" s="43"/>
      <c r="E365" s="43"/>
      <c r="F365" s="43"/>
      <c r="G365" s="43"/>
      <c r="H365" s="95"/>
      <c r="I365" s="95" t="s">
        <v>6</v>
      </c>
      <c r="J365" s="90">
        <f>CEILING(J364,0.1)</f>
        <v>106.5</v>
      </c>
      <c r="K365" s="95" t="s">
        <v>24</v>
      </c>
    </row>
    <row r="366" spans="1:11" ht="48" customHeight="1">
      <c r="A366" s="112">
        <v>15</v>
      </c>
      <c r="B366" s="51">
        <v>34</v>
      </c>
      <c r="C366" s="47" t="s">
        <v>288</v>
      </c>
      <c r="D366" s="43"/>
      <c r="E366" s="43"/>
      <c r="F366" s="43"/>
      <c r="G366" s="43"/>
      <c r="H366" s="95"/>
      <c r="I366" s="95"/>
      <c r="J366" s="90"/>
      <c r="K366" s="95"/>
    </row>
    <row r="367" spans="1:11" ht="24.95" customHeight="1">
      <c r="A367" s="51"/>
      <c r="B367" s="51"/>
      <c r="C367" s="43" t="s">
        <v>319</v>
      </c>
      <c r="D367" s="44">
        <v>1</v>
      </c>
      <c r="E367" s="44">
        <v>4</v>
      </c>
      <c r="F367" s="44">
        <v>1</v>
      </c>
      <c r="G367" s="45">
        <v>2.4</v>
      </c>
      <c r="H367" s="45"/>
      <c r="I367" s="45">
        <v>0.6</v>
      </c>
      <c r="J367" s="46">
        <f t="shared" ref="J367" si="63">PRODUCT(D367:I367)</f>
        <v>5.76</v>
      </c>
      <c r="K367" s="95"/>
    </row>
    <row r="368" spans="1:11" ht="24.95" customHeight="1">
      <c r="A368" s="51"/>
      <c r="B368" s="51"/>
      <c r="C368" s="43"/>
      <c r="D368" s="44">
        <v>1</v>
      </c>
      <c r="E368" s="44">
        <v>1</v>
      </c>
      <c r="F368" s="44">
        <v>1</v>
      </c>
      <c r="G368" s="45">
        <v>2.4</v>
      </c>
      <c r="H368" s="45"/>
      <c r="I368" s="45">
        <v>0.9</v>
      </c>
      <c r="J368" s="46">
        <f t="shared" ref="J368:J370" si="64">PRODUCT(D368:I368)</f>
        <v>2.16</v>
      </c>
      <c r="K368" s="95"/>
    </row>
    <row r="369" spans="1:11" ht="24.95" customHeight="1">
      <c r="A369" s="51"/>
      <c r="B369" s="51"/>
      <c r="C369" s="43" t="s">
        <v>308</v>
      </c>
      <c r="D369" s="44">
        <v>1</v>
      </c>
      <c r="E369" s="44">
        <v>1</v>
      </c>
      <c r="F369" s="44">
        <v>1</v>
      </c>
      <c r="G369" s="45">
        <v>22</v>
      </c>
      <c r="H369" s="45"/>
      <c r="I369" s="45">
        <v>0.3</v>
      </c>
      <c r="J369" s="46">
        <f t="shared" si="64"/>
        <v>6.6</v>
      </c>
      <c r="K369" s="95"/>
    </row>
    <row r="370" spans="1:11" ht="24.95" customHeight="1">
      <c r="A370" s="51"/>
      <c r="B370" s="51"/>
      <c r="C370" s="9" t="s">
        <v>710</v>
      </c>
      <c r="D370" s="41">
        <v>1</v>
      </c>
      <c r="E370" s="41">
        <v>5</v>
      </c>
      <c r="F370" s="44">
        <v>2</v>
      </c>
      <c r="G370" s="45">
        <v>1.66</v>
      </c>
      <c r="H370" s="45">
        <v>0.6</v>
      </c>
      <c r="I370" s="45"/>
      <c r="J370" s="46">
        <f t="shared" si="64"/>
        <v>9.9599999999999991</v>
      </c>
      <c r="K370" s="95"/>
    </row>
    <row r="371" spans="1:11" ht="24.95" customHeight="1">
      <c r="A371" s="51"/>
      <c r="B371" s="51"/>
      <c r="C371" s="43"/>
      <c r="D371" s="44"/>
      <c r="E371" s="44"/>
      <c r="F371" s="44"/>
      <c r="G371" s="45"/>
      <c r="H371" s="45"/>
      <c r="I371" s="45" t="s">
        <v>5</v>
      </c>
      <c r="J371" s="46">
        <f>SUM(J367:J370)</f>
        <v>24.479999999999997</v>
      </c>
      <c r="K371" s="95"/>
    </row>
    <row r="372" spans="1:11" ht="24.95" customHeight="1">
      <c r="A372" s="51"/>
      <c r="B372" s="51"/>
      <c r="C372" s="43"/>
      <c r="D372" s="43"/>
      <c r="E372" s="43"/>
      <c r="F372" s="43"/>
      <c r="G372" s="43"/>
      <c r="H372" s="95"/>
      <c r="I372" s="95" t="s">
        <v>6</v>
      </c>
      <c r="J372" s="90">
        <f>CEILING(J371,0.1)</f>
        <v>24.5</v>
      </c>
      <c r="K372" s="95" t="s">
        <v>24</v>
      </c>
    </row>
    <row r="373" spans="1:11" ht="64.900000000000006" customHeight="1">
      <c r="A373" s="112">
        <v>16</v>
      </c>
      <c r="B373" s="51"/>
      <c r="C373" s="47" t="s">
        <v>188</v>
      </c>
      <c r="D373" s="3"/>
      <c r="E373" s="44"/>
      <c r="F373" s="44"/>
      <c r="G373" s="45"/>
      <c r="H373" s="44"/>
      <c r="I373" s="43"/>
      <c r="J373" s="43"/>
      <c r="K373" s="95"/>
    </row>
    <row r="374" spans="1:11" ht="24.95" customHeight="1">
      <c r="A374" s="51"/>
      <c r="B374" s="51"/>
      <c r="C374" s="47" t="s">
        <v>322</v>
      </c>
      <c r="D374" s="44">
        <v>1</v>
      </c>
      <c r="E374" s="44">
        <v>1</v>
      </c>
      <c r="F374" s="44">
        <v>1</v>
      </c>
      <c r="G374" s="45">
        <v>3.37</v>
      </c>
      <c r="H374" s="110">
        <v>2.5</v>
      </c>
      <c r="I374" s="46"/>
      <c r="J374" s="46">
        <f t="shared" ref="J374:J375" si="65">PRODUCT(D374:I374)</f>
        <v>8.4250000000000007</v>
      </c>
      <c r="K374" s="95"/>
    </row>
    <row r="375" spans="1:11" ht="24.95" customHeight="1">
      <c r="A375" s="51"/>
      <c r="B375" s="51"/>
      <c r="C375" s="47" t="s">
        <v>330</v>
      </c>
      <c r="D375" s="44">
        <v>1</v>
      </c>
      <c r="E375" s="44">
        <v>1</v>
      </c>
      <c r="F375" s="44">
        <v>1</v>
      </c>
      <c r="G375" s="45">
        <v>2.8849999999999998</v>
      </c>
      <c r="H375" s="110">
        <v>2.58</v>
      </c>
      <c r="I375" s="46"/>
      <c r="J375" s="46">
        <f t="shared" si="65"/>
        <v>7.4432999999999998</v>
      </c>
      <c r="K375" s="95"/>
    </row>
    <row r="376" spans="1:11" ht="24.95" customHeight="1">
      <c r="A376" s="51"/>
      <c r="B376" s="51"/>
      <c r="C376" s="47" t="s">
        <v>321</v>
      </c>
      <c r="D376" s="44">
        <v>1</v>
      </c>
      <c r="E376" s="44">
        <v>1</v>
      </c>
      <c r="F376" s="44">
        <v>1</v>
      </c>
      <c r="G376" s="45">
        <v>1.2749999999999999</v>
      </c>
      <c r="H376" s="45">
        <v>0.45</v>
      </c>
      <c r="I376" s="46"/>
      <c r="J376" s="46">
        <f t="shared" ref="J376" si="66">PRODUCT(D376:I376)</f>
        <v>0.57374999999999998</v>
      </c>
      <c r="K376" s="95"/>
    </row>
    <row r="377" spans="1:11" ht="24.95" customHeight="1">
      <c r="A377" s="51"/>
      <c r="B377" s="51"/>
      <c r="C377" s="47" t="s">
        <v>16</v>
      </c>
      <c r="D377" s="44">
        <v>1</v>
      </c>
      <c r="E377" s="44">
        <v>1</v>
      </c>
      <c r="F377" s="44">
        <v>1</v>
      </c>
      <c r="G377" s="45">
        <v>1.2</v>
      </c>
      <c r="H377" s="110">
        <v>1.27</v>
      </c>
      <c r="I377" s="46"/>
      <c r="J377" s="46">
        <f t="shared" ref="J377:J401" si="67">PRODUCT(D377:I377)</f>
        <v>1.524</v>
      </c>
      <c r="K377" s="95"/>
    </row>
    <row r="378" spans="1:11" ht="24.95" customHeight="1">
      <c r="A378" s="51"/>
      <c r="B378" s="51"/>
      <c r="C378" s="47" t="s">
        <v>17</v>
      </c>
      <c r="D378" s="44">
        <v>1</v>
      </c>
      <c r="E378" s="44">
        <v>1</v>
      </c>
      <c r="F378" s="44">
        <v>1</v>
      </c>
      <c r="G378" s="45">
        <v>5.01</v>
      </c>
      <c r="H378" s="45">
        <v>5.13</v>
      </c>
      <c r="I378" s="46"/>
      <c r="J378" s="46">
        <f t="shared" si="67"/>
        <v>25.7013</v>
      </c>
      <c r="K378" s="95"/>
    </row>
    <row r="379" spans="1:11" ht="24.95" customHeight="1">
      <c r="A379" s="51"/>
      <c r="B379" s="51"/>
      <c r="C379" s="47" t="s">
        <v>323</v>
      </c>
      <c r="D379" s="44">
        <v>1</v>
      </c>
      <c r="E379" s="44">
        <v>1</v>
      </c>
      <c r="F379" s="44">
        <v>1</v>
      </c>
      <c r="G379" s="45">
        <v>3.58</v>
      </c>
      <c r="H379" s="45">
        <v>2.58</v>
      </c>
      <c r="I379" s="46"/>
      <c r="J379" s="46">
        <f t="shared" si="67"/>
        <v>9.2363999999999997</v>
      </c>
      <c r="K379" s="95"/>
    </row>
    <row r="380" spans="1:11" ht="24.95" customHeight="1">
      <c r="A380" s="51"/>
      <c r="B380" s="51"/>
      <c r="C380" s="47" t="s">
        <v>324</v>
      </c>
      <c r="D380" s="44">
        <v>1</v>
      </c>
      <c r="E380" s="44">
        <v>1</v>
      </c>
      <c r="F380" s="44">
        <v>1</v>
      </c>
      <c r="G380" s="45">
        <v>3.7</v>
      </c>
      <c r="H380" s="45">
        <v>4.08</v>
      </c>
      <c r="I380" s="45"/>
      <c r="J380" s="46">
        <f t="shared" si="67"/>
        <v>15.096000000000002</v>
      </c>
      <c r="K380" s="95"/>
    </row>
    <row r="381" spans="1:11" ht="24.95" customHeight="1">
      <c r="A381" s="51"/>
      <c r="B381" s="51"/>
      <c r="C381" s="47" t="s">
        <v>325</v>
      </c>
      <c r="D381" s="44">
        <v>1</v>
      </c>
      <c r="E381" s="44">
        <v>1</v>
      </c>
      <c r="F381" s="44">
        <v>1</v>
      </c>
      <c r="G381" s="45">
        <v>3.7</v>
      </c>
      <c r="H381" s="110">
        <v>3.63</v>
      </c>
      <c r="I381" s="46"/>
      <c r="J381" s="46">
        <f t="shared" si="67"/>
        <v>13.431000000000001</v>
      </c>
      <c r="K381" s="95"/>
    </row>
    <row r="382" spans="1:11" ht="24.95" customHeight="1">
      <c r="A382" s="51"/>
      <c r="B382" s="51"/>
      <c r="C382" s="47" t="s">
        <v>332</v>
      </c>
      <c r="D382" s="44">
        <v>1</v>
      </c>
      <c r="E382" s="44">
        <v>1</v>
      </c>
      <c r="F382" s="44">
        <v>1</v>
      </c>
      <c r="G382" s="45">
        <v>3.7</v>
      </c>
      <c r="H382" s="110">
        <v>3.63</v>
      </c>
      <c r="I382" s="46"/>
      <c r="J382" s="46">
        <f t="shared" si="67"/>
        <v>13.431000000000001</v>
      </c>
      <c r="K382" s="95"/>
    </row>
    <row r="383" spans="1:11" ht="24.95" customHeight="1">
      <c r="A383" s="51"/>
      <c r="B383" s="51"/>
      <c r="C383" s="47" t="s">
        <v>372</v>
      </c>
      <c r="D383" s="44">
        <v>1</v>
      </c>
      <c r="E383" s="44">
        <v>1</v>
      </c>
      <c r="F383" s="44">
        <v>1</v>
      </c>
      <c r="G383" s="45">
        <v>5.01</v>
      </c>
      <c r="H383" s="45">
        <v>1.2</v>
      </c>
      <c r="I383" s="46"/>
      <c r="J383" s="46">
        <f t="shared" si="67"/>
        <v>6.0119999999999996</v>
      </c>
      <c r="K383" s="95"/>
    </row>
    <row r="384" spans="1:11" ht="24.95" customHeight="1">
      <c r="A384" s="51"/>
      <c r="B384" s="51"/>
      <c r="C384" s="47" t="s">
        <v>373</v>
      </c>
      <c r="D384" s="44">
        <v>1</v>
      </c>
      <c r="E384" s="44">
        <v>5</v>
      </c>
      <c r="F384" s="44">
        <v>1</v>
      </c>
      <c r="G384" s="45">
        <v>1.81</v>
      </c>
      <c r="H384" s="45">
        <v>0.6</v>
      </c>
      <c r="I384" s="46"/>
      <c r="J384" s="46">
        <f t="shared" si="67"/>
        <v>5.4300000000000006</v>
      </c>
      <c r="K384" s="95"/>
    </row>
    <row r="385" spans="1:11" ht="24.95" customHeight="1">
      <c r="A385" s="51"/>
      <c r="B385" s="51"/>
      <c r="C385" s="47" t="s">
        <v>373</v>
      </c>
      <c r="D385" s="44">
        <v>1</v>
      </c>
      <c r="E385" s="44">
        <v>1</v>
      </c>
      <c r="F385" s="44">
        <v>1</v>
      </c>
      <c r="G385" s="45">
        <v>1.36</v>
      </c>
      <c r="H385" s="45">
        <v>0.6</v>
      </c>
      <c r="I385" s="46"/>
      <c r="J385" s="46">
        <f t="shared" ref="J385" si="68">PRODUCT(D385:I385)</f>
        <v>0.81600000000000006</v>
      </c>
      <c r="K385" s="95"/>
    </row>
    <row r="386" spans="1:11" ht="24.95" customHeight="1">
      <c r="A386" s="51"/>
      <c r="B386" s="51"/>
      <c r="C386" s="47" t="s">
        <v>374</v>
      </c>
      <c r="D386" s="44">
        <v>1</v>
      </c>
      <c r="E386" s="44">
        <v>1</v>
      </c>
      <c r="F386" s="44">
        <v>1</v>
      </c>
      <c r="G386" s="45">
        <v>2.5</v>
      </c>
      <c r="H386" s="45">
        <v>1.2</v>
      </c>
      <c r="I386" s="46"/>
      <c r="J386" s="46">
        <f t="shared" si="67"/>
        <v>3</v>
      </c>
      <c r="K386" s="95"/>
    </row>
    <row r="387" spans="1:11" ht="24.95" customHeight="1">
      <c r="A387" s="51"/>
      <c r="B387" s="51"/>
      <c r="C387" s="47" t="s">
        <v>375</v>
      </c>
      <c r="D387" s="44">
        <v>1</v>
      </c>
      <c r="E387" s="44">
        <v>1</v>
      </c>
      <c r="F387" s="44">
        <v>1</v>
      </c>
      <c r="G387" s="45">
        <v>2.4</v>
      </c>
      <c r="H387" s="110">
        <v>1.2</v>
      </c>
      <c r="I387" s="46"/>
      <c r="J387" s="46">
        <f t="shared" si="67"/>
        <v>2.88</v>
      </c>
      <c r="K387" s="95"/>
    </row>
    <row r="388" spans="1:11" ht="24.95" customHeight="1">
      <c r="A388" s="51"/>
      <c r="B388" s="51"/>
      <c r="C388" s="47" t="s">
        <v>376</v>
      </c>
      <c r="D388" s="44">
        <v>1</v>
      </c>
      <c r="E388" s="44">
        <v>1</v>
      </c>
      <c r="F388" s="44">
        <v>1</v>
      </c>
      <c r="G388" s="45">
        <v>2.5</v>
      </c>
      <c r="H388" s="110">
        <v>1.2</v>
      </c>
      <c r="I388" s="46"/>
      <c r="J388" s="46">
        <f t="shared" si="67"/>
        <v>3</v>
      </c>
      <c r="K388" s="95"/>
    </row>
    <row r="389" spans="1:11" ht="24.95" customHeight="1">
      <c r="A389" s="51"/>
      <c r="B389" s="51"/>
      <c r="C389" s="47" t="s">
        <v>321</v>
      </c>
      <c r="D389" s="44">
        <v>1</v>
      </c>
      <c r="E389" s="44">
        <v>1</v>
      </c>
      <c r="F389" s="44">
        <v>1</v>
      </c>
      <c r="G389" s="45">
        <v>1.8</v>
      </c>
      <c r="H389" s="45">
        <v>0.45</v>
      </c>
      <c r="I389" s="46"/>
      <c r="J389" s="46">
        <f t="shared" si="67"/>
        <v>0.81</v>
      </c>
      <c r="K389" s="95"/>
    </row>
    <row r="390" spans="1:11" ht="24.95" customHeight="1">
      <c r="A390" s="51"/>
      <c r="B390" s="51"/>
      <c r="C390" s="47" t="s">
        <v>327</v>
      </c>
      <c r="D390" s="44">
        <v>1</v>
      </c>
      <c r="E390" s="44">
        <v>1</v>
      </c>
      <c r="F390" s="44">
        <v>1</v>
      </c>
      <c r="G390" s="45">
        <v>5.01</v>
      </c>
      <c r="H390" s="45">
        <v>1.8</v>
      </c>
      <c r="I390" s="46"/>
      <c r="J390" s="46">
        <f t="shared" si="67"/>
        <v>9.0180000000000007</v>
      </c>
      <c r="K390" s="95"/>
    </row>
    <row r="391" spans="1:11" ht="24.95" customHeight="1">
      <c r="A391" s="51"/>
      <c r="B391" s="51"/>
      <c r="C391" s="47" t="s">
        <v>377</v>
      </c>
      <c r="D391" s="44"/>
      <c r="E391" s="44"/>
      <c r="F391" s="44"/>
      <c r="G391" s="45"/>
      <c r="H391" s="45"/>
      <c r="I391" s="46"/>
      <c r="J391" s="46"/>
      <c r="K391" s="95"/>
    </row>
    <row r="392" spans="1:11" ht="24.95" customHeight="1">
      <c r="A392" s="51"/>
      <c r="B392" s="51"/>
      <c r="C392" s="47" t="s">
        <v>322</v>
      </c>
      <c r="D392" s="44">
        <v>1</v>
      </c>
      <c r="E392" s="44">
        <v>1</v>
      </c>
      <c r="F392" s="44">
        <v>1</v>
      </c>
      <c r="G392" s="45">
        <v>3.37</v>
      </c>
      <c r="H392" s="110">
        <v>2.5</v>
      </c>
      <c r="I392" s="46"/>
      <c r="J392" s="46">
        <f t="shared" ref="J392" si="69">PRODUCT(D392:I392)</f>
        <v>8.4250000000000007</v>
      </c>
      <c r="K392" s="95"/>
    </row>
    <row r="393" spans="1:11" ht="24.95" customHeight="1">
      <c r="A393" s="51"/>
      <c r="B393" s="51"/>
      <c r="C393" s="47" t="s">
        <v>320</v>
      </c>
      <c r="D393" s="44">
        <v>1</v>
      </c>
      <c r="E393" s="44">
        <v>1</v>
      </c>
      <c r="F393" s="44">
        <v>1</v>
      </c>
      <c r="G393" s="45">
        <v>2.8849999999999998</v>
      </c>
      <c r="H393" s="45">
        <v>2.58</v>
      </c>
      <c r="I393" s="46"/>
      <c r="J393" s="46">
        <f t="shared" si="67"/>
        <v>7.4432999999999998</v>
      </c>
      <c r="K393" s="95"/>
    </row>
    <row r="394" spans="1:11" ht="24.95" customHeight="1">
      <c r="A394" s="51"/>
      <c r="B394" s="51"/>
      <c r="C394" s="47" t="s">
        <v>16</v>
      </c>
      <c r="D394" s="44">
        <v>1</v>
      </c>
      <c r="E394" s="44">
        <v>1</v>
      </c>
      <c r="F394" s="44">
        <v>1</v>
      </c>
      <c r="G394" s="45">
        <v>1.8</v>
      </c>
      <c r="H394" s="45">
        <v>1.2</v>
      </c>
      <c r="I394" s="46"/>
      <c r="J394" s="46">
        <f t="shared" si="67"/>
        <v>2.16</v>
      </c>
      <c r="K394" s="95"/>
    </row>
    <row r="395" spans="1:11" ht="24.95" customHeight="1">
      <c r="A395" s="51"/>
      <c r="B395" s="51"/>
      <c r="C395" s="47" t="s">
        <v>378</v>
      </c>
      <c r="D395" s="44">
        <v>1</v>
      </c>
      <c r="E395" s="44">
        <v>1</v>
      </c>
      <c r="F395" s="44">
        <v>1</v>
      </c>
      <c r="G395" s="45">
        <v>1.2</v>
      </c>
      <c r="H395" s="110">
        <v>1.27</v>
      </c>
      <c r="I395" s="46"/>
      <c r="J395" s="46">
        <f t="shared" si="67"/>
        <v>1.524</v>
      </c>
      <c r="K395" s="95"/>
    </row>
    <row r="396" spans="1:11" ht="24.95" customHeight="1">
      <c r="A396" s="51"/>
      <c r="B396" s="51"/>
      <c r="C396" s="47" t="s">
        <v>328</v>
      </c>
      <c r="D396" s="44">
        <v>1</v>
      </c>
      <c r="E396" s="44">
        <v>1</v>
      </c>
      <c r="F396" s="44">
        <v>1</v>
      </c>
      <c r="G396" s="45">
        <v>5.01</v>
      </c>
      <c r="H396" s="45">
        <v>5.13</v>
      </c>
      <c r="I396" s="46"/>
      <c r="J396" s="46">
        <f t="shared" si="67"/>
        <v>25.7013</v>
      </c>
      <c r="K396" s="95"/>
    </row>
    <row r="397" spans="1:11" ht="24.95" customHeight="1">
      <c r="A397" s="51"/>
      <c r="B397" s="51"/>
      <c r="C397" s="47" t="s">
        <v>329</v>
      </c>
      <c r="D397" s="44">
        <v>1</v>
      </c>
      <c r="E397" s="44">
        <v>1</v>
      </c>
      <c r="F397" s="44">
        <v>1</v>
      </c>
      <c r="G397" s="45">
        <v>3.58</v>
      </c>
      <c r="H397" s="110">
        <v>2.58</v>
      </c>
      <c r="I397" s="46"/>
      <c r="J397" s="46">
        <f t="shared" si="67"/>
        <v>9.2363999999999997</v>
      </c>
      <c r="K397" s="95"/>
    </row>
    <row r="398" spans="1:11" ht="24.95" customHeight="1">
      <c r="A398" s="51"/>
      <c r="B398" s="51"/>
      <c r="C398" s="47" t="s">
        <v>331</v>
      </c>
      <c r="D398" s="44">
        <v>1</v>
      </c>
      <c r="E398" s="44">
        <v>1</v>
      </c>
      <c r="F398" s="44">
        <v>1</v>
      </c>
      <c r="G398" s="45">
        <v>1.8</v>
      </c>
      <c r="H398" s="45">
        <v>0.6</v>
      </c>
      <c r="I398" s="46"/>
      <c r="J398" s="46">
        <f t="shared" si="67"/>
        <v>1.08</v>
      </c>
      <c r="K398" s="95"/>
    </row>
    <row r="399" spans="1:11" ht="24.95" customHeight="1">
      <c r="A399" s="51"/>
      <c r="B399" s="51"/>
      <c r="C399" s="47" t="s">
        <v>379</v>
      </c>
      <c r="D399" s="44">
        <v>1</v>
      </c>
      <c r="E399" s="44">
        <v>1</v>
      </c>
      <c r="F399" s="44">
        <v>1</v>
      </c>
      <c r="G399" s="45">
        <v>3.7</v>
      </c>
      <c r="H399" s="45">
        <v>4.08</v>
      </c>
      <c r="I399" s="45"/>
      <c r="J399" s="46">
        <f t="shared" si="67"/>
        <v>15.096000000000002</v>
      </c>
      <c r="K399" s="95"/>
    </row>
    <row r="400" spans="1:11" ht="24.95" customHeight="1">
      <c r="A400" s="51"/>
      <c r="B400" s="51"/>
      <c r="C400" s="47" t="s">
        <v>332</v>
      </c>
      <c r="D400" s="44">
        <v>1</v>
      </c>
      <c r="E400" s="44">
        <v>1</v>
      </c>
      <c r="F400" s="44">
        <v>1</v>
      </c>
      <c r="G400" s="45">
        <v>3.7</v>
      </c>
      <c r="H400" s="45">
        <v>3.63</v>
      </c>
      <c r="I400" s="45"/>
      <c r="J400" s="46">
        <f t="shared" si="67"/>
        <v>13.431000000000001</v>
      </c>
      <c r="K400" s="95"/>
    </row>
    <row r="401" spans="1:11" ht="24.95" customHeight="1">
      <c r="A401" s="51"/>
      <c r="B401" s="51"/>
      <c r="C401" s="47" t="s">
        <v>380</v>
      </c>
      <c r="D401" s="44">
        <v>1</v>
      </c>
      <c r="E401" s="44">
        <v>1</v>
      </c>
      <c r="F401" s="44">
        <v>1</v>
      </c>
      <c r="G401" s="45">
        <v>5.01</v>
      </c>
      <c r="H401" s="45">
        <v>0.6</v>
      </c>
      <c r="I401" s="45"/>
      <c r="J401" s="46">
        <f t="shared" si="67"/>
        <v>3.0059999999999998</v>
      </c>
      <c r="K401" s="95"/>
    </row>
    <row r="402" spans="1:11" ht="24.95" customHeight="1">
      <c r="A402" s="51"/>
      <c r="B402" s="51"/>
      <c r="C402" s="47" t="s">
        <v>373</v>
      </c>
      <c r="D402" s="44">
        <v>1</v>
      </c>
      <c r="E402" s="44">
        <v>5</v>
      </c>
      <c r="F402" s="44">
        <v>1</v>
      </c>
      <c r="G402" s="45">
        <v>1.81</v>
      </c>
      <c r="H402" s="45">
        <v>0.6</v>
      </c>
      <c r="I402" s="46"/>
      <c r="J402" s="46">
        <f t="shared" ref="J402:J405" si="70">PRODUCT(D402:I402)</f>
        <v>5.4300000000000006</v>
      </c>
      <c r="K402" s="95"/>
    </row>
    <row r="403" spans="1:11" ht="24.95" customHeight="1">
      <c r="A403" s="51"/>
      <c r="B403" s="51"/>
      <c r="C403" s="47" t="s">
        <v>381</v>
      </c>
      <c r="D403" s="44">
        <v>1</v>
      </c>
      <c r="E403" s="44">
        <v>2</v>
      </c>
      <c r="F403" s="44">
        <v>1</v>
      </c>
      <c r="G403" s="45">
        <v>1.36</v>
      </c>
      <c r="H403" s="45">
        <v>0.6</v>
      </c>
      <c r="I403" s="46"/>
      <c r="J403" s="46">
        <f t="shared" si="70"/>
        <v>1.6320000000000001</v>
      </c>
      <c r="K403" s="95"/>
    </row>
    <row r="404" spans="1:11" ht="24.95" customHeight="1">
      <c r="A404" s="51"/>
      <c r="B404" s="51"/>
      <c r="C404" s="47" t="s">
        <v>382</v>
      </c>
      <c r="D404" s="44">
        <v>1</v>
      </c>
      <c r="E404" s="44">
        <v>1</v>
      </c>
      <c r="F404" s="44">
        <v>1</v>
      </c>
      <c r="G404" s="45">
        <v>2.5</v>
      </c>
      <c r="H404" s="45">
        <v>1.2</v>
      </c>
      <c r="I404" s="46"/>
      <c r="J404" s="46">
        <f t="shared" si="70"/>
        <v>3</v>
      </c>
      <c r="K404" s="95"/>
    </row>
    <row r="405" spans="1:11" ht="24.95" customHeight="1">
      <c r="A405" s="51"/>
      <c r="B405" s="51"/>
      <c r="C405" s="47" t="s">
        <v>375</v>
      </c>
      <c r="D405" s="44">
        <v>1</v>
      </c>
      <c r="E405" s="44">
        <v>1</v>
      </c>
      <c r="F405" s="44">
        <v>1</v>
      </c>
      <c r="G405" s="45">
        <v>2.4</v>
      </c>
      <c r="H405" s="110">
        <v>1.2</v>
      </c>
      <c r="I405" s="46"/>
      <c r="J405" s="46">
        <f t="shared" si="70"/>
        <v>2.88</v>
      </c>
      <c r="K405" s="95"/>
    </row>
    <row r="406" spans="1:11" ht="24.95" customHeight="1">
      <c r="A406" s="51"/>
      <c r="B406" s="51"/>
      <c r="C406" s="47" t="s">
        <v>383</v>
      </c>
      <c r="D406" s="44">
        <v>1</v>
      </c>
      <c r="E406" s="44">
        <v>1</v>
      </c>
      <c r="F406" s="44">
        <v>1</v>
      </c>
      <c r="G406" s="45">
        <v>2.5</v>
      </c>
      <c r="H406" s="110">
        <v>1.2</v>
      </c>
      <c r="I406" s="46"/>
      <c r="J406" s="46">
        <f>PRODUCT(D406:I406)</f>
        <v>3</v>
      </c>
      <c r="K406" s="95"/>
    </row>
    <row r="407" spans="1:11" ht="24.95" customHeight="1">
      <c r="A407" s="51"/>
      <c r="B407" s="51"/>
      <c r="C407" s="47" t="s">
        <v>384</v>
      </c>
      <c r="D407" s="44"/>
      <c r="E407" s="44"/>
      <c r="F407" s="44"/>
      <c r="G407" s="45"/>
      <c r="H407" s="45"/>
      <c r="I407" s="46"/>
      <c r="J407" s="46">
        <f t="shared" ref="J407:J419" si="71">PRODUCT(D407:I407)</f>
        <v>0</v>
      </c>
      <c r="K407" s="95"/>
    </row>
    <row r="408" spans="1:11" ht="24.95" customHeight="1">
      <c r="A408" s="51"/>
      <c r="B408" s="51"/>
      <c r="C408" s="47" t="s">
        <v>326</v>
      </c>
      <c r="D408" s="44">
        <v>1</v>
      </c>
      <c r="E408" s="44">
        <v>1</v>
      </c>
      <c r="F408" s="44">
        <v>1</v>
      </c>
      <c r="G408" s="45">
        <v>3.37</v>
      </c>
      <c r="H408" s="45">
        <v>2.5</v>
      </c>
      <c r="I408" s="46"/>
      <c r="J408" s="46">
        <f t="shared" si="71"/>
        <v>8.4250000000000007</v>
      </c>
      <c r="K408" s="95"/>
    </row>
    <row r="409" spans="1:11" ht="24.95" customHeight="1">
      <c r="A409" s="51"/>
      <c r="B409" s="51"/>
      <c r="C409" s="47" t="s">
        <v>16</v>
      </c>
      <c r="D409" s="44">
        <v>1</v>
      </c>
      <c r="E409" s="44">
        <v>1</v>
      </c>
      <c r="F409" s="44">
        <v>1</v>
      </c>
      <c r="G409" s="45">
        <v>1.2</v>
      </c>
      <c r="H409" s="45">
        <v>1.8</v>
      </c>
      <c r="I409" s="46"/>
      <c r="J409" s="46">
        <f t="shared" si="71"/>
        <v>2.16</v>
      </c>
      <c r="K409" s="95"/>
    </row>
    <row r="410" spans="1:11" ht="24.95" customHeight="1">
      <c r="A410" s="51"/>
      <c r="B410" s="51"/>
      <c r="C410" s="47" t="s">
        <v>16</v>
      </c>
      <c r="D410" s="44">
        <v>1</v>
      </c>
      <c r="E410" s="44">
        <v>1</v>
      </c>
      <c r="F410" s="44">
        <v>1</v>
      </c>
      <c r="G410" s="45">
        <v>1.2</v>
      </c>
      <c r="H410" s="45">
        <v>2.58</v>
      </c>
      <c r="I410" s="46"/>
      <c r="J410" s="46">
        <f t="shared" si="71"/>
        <v>3.0960000000000001</v>
      </c>
      <c r="K410" s="95"/>
    </row>
    <row r="411" spans="1:11" ht="24.95" customHeight="1">
      <c r="A411" s="51"/>
      <c r="B411" s="51"/>
      <c r="C411" s="47" t="s">
        <v>16</v>
      </c>
      <c r="D411" s="44">
        <v>1</v>
      </c>
      <c r="E411" s="44">
        <v>1</v>
      </c>
      <c r="F411" s="44">
        <v>1</v>
      </c>
      <c r="G411" s="45">
        <v>1.2</v>
      </c>
      <c r="H411" s="45">
        <v>2.17</v>
      </c>
      <c r="I411" s="46"/>
      <c r="J411" s="46">
        <f t="shared" si="71"/>
        <v>2.6039999999999996</v>
      </c>
      <c r="K411" s="95"/>
    </row>
    <row r="412" spans="1:11" ht="24.95" customHeight="1">
      <c r="A412" s="51"/>
      <c r="B412" s="51"/>
      <c r="C412" s="47" t="s">
        <v>378</v>
      </c>
      <c r="D412" s="44">
        <v>1</v>
      </c>
      <c r="E412" s="44">
        <v>1</v>
      </c>
      <c r="F412" s="44">
        <v>1</v>
      </c>
      <c r="G412" s="45">
        <v>1.2</v>
      </c>
      <c r="H412" s="45">
        <v>1.27</v>
      </c>
      <c r="I412" s="46"/>
      <c r="J412" s="46">
        <f t="shared" si="71"/>
        <v>1.524</v>
      </c>
      <c r="K412" s="95"/>
    </row>
    <row r="413" spans="1:11" ht="24.95" customHeight="1">
      <c r="A413" s="51"/>
      <c r="B413" s="51"/>
      <c r="C413" s="47" t="s">
        <v>328</v>
      </c>
      <c r="D413" s="44">
        <v>1</v>
      </c>
      <c r="E413" s="44">
        <v>1</v>
      </c>
      <c r="F413" s="44">
        <v>1</v>
      </c>
      <c r="G413" s="45">
        <v>5.01</v>
      </c>
      <c r="H413" s="45">
        <v>5.13</v>
      </c>
      <c r="I413" s="46"/>
      <c r="J413" s="46">
        <f t="shared" si="71"/>
        <v>25.7013</v>
      </c>
      <c r="K413" s="95"/>
    </row>
    <row r="414" spans="1:11" ht="24.95" customHeight="1">
      <c r="A414" s="51"/>
      <c r="B414" s="51"/>
      <c r="C414" s="47" t="s">
        <v>385</v>
      </c>
      <c r="D414" s="44">
        <v>1</v>
      </c>
      <c r="E414" s="44">
        <v>1</v>
      </c>
      <c r="F414" s="44">
        <v>1</v>
      </c>
      <c r="G414" s="45">
        <v>3.58</v>
      </c>
      <c r="H414" s="45">
        <v>2.58</v>
      </c>
      <c r="I414" s="46"/>
      <c r="J414" s="46">
        <f t="shared" si="71"/>
        <v>9.2363999999999997</v>
      </c>
      <c r="K414" s="95"/>
    </row>
    <row r="415" spans="1:11" ht="24.95" customHeight="1">
      <c r="A415" s="51"/>
      <c r="B415" s="51"/>
      <c r="C415" s="47" t="s">
        <v>386</v>
      </c>
      <c r="D415" s="44">
        <v>1</v>
      </c>
      <c r="E415" s="44">
        <v>1</v>
      </c>
      <c r="F415" s="44">
        <v>1</v>
      </c>
      <c r="G415" s="45">
        <v>3.7</v>
      </c>
      <c r="H415" s="45">
        <v>7.94</v>
      </c>
      <c r="I415" s="46"/>
      <c r="J415" s="46">
        <f t="shared" si="71"/>
        <v>29.378000000000004</v>
      </c>
      <c r="K415" s="95"/>
    </row>
    <row r="416" spans="1:11" ht="24.95" customHeight="1">
      <c r="A416" s="51"/>
      <c r="B416" s="51"/>
      <c r="C416" s="47" t="s">
        <v>387</v>
      </c>
      <c r="D416" s="44">
        <v>1</v>
      </c>
      <c r="E416" s="44">
        <v>1</v>
      </c>
      <c r="F416" s="44">
        <v>1</v>
      </c>
      <c r="G416" s="45">
        <v>5.01</v>
      </c>
      <c r="H416" s="45">
        <v>0.6</v>
      </c>
      <c r="I416" s="46"/>
      <c r="J416" s="46">
        <f t="shared" si="71"/>
        <v>3.0059999999999998</v>
      </c>
      <c r="K416" s="95"/>
    </row>
    <row r="417" spans="1:11" ht="24.95" customHeight="1">
      <c r="A417" s="51"/>
      <c r="B417" s="51"/>
      <c r="C417" s="47" t="s">
        <v>388</v>
      </c>
      <c r="D417" s="44">
        <v>1</v>
      </c>
      <c r="E417" s="44">
        <v>7</v>
      </c>
      <c r="F417" s="44">
        <v>1</v>
      </c>
      <c r="G417" s="45">
        <v>1.81</v>
      </c>
      <c r="H417" s="45">
        <v>0.6</v>
      </c>
      <c r="I417" s="46"/>
      <c r="J417" s="46">
        <f t="shared" si="71"/>
        <v>7.6019999999999994</v>
      </c>
      <c r="K417" s="95"/>
    </row>
    <row r="418" spans="1:11" ht="24.95" customHeight="1">
      <c r="A418" s="51"/>
      <c r="B418" s="51"/>
      <c r="C418" s="47" t="s">
        <v>389</v>
      </c>
      <c r="D418" s="44">
        <v>1</v>
      </c>
      <c r="E418" s="44">
        <v>1</v>
      </c>
      <c r="F418" s="44">
        <v>1</v>
      </c>
      <c r="G418" s="45">
        <v>2.5</v>
      </c>
      <c r="H418" s="45">
        <v>1.2</v>
      </c>
      <c r="I418" s="46"/>
      <c r="J418" s="46">
        <f t="shared" si="71"/>
        <v>3</v>
      </c>
      <c r="K418" s="95"/>
    </row>
    <row r="419" spans="1:11" ht="24.95" customHeight="1">
      <c r="A419" s="51"/>
      <c r="B419" s="51"/>
      <c r="C419" s="47" t="s">
        <v>375</v>
      </c>
      <c r="D419" s="44">
        <v>1</v>
      </c>
      <c r="E419" s="44">
        <v>1</v>
      </c>
      <c r="F419" s="44">
        <v>1</v>
      </c>
      <c r="G419" s="45">
        <v>2.4</v>
      </c>
      <c r="H419" s="110">
        <v>1.2</v>
      </c>
      <c r="I419" s="46"/>
      <c r="J419" s="46">
        <f t="shared" si="71"/>
        <v>2.88</v>
      </c>
      <c r="K419" s="95"/>
    </row>
    <row r="420" spans="1:11" ht="24.95" customHeight="1">
      <c r="A420" s="51"/>
      <c r="B420" s="51"/>
      <c r="C420" s="47" t="s">
        <v>390</v>
      </c>
      <c r="D420" s="44">
        <v>1</v>
      </c>
      <c r="E420" s="44">
        <v>1</v>
      </c>
      <c r="F420" s="44">
        <v>1</v>
      </c>
      <c r="G420" s="45">
        <v>2.5</v>
      </c>
      <c r="H420" s="110">
        <v>1.2</v>
      </c>
      <c r="I420" s="46"/>
      <c r="J420" s="46">
        <f>PRODUCT(D420:I420)</f>
        <v>3</v>
      </c>
      <c r="K420" s="95"/>
    </row>
    <row r="421" spans="1:11" ht="24.95" customHeight="1">
      <c r="A421" s="51"/>
      <c r="B421" s="51"/>
      <c r="C421" s="47" t="s">
        <v>466</v>
      </c>
      <c r="D421" s="44">
        <v>1</v>
      </c>
      <c r="E421" s="44">
        <v>18</v>
      </c>
      <c r="F421" s="44">
        <v>1</v>
      </c>
      <c r="G421" s="45">
        <v>1.96</v>
      </c>
      <c r="H421" s="45">
        <v>0.6</v>
      </c>
      <c r="I421" s="45"/>
      <c r="J421" s="46">
        <f>PRODUCT(D421:I421)</f>
        <v>21.167999999999999</v>
      </c>
      <c r="K421" s="95"/>
    </row>
    <row r="422" spans="1:11" ht="24.95" customHeight="1">
      <c r="A422" s="51"/>
      <c r="B422" s="51"/>
      <c r="C422" s="47" t="s">
        <v>467</v>
      </c>
      <c r="D422" s="44">
        <v>1</v>
      </c>
      <c r="E422" s="44">
        <v>1</v>
      </c>
      <c r="F422" s="44">
        <v>1</v>
      </c>
      <c r="G422" s="45">
        <v>1.81</v>
      </c>
      <c r="H422" s="45">
        <v>0.6</v>
      </c>
      <c r="I422" s="45"/>
      <c r="J422" s="46">
        <f t="shared" ref="J422:J423" si="72">PRODUCT(D422:I422)</f>
        <v>1.0860000000000001</v>
      </c>
      <c r="K422" s="95"/>
    </row>
    <row r="423" spans="1:11" ht="24.95" customHeight="1">
      <c r="A423" s="51"/>
      <c r="B423" s="51"/>
      <c r="C423" s="47" t="s">
        <v>468</v>
      </c>
      <c r="D423" s="44">
        <v>1</v>
      </c>
      <c r="E423" s="44">
        <v>4</v>
      </c>
      <c r="F423" s="44">
        <v>1</v>
      </c>
      <c r="G423" s="45">
        <v>1.66</v>
      </c>
      <c r="H423" s="45">
        <v>0.6</v>
      </c>
      <c r="I423" s="45"/>
      <c r="J423" s="46">
        <f t="shared" si="72"/>
        <v>3.9839999999999995</v>
      </c>
      <c r="K423" s="95"/>
    </row>
    <row r="424" spans="1:11" ht="24.95" customHeight="1">
      <c r="A424" s="51"/>
      <c r="B424" s="51"/>
      <c r="C424" s="43"/>
      <c r="D424" s="43"/>
      <c r="E424" s="43"/>
      <c r="F424" s="43"/>
      <c r="G424" s="46"/>
      <c r="H424" s="46"/>
      <c r="I424" s="46" t="s">
        <v>5</v>
      </c>
      <c r="J424" s="46">
        <f>SUM(J374:J423)</f>
        <v>356.72345000000001</v>
      </c>
      <c r="K424" s="43"/>
    </row>
    <row r="425" spans="1:11" ht="24.95" customHeight="1">
      <c r="A425" s="51"/>
      <c r="B425" s="51"/>
      <c r="C425" s="43"/>
      <c r="D425" s="43"/>
      <c r="E425" s="43"/>
      <c r="F425" s="43"/>
      <c r="G425" s="46"/>
      <c r="H425" s="46"/>
      <c r="I425" s="90" t="s">
        <v>6</v>
      </c>
      <c r="J425" s="90">
        <f>CEILING(J424,0.1)</f>
        <v>356.8</v>
      </c>
      <c r="K425" s="95" t="s">
        <v>24</v>
      </c>
    </row>
    <row r="426" spans="1:11" ht="81.599999999999994" customHeight="1">
      <c r="A426" s="112">
        <v>17</v>
      </c>
      <c r="B426" s="51"/>
      <c r="C426" s="47" t="s">
        <v>279</v>
      </c>
      <c r="D426" s="44"/>
      <c r="E426" s="44"/>
      <c r="F426" s="44"/>
      <c r="G426" s="44"/>
      <c r="H426" s="44"/>
      <c r="I426" s="82"/>
      <c r="J426" s="90"/>
      <c r="K426" s="95"/>
    </row>
    <row r="427" spans="1:11" ht="24.95" customHeight="1">
      <c r="A427" s="51"/>
      <c r="B427" s="51"/>
      <c r="C427" s="43" t="s">
        <v>391</v>
      </c>
      <c r="D427" s="44">
        <v>1</v>
      </c>
      <c r="E427" s="44">
        <v>1</v>
      </c>
      <c r="F427" s="44">
        <v>1</v>
      </c>
      <c r="G427" s="45">
        <v>11.74</v>
      </c>
      <c r="H427" s="44"/>
      <c r="I427" s="45">
        <v>3.18</v>
      </c>
      <c r="J427" s="46">
        <f t="shared" ref="J427" si="73">PRODUCT(D427:I427)</f>
        <v>37.333200000000005</v>
      </c>
      <c r="K427" s="95"/>
    </row>
    <row r="428" spans="1:11" ht="24.95" customHeight="1">
      <c r="A428" s="51"/>
      <c r="B428" s="51"/>
      <c r="C428" s="43" t="s">
        <v>236</v>
      </c>
      <c r="D428" s="44">
        <v>1</v>
      </c>
      <c r="E428" s="44">
        <v>1</v>
      </c>
      <c r="F428" s="44">
        <v>1</v>
      </c>
      <c r="G428" s="45">
        <v>1</v>
      </c>
      <c r="H428" s="44"/>
      <c r="I428" s="45">
        <v>2.1</v>
      </c>
      <c r="J428" s="46">
        <f>-PRODUCT(D428:I428)</f>
        <v>-2.1</v>
      </c>
      <c r="K428" s="95"/>
    </row>
    <row r="429" spans="1:11" ht="24.95" customHeight="1">
      <c r="A429" s="51"/>
      <c r="B429" s="51"/>
      <c r="C429" s="43" t="s">
        <v>236</v>
      </c>
      <c r="D429" s="44">
        <v>1</v>
      </c>
      <c r="E429" s="44">
        <v>1</v>
      </c>
      <c r="F429" s="44">
        <v>1</v>
      </c>
      <c r="G429" s="45">
        <v>1</v>
      </c>
      <c r="H429" s="44"/>
      <c r="I429" s="45">
        <v>0.23</v>
      </c>
      <c r="J429" s="46">
        <f>-PRODUCT(D429:I429)</f>
        <v>-0.23</v>
      </c>
      <c r="K429" s="95"/>
    </row>
    <row r="430" spans="1:11" ht="24.95" customHeight="1">
      <c r="A430" s="51"/>
      <c r="B430" s="51"/>
      <c r="C430" s="43" t="s">
        <v>392</v>
      </c>
      <c r="D430" s="44">
        <v>1</v>
      </c>
      <c r="E430" s="44">
        <v>1</v>
      </c>
      <c r="F430" s="44">
        <v>1</v>
      </c>
      <c r="G430" s="45">
        <v>1.45</v>
      </c>
      <c r="H430" s="45"/>
      <c r="I430" s="45">
        <v>0.75</v>
      </c>
      <c r="J430" s="46">
        <f t="shared" ref="J430:J434" si="74">PRODUCT(D430:I430)</f>
        <v>1.0874999999999999</v>
      </c>
      <c r="K430" s="95"/>
    </row>
    <row r="431" spans="1:11" ht="24.95" customHeight="1">
      <c r="A431" s="51"/>
      <c r="B431" s="51"/>
      <c r="C431" s="43" t="s">
        <v>393</v>
      </c>
      <c r="D431" s="44">
        <v>1</v>
      </c>
      <c r="E431" s="44">
        <v>1</v>
      </c>
      <c r="F431" s="44">
        <v>1</v>
      </c>
      <c r="G431" s="45">
        <v>1.57</v>
      </c>
      <c r="H431" s="45"/>
      <c r="I431" s="45">
        <v>0.75</v>
      </c>
      <c r="J431" s="46">
        <f t="shared" si="74"/>
        <v>1.1775</v>
      </c>
      <c r="K431" s="95"/>
    </row>
    <row r="432" spans="1:11" ht="24.95" customHeight="1">
      <c r="A432" s="51"/>
      <c r="B432" s="51"/>
      <c r="C432" s="43" t="s">
        <v>394</v>
      </c>
      <c r="D432" s="44">
        <v>1</v>
      </c>
      <c r="E432" s="44">
        <v>1</v>
      </c>
      <c r="F432" s="44">
        <v>1</v>
      </c>
      <c r="G432" s="45">
        <v>0.9</v>
      </c>
      <c r="H432" s="44"/>
      <c r="I432" s="45">
        <v>0.6</v>
      </c>
      <c r="J432" s="46">
        <f>-PRODUCT(D432:I432)</f>
        <v>-0.54</v>
      </c>
      <c r="K432" s="95"/>
    </row>
    <row r="433" spans="1:11" ht="24.95" customHeight="1">
      <c r="A433" s="51"/>
      <c r="B433" s="51"/>
      <c r="C433" s="43" t="s">
        <v>395</v>
      </c>
      <c r="D433" s="44">
        <v>1</v>
      </c>
      <c r="E433" s="44">
        <v>1</v>
      </c>
      <c r="F433" s="44">
        <v>1</v>
      </c>
      <c r="G433" s="45">
        <v>0.9</v>
      </c>
      <c r="H433" s="44">
        <v>0.23</v>
      </c>
      <c r="I433" s="45"/>
      <c r="J433" s="46">
        <f t="shared" si="74"/>
        <v>0.20700000000000002</v>
      </c>
      <c r="K433" s="95"/>
    </row>
    <row r="434" spans="1:11" ht="24.95" customHeight="1">
      <c r="A434" s="51"/>
      <c r="B434" s="51"/>
      <c r="C434" s="43" t="s">
        <v>330</v>
      </c>
      <c r="D434" s="44">
        <v>1</v>
      </c>
      <c r="E434" s="44">
        <v>1</v>
      </c>
      <c r="F434" s="44">
        <v>1</v>
      </c>
      <c r="G434" s="45">
        <v>10.93</v>
      </c>
      <c r="H434" s="44"/>
      <c r="I434" s="45">
        <v>3.18</v>
      </c>
      <c r="J434" s="46">
        <f t="shared" si="74"/>
        <v>34.757400000000004</v>
      </c>
      <c r="K434" s="95"/>
    </row>
    <row r="435" spans="1:11" ht="24.95" customHeight="1">
      <c r="A435" s="51"/>
      <c r="B435" s="51"/>
      <c r="C435" s="43" t="s">
        <v>396</v>
      </c>
      <c r="D435" s="44">
        <v>1</v>
      </c>
      <c r="E435" s="44">
        <v>1</v>
      </c>
      <c r="F435" s="44">
        <v>1</v>
      </c>
      <c r="G435" s="45">
        <v>1</v>
      </c>
      <c r="H435" s="45">
        <v>0.115</v>
      </c>
      <c r="I435" s="45"/>
      <c r="J435" s="46">
        <f t="shared" ref="J435" si="75">PRODUCT(D435:I435)</f>
        <v>0.115</v>
      </c>
      <c r="K435" s="95"/>
    </row>
    <row r="436" spans="1:11" ht="24.95" customHeight="1">
      <c r="A436" s="51"/>
      <c r="B436" s="51"/>
      <c r="C436" s="43" t="s">
        <v>290</v>
      </c>
      <c r="D436" s="44">
        <v>1</v>
      </c>
      <c r="E436" s="44">
        <v>1</v>
      </c>
      <c r="F436" s="44">
        <v>2</v>
      </c>
      <c r="G436" s="45">
        <v>0.45</v>
      </c>
      <c r="H436" s="45"/>
      <c r="I436" s="46">
        <v>2.1</v>
      </c>
      <c r="J436" s="46">
        <f t="shared" ref="J436:J438" si="76">PRODUCT(D436:I436)</f>
        <v>1.8900000000000001</v>
      </c>
      <c r="K436" s="95"/>
    </row>
    <row r="437" spans="1:11" ht="24.95" customHeight="1">
      <c r="A437" s="51"/>
      <c r="B437" s="51"/>
      <c r="C437" s="43" t="s">
        <v>397</v>
      </c>
      <c r="D437" s="44">
        <v>1</v>
      </c>
      <c r="E437" s="44">
        <v>6</v>
      </c>
      <c r="F437" s="44">
        <v>2</v>
      </c>
      <c r="G437" s="45">
        <v>0.3</v>
      </c>
      <c r="H437" s="44"/>
      <c r="I437" s="45">
        <v>2.1</v>
      </c>
      <c r="J437" s="46">
        <f t="shared" si="76"/>
        <v>7.56</v>
      </c>
      <c r="K437" s="95"/>
    </row>
    <row r="438" spans="1:11" ht="24.95" customHeight="1">
      <c r="A438" s="51"/>
      <c r="B438" s="51"/>
      <c r="C438" s="43" t="s">
        <v>398</v>
      </c>
      <c r="D438" s="44">
        <v>1</v>
      </c>
      <c r="E438" s="44">
        <v>1</v>
      </c>
      <c r="F438" s="44">
        <v>1</v>
      </c>
      <c r="G438" s="45">
        <v>6</v>
      </c>
      <c r="H438" s="44"/>
      <c r="I438" s="45">
        <v>3.18</v>
      </c>
      <c r="J438" s="46">
        <f t="shared" si="76"/>
        <v>19.080000000000002</v>
      </c>
      <c r="K438" s="95"/>
    </row>
    <row r="439" spans="1:11" ht="24.95" customHeight="1">
      <c r="A439" s="51"/>
      <c r="B439" s="51"/>
      <c r="C439" s="43" t="s">
        <v>335</v>
      </c>
      <c r="D439" s="44">
        <v>1</v>
      </c>
      <c r="E439" s="44">
        <v>1</v>
      </c>
      <c r="F439" s="44">
        <v>1</v>
      </c>
      <c r="G439" s="45">
        <v>0.75</v>
      </c>
      <c r="H439" s="44"/>
      <c r="I439" s="45">
        <v>2.1</v>
      </c>
      <c r="J439" s="46">
        <f t="shared" ref="J439:J441" si="77">-PRODUCT(D439:I439)</f>
        <v>-1.5750000000000002</v>
      </c>
      <c r="K439" s="95"/>
    </row>
    <row r="440" spans="1:11" ht="24.95" customHeight="1">
      <c r="A440" s="51"/>
      <c r="B440" s="51"/>
      <c r="C440" s="43" t="s">
        <v>394</v>
      </c>
      <c r="D440" s="44">
        <v>1</v>
      </c>
      <c r="E440" s="44">
        <v>1</v>
      </c>
      <c r="F440" s="44">
        <v>2</v>
      </c>
      <c r="G440" s="45">
        <v>0.9</v>
      </c>
      <c r="H440" s="44"/>
      <c r="I440" s="45">
        <v>0.6</v>
      </c>
      <c r="J440" s="46">
        <f t="shared" ref="J440" si="78">-PRODUCT(D440:I440)</f>
        <v>-1.08</v>
      </c>
      <c r="K440" s="95"/>
    </row>
    <row r="441" spans="1:11" ht="24.95" customHeight="1">
      <c r="A441" s="51"/>
      <c r="B441" s="51"/>
      <c r="C441" s="43" t="s">
        <v>396</v>
      </c>
      <c r="D441" s="44">
        <v>1</v>
      </c>
      <c r="E441" s="44">
        <v>1</v>
      </c>
      <c r="F441" s="44">
        <v>1</v>
      </c>
      <c r="G441" s="45">
        <v>0.75</v>
      </c>
      <c r="H441" s="44"/>
      <c r="I441" s="45">
        <v>2.1</v>
      </c>
      <c r="J441" s="46">
        <f t="shared" si="77"/>
        <v>-1.5750000000000002</v>
      </c>
      <c r="K441" s="95"/>
    </row>
    <row r="442" spans="1:11" ht="24.95" customHeight="1">
      <c r="A442" s="51"/>
      <c r="B442" s="51"/>
      <c r="C442" s="43" t="s">
        <v>378</v>
      </c>
      <c r="D442" s="44">
        <v>1</v>
      </c>
      <c r="E442" s="44">
        <v>1</v>
      </c>
      <c r="F442" s="44">
        <v>1</v>
      </c>
      <c r="G442" s="45">
        <v>4.93</v>
      </c>
      <c r="H442" s="44"/>
      <c r="I442" s="45">
        <v>3.18</v>
      </c>
      <c r="J442" s="46">
        <f t="shared" ref="J442" si="79">PRODUCT(D442:I442)</f>
        <v>15.6774</v>
      </c>
      <c r="K442" s="95"/>
    </row>
    <row r="443" spans="1:11" ht="24.95" customHeight="1">
      <c r="A443" s="51"/>
      <c r="B443" s="51"/>
      <c r="C443" s="43" t="s">
        <v>335</v>
      </c>
      <c r="D443" s="44">
        <v>1</v>
      </c>
      <c r="E443" s="44">
        <v>1</v>
      </c>
      <c r="F443" s="44">
        <v>1</v>
      </c>
      <c r="G443" s="45">
        <v>0.75</v>
      </c>
      <c r="H443" s="44"/>
      <c r="I443" s="45">
        <v>2.1</v>
      </c>
      <c r="J443" s="46">
        <f t="shared" ref="J443:J447" si="80">-PRODUCT(D443:I443)</f>
        <v>-1.5750000000000002</v>
      </c>
      <c r="K443" s="95"/>
    </row>
    <row r="444" spans="1:11" ht="24.95" customHeight="1">
      <c r="A444" s="51"/>
      <c r="B444" s="51"/>
      <c r="C444" s="43" t="s">
        <v>280</v>
      </c>
      <c r="D444" s="44">
        <v>1</v>
      </c>
      <c r="E444" s="44">
        <v>1</v>
      </c>
      <c r="F444" s="44">
        <v>1</v>
      </c>
      <c r="G444" s="45">
        <v>1</v>
      </c>
      <c r="H444" s="45"/>
      <c r="I444" s="45">
        <v>2.1</v>
      </c>
      <c r="J444" s="46">
        <f t="shared" si="80"/>
        <v>-2.1</v>
      </c>
      <c r="K444" s="95"/>
    </row>
    <row r="445" spans="1:11" ht="24.95" customHeight="1">
      <c r="A445" s="51"/>
      <c r="B445" s="51"/>
      <c r="C445" s="43" t="s">
        <v>399</v>
      </c>
      <c r="D445" s="44">
        <v>1</v>
      </c>
      <c r="E445" s="44">
        <v>1</v>
      </c>
      <c r="F445" s="44">
        <v>1</v>
      </c>
      <c r="G445" s="45">
        <v>0.9</v>
      </c>
      <c r="H445" s="45"/>
      <c r="I445" s="45">
        <v>1.35</v>
      </c>
      <c r="J445" s="46">
        <f t="shared" si="80"/>
        <v>-1.2150000000000001</v>
      </c>
      <c r="K445" s="95"/>
    </row>
    <row r="446" spans="1:11" ht="24.95" customHeight="1">
      <c r="A446" s="51"/>
      <c r="B446" s="51"/>
      <c r="C446" s="43" t="s">
        <v>400</v>
      </c>
      <c r="D446" s="44">
        <v>1</v>
      </c>
      <c r="E446" s="44">
        <v>1</v>
      </c>
      <c r="F446" s="44">
        <v>1</v>
      </c>
      <c r="G446" s="45">
        <v>11.54</v>
      </c>
      <c r="H446" s="45"/>
      <c r="I446" s="45">
        <v>3.18</v>
      </c>
      <c r="J446" s="46">
        <f t="shared" ref="J446" si="81">PRODUCT(D446:I446)</f>
        <v>36.697200000000002</v>
      </c>
      <c r="K446" s="95"/>
    </row>
    <row r="447" spans="1:11" ht="24.95" customHeight="1">
      <c r="A447" s="51"/>
      <c r="B447" s="51"/>
      <c r="C447" s="43" t="s">
        <v>401</v>
      </c>
      <c r="D447" s="44">
        <v>1</v>
      </c>
      <c r="E447" s="44">
        <v>1</v>
      </c>
      <c r="F447" s="44">
        <v>1</v>
      </c>
      <c r="G447" s="45">
        <v>1.8</v>
      </c>
      <c r="H447" s="44"/>
      <c r="I447" s="45">
        <v>2.2000000000000002</v>
      </c>
      <c r="J447" s="46">
        <f t="shared" si="80"/>
        <v>-3.9600000000000004</v>
      </c>
      <c r="K447" s="95"/>
    </row>
    <row r="448" spans="1:11" ht="24.95" customHeight="1">
      <c r="A448" s="51"/>
      <c r="B448" s="51"/>
      <c r="C448" s="43" t="s">
        <v>323</v>
      </c>
      <c r="D448" s="44">
        <v>1</v>
      </c>
      <c r="E448" s="44">
        <v>1</v>
      </c>
      <c r="F448" s="44">
        <v>1</v>
      </c>
      <c r="G448" s="45">
        <v>20.28</v>
      </c>
      <c r="H448" s="44"/>
      <c r="I448" s="45">
        <v>3.18</v>
      </c>
      <c r="J448" s="46">
        <f t="shared" ref="J448:J449" si="82">PRODUCT(D448:I448)</f>
        <v>64.490400000000008</v>
      </c>
      <c r="K448" s="95"/>
    </row>
    <row r="449" spans="1:11" ht="24.95" customHeight="1">
      <c r="A449" s="51"/>
      <c r="B449" s="51"/>
      <c r="C449" s="43" t="s">
        <v>402</v>
      </c>
      <c r="D449" s="44">
        <v>1</v>
      </c>
      <c r="E449" s="44">
        <v>1</v>
      </c>
      <c r="F449" s="44">
        <v>1</v>
      </c>
      <c r="G449" s="45">
        <v>2.4</v>
      </c>
      <c r="H449" s="44"/>
      <c r="I449" s="45">
        <v>3.18</v>
      </c>
      <c r="J449" s="46">
        <f t="shared" si="82"/>
        <v>7.6319999999999997</v>
      </c>
      <c r="K449" s="95"/>
    </row>
    <row r="450" spans="1:11" ht="24.95" customHeight="1">
      <c r="A450" s="51"/>
      <c r="B450" s="51"/>
      <c r="C450" s="43" t="s">
        <v>403</v>
      </c>
      <c r="D450" s="44">
        <v>1</v>
      </c>
      <c r="E450" s="44">
        <v>1</v>
      </c>
      <c r="F450" s="44">
        <v>1</v>
      </c>
      <c r="G450" s="45">
        <v>1.5</v>
      </c>
      <c r="H450" s="44"/>
      <c r="I450" s="45">
        <v>2.1</v>
      </c>
      <c r="J450" s="46">
        <f>-PRODUCT(D450:I450)</f>
        <v>-3.1500000000000004</v>
      </c>
      <c r="K450" s="95"/>
    </row>
    <row r="451" spans="1:11" ht="24.95" customHeight="1">
      <c r="A451" s="51"/>
      <c r="B451" s="51"/>
      <c r="C451" s="43" t="s">
        <v>404</v>
      </c>
      <c r="D451" s="44">
        <v>1</v>
      </c>
      <c r="E451" s="44">
        <v>1</v>
      </c>
      <c r="F451" s="44">
        <v>2</v>
      </c>
      <c r="G451" s="45">
        <v>0.9</v>
      </c>
      <c r="H451" s="44"/>
      <c r="I451" s="45">
        <v>2.1</v>
      </c>
      <c r="J451" s="46">
        <f>-PRODUCT(D451:I451)</f>
        <v>-3.7800000000000002</v>
      </c>
      <c r="K451" s="95"/>
    </row>
    <row r="452" spans="1:11" ht="24.95" customHeight="1">
      <c r="A452" s="51"/>
      <c r="B452" s="51"/>
      <c r="C452" s="43" t="s">
        <v>402</v>
      </c>
      <c r="D452" s="44">
        <v>1</v>
      </c>
      <c r="E452" s="44">
        <v>1</v>
      </c>
      <c r="F452" s="44">
        <v>1</v>
      </c>
      <c r="G452" s="45">
        <v>2.4</v>
      </c>
      <c r="H452" s="44"/>
      <c r="I452" s="45">
        <v>3.18</v>
      </c>
      <c r="J452" s="46">
        <f t="shared" ref="J452:J458" si="83">PRODUCT(D452:I452)</f>
        <v>7.6319999999999997</v>
      </c>
      <c r="K452" s="95"/>
    </row>
    <row r="453" spans="1:11" ht="24.95" customHeight="1">
      <c r="A453" s="51"/>
      <c r="B453" s="51"/>
      <c r="C453" s="43" t="s">
        <v>405</v>
      </c>
      <c r="D453" s="44">
        <v>1</v>
      </c>
      <c r="E453" s="44">
        <v>1</v>
      </c>
      <c r="F453" s="44">
        <v>1</v>
      </c>
      <c r="G453" s="45">
        <v>1</v>
      </c>
      <c r="H453" s="44"/>
      <c r="I453" s="45">
        <v>2.1</v>
      </c>
      <c r="J453" s="46">
        <f>-PRODUCT(D453:I453)</f>
        <v>-2.1</v>
      </c>
      <c r="K453" s="95"/>
    </row>
    <row r="454" spans="1:11" ht="24.95" customHeight="1">
      <c r="A454" s="51"/>
      <c r="B454" s="51"/>
      <c r="C454" s="43" t="s">
        <v>334</v>
      </c>
      <c r="D454" s="44">
        <v>1</v>
      </c>
      <c r="E454" s="44">
        <v>1</v>
      </c>
      <c r="F454" s="44">
        <v>1</v>
      </c>
      <c r="G454" s="45">
        <v>5.5</v>
      </c>
      <c r="H454" s="45">
        <v>0.13</v>
      </c>
      <c r="I454" s="45"/>
      <c r="J454" s="46">
        <f t="shared" si="83"/>
        <v>0.71500000000000008</v>
      </c>
      <c r="K454" s="95"/>
    </row>
    <row r="455" spans="1:11" ht="24.95" customHeight="1">
      <c r="A455" s="51"/>
      <c r="B455" s="51"/>
      <c r="C455" s="43" t="s">
        <v>406</v>
      </c>
      <c r="D455" s="44">
        <v>1</v>
      </c>
      <c r="E455" s="44">
        <v>2</v>
      </c>
      <c r="F455" s="44">
        <v>1</v>
      </c>
      <c r="G455" s="45">
        <v>5.0999999999999996</v>
      </c>
      <c r="H455" s="45">
        <v>0.13</v>
      </c>
      <c r="I455" s="45"/>
      <c r="J455" s="46">
        <f t="shared" si="83"/>
        <v>1.3259999999999998</v>
      </c>
      <c r="K455" s="95"/>
    </row>
    <row r="456" spans="1:11" ht="24.95" customHeight="1">
      <c r="A456" s="51"/>
      <c r="B456" s="51"/>
      <c r="C456" s="43" t="s">
        <v>239</v>
      </c>
      <c r="D456" s="44">
        <v>1</v>
      </c>
      <c r="E456" s="44">
        <v>1</v>
      </c>
      <c r="F456" s="44">
        <v>1</v>
      </c>
      <c r="G456" s="45">
        <v>8.76</v>
      </c>
      <c r="H456" s="45">
        <v>0.23</v>
      </c>
      <c r="I456" s="45"/>
      <c r="J456" s="46">
        <f t="shared" si="83"/>
        <v>2.0148000000000001</v>
      </c>
      <c r="K456" s="95"/>
    </row>
    <row r="457" spans="1:11" ht="24.95" customHeight="1">
      <c r="A457" s="51"/>
      <c r="B457" s="51"/>
      <c r="C457" s="43" t="s">
        <v>407</v>
      </c>
      <c r="D457" s="44">
        <v>1</v>
      </c>
      <c r="E457" s="44">
        <v>1</v>
      </c>
      <c r="F457" s="44">
        <v>1</v>
      </c>
      <c r="G457" s="45">
        <v>5.2</v>
      </c>
      <c r="H457" s="45">
        <v>0.13</v>
      </c>
      <c r="I457" s="45"/>
      <c r="J457" s="46">
        <f t="shared" si="83"/>
        <v>0.67600000000000005</v>
      </c>
      <c r="K457" s="95"/>
    </row>
    <row r="458" spans="1:11" ht="24.95" customHeight="1">
      <c r="A458" s="51"/>
      <c r="B458" s="51"/>
      <c r="C458" s="43" t="s">
        <v>408</v>
      </c>
      <c r="D458" s="44">
        <v>1</v>
      </c>
      <c r="E458" s="44">
        <v>1</v>
      </c>
      <c r="F458" s="44">
        <v>1</v>
      </c>
      <c r="G458" s="45">
        <v>1</v>
      </c>
      <c r="H458" s="44"/>
      <c r="I458" s="45">
        <v>2.1</v>
      </c>
      <c r="J458" s="46">
        <f t="shared" si="83"/>
        <v>2.1</v>
      </c>
      <c r="K458" s="95"/>
    </row>
    <row r="459" spans="1:11" ht="24.95" customHeight="1">
      <c r="A459" s="51"/>
      <c r="B459" s="51"/>
      <c r="C459" s="43" t="s">
        <v>409</v>
      </c>
      <c r="D459" s="44">
        <v>1</v>
      </c>
      <c r="E459" s="44">
        <v>1</v>
      </c>
      <c r="F459" s="44">
        <v>1</v>
      </c>
      <c r="G459" s="45">
        <v>1</v>
      </c>
      <c r="H459" s="44"/>
      <c r="I459" s="45">
        <v>2</v>
      </c>
      <c r="J459" s="46">
        <f>-PRODUCT(D459:I459)</f>
        <v>-2</v>
      </c>
      <c r="K459" s="95"/>
    </row>
    <row r="460" spans="1:11" ht="24.95" customHeight="1">
      <c r="A460" s="51"/>
      <c r="B460" s="51"/>
      <c r="C460" s="43" t="s">
        <v>280</v>
      </c>
      <c r="D460" s="44">
        <v>1</v>
      </c>
      <c r="E460" s="44">
        <v>2</v>
      </c>
      <c r="F460" s="44">
        <v>1</v>
      </c>
      <c r="G460" s="45">
        <v>1</v>
      </c>
      <c r="H460" s="44"/>
      <c r="I460" s="45">
        <v>2</v>
      </c>
      <c r="J460" s="46">
        <f>-PRODUCT(D460:I460)</f>
        <v>-4</v>
      </c>
      <c r="K460" s="95"/>
    </row>
    <row r="461" spans="1:11" ht="24.95" customHeight="1">
      <c r="A461" s="51"/>
      <c r="B461" s="51"/>
      <c r="C461" s="43" t="s">
        <v>410</v>
      </c>
      <c r="D461" s="44">
        <v>1</v>
      </c>
      <c r="E461" s="44">
        <v>1</v>
      </c>
      <c r="F461" s="44">
        <v>1</v>
      </c>
      <c r="G461" s="45">
        <v>5</v>
      </c>
      <c r="H461" s="45">
        <v>0.13</v>
      </c>
      <c r="I461" s="45"/>
      <c r="J461" s="46">
        <f t="shared" ref="J461:J462" si="84">PRODUCT(D461:I461)</f>
        <v>0.65</v>
      </c>
      <c r="K461" s="95"/>
    </row>
    <row r="462" spans="1:11" ht="24.95" customHeight="1">
      <c r="A462" s="51"/>
      <c r="B462" s="51"/>
      <c r="C462" s="43" t="s">
        <v>411</v>
      </c>
      <c r="D462" s="44">
        <v>1</v>
      </c>
      <c r="E462" s="44">
        <v>1</v>
      </c>
      <c r="F462" s="44">
        <v>1</v>
      </c>
      <c r="G462" s="45">
        <v>12.32</v>
      </c>
      <c r="H462" s="44"/>
      <c r="I462" s="45">
        <v>3.18</v>
      </c>
      <c r="J462" s="46">
        <f t="shared" si="84"/>
        <v>39.177600000000005</v>
      </c>
      <c r="K462" s="95"/>
    </row>
    <row r="463" spans="1:11" ht="24.95" customHeight="1">
      <c r="A463" s="51"/>
      <c r="B463" s="51"/>
      <c r="C463" s="43" t="s">
        <v>409</v>
      </c>
      <c r="D463" s="44">
        <v>1</v>
      </c>
      <c r="E463" s="44">
        <v>1</v>
      </c>
      <c r="F463" s="44">
        <v>1</v>
      </c>
      <c r="G463" s="45">
        <v>1</v>
      </c>
      <c r="H463" s="44"/>
      <c r="I463" s="45">
        <v>2</v>
      </c>
      <c r="J463" s="46">
        <f>-PRODUCT(D463:I463)</f>
        <v>-2</v>
      </c>
      <c r="K463" s="95"/>
    </row>
    <row r="464" spans="1:11" ht="24.95" customHeight="1">
      <c r="A464" s="51"/>
      <c r="B464" s="51"/>
      <c r="C464" s="43" t="s">
        <v>194</v>
      </c>
      <c r="D464" s="44">
        <v>1</v>
      </c>
      <c r="E464" s="44">
        <v>1</v>
      </c>
      <c r="F464" s="44">
        <v>1</v>
      </c>
      <c r="G464" s="45">
        <v>1.35</v>
      </c>
      <c r="H464" s="44"/>
      <c r="I464" s="45">
        <v>1.35</v>
      </c>
      <c r="J464" s="46">
        <f>-PRODUCT(D464:I464)</f>
        <v>-1.8225000000000002</v>
      </c>
      <c r="K464" s="95"/>
    </row>
    <row r="465" spans="1:12" ht="24.95" customHeight="1">
      <c r="A465" s="51"/>
      <c r="B465" s="51"/>
      <c r="C465" s="43" t="s">
        <v>290</v>
      </c>
      <c r="D465" s="44">
        <v>1</v>
      </c>
      <c r="E465" s="44">
        <v>1</v>
      </c>
      <c r="F465" s="44">
        <v>2</v>
      </c>
      <c r="G465" s="45">
        <v>0.45</v>
      </c>
      <c r="H465" s="45"/>
      <c r="I465" s="46">
        <v>2.1</v>
      </c>
      <c r="J465" s="46">
        <f t="shared" ref="J465:J468" si="85">PRODUCT(D465:I465)</f>
        <v>1.8900000000000001</v>
      </c>
      <c r="K465" s="95"/>
    </row>
    <row r="466" spans="1:12" ht="24.95" customHeight="1">
      <c r="A466" s="51"/>
      <c r="B466" s="51"/>
      <c r="C466" s="43" t="s">
        <v>397</v>
      </c>
      <c r="D466" s="44">
        <v>1</v>
      </c>
      <c r="E466" s="44">
        <v>6</v>
      </c>
      <c r="F466" s="44">
        <v>2</v>
      </c>
      <c r="G466" s="45">
        <v>0.3</v>
      </c>
      <c r="H466" s="44"/>
      <c r="I466" s="45">
        <v>2.1</v>
      </c>
      <c r="J466" s="46">
        <f t="shared" si="85"/>
        <v>7.56</v>
      </c>
      <c r="K466" s="95"/>
    </row>
    <row r="467" spans="1:12" ht="24.95" customHeight="1">
      <c r="A467" s="51"/>
      <c r="B467" s="51"/>
      <c r="C467" s="43" t="s">
        <v>410</v>
      </c>
      <c r="D467" s="44">
        <v>1</v>
      </c>
      <c r="E467" s="44">
        <v>1</v>
      </c>
      <c r="F467" s="44">
        <v>1</v>
      </c>
      <c r="G467" s="45">
        <v>5</v>
      </c>
      <c r="H467" s="45">
        <v>0.13</v>
      </c>
      <c r="I467" s="45"/>
      <c r="J467" s="46">
        <f t="shared" si="85"/>
        <v>0.65</v>
      </c>
      <c r="K467" s="95"/>
    </row>
    <row r="468" spans="1:12" ht="24.95" customHeight="1">
      <c r="A468" s="51"/>
      <c r="B468" s="51"/>
      <c r="C468" s="43" t="s">
        <v>412</v>
      </c>
      <c r="D468" s="44">
        <v>1</v>
      </c>
      <c r="E468" s="44">
        <v>1</v>
      </c>
      <c r="F468" s="44">
        <v>1</v>
      </c>
      <c r="G468" s="45">
        <v>15.56</v>
      </c>
      <c r="H468" s="44"/>
      <c r="I468" s="45">
        <v>3.18</v>
      </c>
      <c r="J468" s="46">
        <f t="shared" si="85"/>
        <v>49.480800000000002</v>
      </c>
      <c r="K468" s="95"/>
    </row>
    <row r="469" spans="1:12" ht="24.95" customHeight="1">
      <c r="A469" s="51"/>
      <c r="B469" s="51"/>
      <c r="C469" s="43" t="s">
        <v>194</v>
      </c>
      <c r="D469" s="44">
        <v>1</v>
      </c>
      <c r="E469" s="44">
        <v>1</v>
      </c>
      <c r="F469" s="44">
        <v>1</v>
      </c>
      <c r="G469" s="45">
        <v>1.35</v>
      </c>
      <c r="H469" s="44"/>
      <c r="I469" s="45">
        <v>1.35</v>
      </c>
      <c r="J469" s="46">
        <f>-PRODUCT(D469:I469)</f>
        <v>-1.8225000000000002</v>
      </c>
      <c r="K469" s="95"/>
    </row>
    <row r="470" spans="1:12" ht="24.95" customHeight="1">
      <c r="A470" s="51"/>
      <c r="B470" s="51"/>
      <c r="C470" s="43" t="s">
        <v>335</v>
      </c>
      <c r="D470" s="44">
        <v>1</v>
      </c>
      <c r="E470" s="44">
        <v>1</v>
      </c>
      <c r="F470" s="44">
        <v>1</v>
      </c>
      <c r="G470" s="45">
        <v>0.75</v>
      </c>
      <c r="H470" s="44"/>
      <c r="I470" s="45">
        <v>2.1</v>
      </c>
      <c r="J470" s="46">
        <f t="shared" ref="J470:J471" si="86">-PRODUCT(D470:I470)</f>
        <v>-1.5750000000000002</v>
      </c>
      <c r="K470" s="95"/>
    </row>
    <row r="471" spans="1:12" ht="24.95" customHeight="1">
      <c r="A471" s="51"/>
      <c r="B471" s="51"/>
      <c r="C471" s="43" t="s">
        <v>394</v>
      </c>
      <c r="D471" s="44">
        <v>1</v>
      </c>
      <c r="E471" s="44">
        <v>1</v>
      </c>
      <c r="F471" s="44">
        <v>2</v>
      </c>
      <c r="G471" s="45">
        <v>0.9</v>
      </c>
      <c r="H471" s="44"/>
      <c r="I471" s="45">
        <v>0.6</v>
      </c>
      <c r="J471" s="46">
        <f t="shared" si="86"/>
        <v>-1.08</v>
      </c>
      <c r="K471" s="95"/>
    </row>
    <row r="472" spans="1:12" ht="24.95" customHeight="1">
      <c r="A472" s="51"/>
      <c r="B472" s="51"/>
      <c r="C472" s="43" t="s">
        <v>280</v>
      </c>
      <c r="D472" s="44">
        <v>1</v>
      </c>
      <c r="E472" s="44">
        <v>1</v>
      </c>
      <c r="F472" s="44">
        <v>1</v>
      </c>
      <c r="G472" s="45">
        <v>1</v>
      </c>
      <c r="H472" s="44"/>
      <c r="I472" s="45">
        <v>2</v>
      </c>
      <c r="J472" s="46">
        <f>-PRODUCT(D472:I472)</f>
        <v>-2</v>
      </c>
      <c r="K472" s="95"/>
    </row>
    <row r="473" spans="1:12" ht="24.95" customHeight="1">
      <c r="A473" s="51"/>
      <c r="B473" s="51"/>
      <c r="C473" s="43" t="s">
        <v>281</v>
      </c>
      <c r="D473" s="44">
        <v>1</v>
      </c>
      <c r="E473" s="44">
        <v>1</v>
      </c>
      <c r="F473" s="44">
        <v>1</v>
      </c>
      <c r="G473" s="45">
        <v>5</v>
      </c>
      <c r="H473" s="45">
        <v>0.15</v>
      </c>
      <c r="I473" s="45"/>
      <c r="J473" s="46">
        <f t="shared" ref="J473:J474" si="87">PRODUCT(D473:I473)</f>
        <v>0.75</v>
      </c>
      <c r="K473" s="95"/>
    </row>
    <row r="474" spans="1:12" ht="24.95" customHeight="1">
      <c r="A474" s="51"/>
      <c r="B474" s="51"/>
      <c r="C474" s="43" t="s">
        <v>291</v>
      </c>
      <c r="D474" s="44">
        <v>1</v>
      </c>
      <c r="E474" s="44">
        <v>2</v>
      </c>
      <c r="F474" s="44">
        <v>1</v>
      </c>
      <c r="G474" s="45">
        <v>5.4</v>
      </c>
      <c r="H474" s="45">
        <v>0.09</v>
      </c>
      <c r="I474" s="45"/>
      <c r="J474" s="46">
        <f t="shared" si="87"/>
        <v>0.97199999999999998</v>
      </c>
      <c r="K474" s="95"/>
    </row>
    <row r="475" spans="1:12" ht="24.95" customHeight="1">
      <c r="A475" s="51"/>
      <c r="B475" s="51"/>
      <c r="C475" s="43" t="s">
        <v>413</v>
      </c>
      <c r="D475" s="44">
        <v>1</v>
      </c>
      <c r="E475" s="44">
        <v>1</v>
      </c>
      <c r="F475" s="44">
        <v>1</v>
      </c>
      <c r="G475" s="45">
        <v>3</v>
      </c>
      <c r="H475" s="45">
        <v>0.23</v>
      </c>
      <c r="I475" s="45"/>
      <c r="J475" s="46">
        <f t="shared" ref="J475:J478" si="88">PRODUCT(D475:I475)</f>
        <v>0.69000000000000006</v>
      </c>
      <c r="K475" s="95"/>
      <c r="L475" s="93">
        <f>0.9+0.9+0.6+0.6</f>
        <v>3</v>
      </c>
    </row>
    <row r="476" spans="1:12" ht="24.95" customHeight="1">
      <c r="A476" s="51"/>
      <c r="B476" s="51"/>
      <c r="C476" s="43" t="s">
        <v>290</v>
      </c>
      <c r="D476" s="44">
        <v>1</v>
      </c>
      <c r="E476" s="44">
        <v>4</v>
      </c>
      <c r="F476" s="44">
        <v>2</v>
      </c>
      <c r="G476" s="45">
        <v>0.6</v>
      </c>
      <c r="H476" s="44"/>
      <c r="I476" s="45">
        <v>2</v>
      </c>
      <c r="J476" s="46">
        <f t="shared" si="88"/>
        <v>9.6</v>
      </c>
      <c r="K476" s="95"/>
    </row>
    <row r="477" spans="1:12" ht="24.95" customHeight="1">
      <c r="A477" s="51"/>
      <c r="B477" s="51"/>
      <c r="C477" s="43" t="s">
        <v>397</v>
      </c>
      <c r="D477" s="44">
        <v>1</v>
      </c>
      <c r="E477" s="44">
        <v>6</v>
      </c>
      <c r="F477" s="44">
        <v>2</v>
      </c>
      <c r="G477" s="45">
        <v>0.6</v>
      </c>
      <c r="H477" s="44"/>
      <c r="I477" s="45">
        <v>2.1</v>
      </c>
      <c r="J477" s="46">
        <f t="shared" si="88"/>
        <v>15.12</v>
      </c>
      <c r="K477" s="95"/>
    </row>
    <row r="478" spans="1:12" ht="24.95" customHeight="1">
      <c r="A478" s="51"/>
      <c r="B478" s="51"/>
      <c r="C478" s="43" t="s">
        <v>332</v>
      </c>
      <c r="D478" s="44">
        <v>1</v>
      </c>
      <c r="E478" s="44">
        <v>1</v>
      </c>
      <c r="F478" s="44">
        <v>1</v>
      </c>
      <c r="G478" s="45">
        <v>14.66</v>
      </c>
      <c r="H478" s="44"/>
      <c r="I478" s="45">
        <v>3.18</v>
      </c>
      <c r="J478" s="46">
        <f t="shared" si="88"/>
        <v>46.6188</v>
      </c>
      <c r="K478" s="95"/>
    </row>
    <row r="479" spans="1:12" ht="24.95" customHeight="1">
      <c r="A479" s="51"/>
      <c r="B479" s="51"/>
      <c r="C479" s="43" t="s">
        <v>280</v>
      </c>
      <c r="D479" s="44">
        <v>1</v>
      </c>
      <c r="E479" s="44">
        <v>1</v>
      </c>
      <c r="F479" s="44">
        <v>1</v>
      </c>
      <c r="G479" s="45">
        <v>1</v>
      </c>
      <c r="H479" s="44"/>
      <c r="I479" s="45">
        <v>2</v>
      </c>
      <c r="J479" s="46">
        <f>-PRODUCT(D479:I479)</f>
        <v>-2</v>
      </c>
      <c r="K479" s="95"/>
    </row>
    <row r="480" spans="1:12" ht="24.95" customHeight="1">
      <c r="A480" s="51"/>
      <c r="B480" s="51"/>
      <c r="C480" s="43" t="s">
        <v>194</v>
      </c>
      <c r="D480" s="44">
        <v>1</v>
      </c>
      <c r="E480" s="44">
        <v>1</v>
      </c>
      <c r="F480" s="44">
        <v>1</v>
      </c>
      <c r="G480" s="45">
        <v>1.35</v>
      </c>
      <c r="H480" s="44"/>
      <c r="I480" s="45">
        <v>1.35</v>
      </c>
      <c r="J480" s="46">
        <f>-PRODUCT(D480:I480)</f>
        <v>-1.8225000000000002</v>
      </c>
      <c r="K480" s="95"/>
    </row>
    <row r="481" spans="1:11" ht="24.95" customHeight="1">
      <c r="A481" s="51"/>
      <c r="B481" s="51"/>
      <c r="C481" s="43" t="s">
        <v>394</v>
      </c>
      <c r="D481" s="44">
        <v>1</v>
      </c>
      <c r="E481" s="44">
        <v>1</v>
      </c>
      <c r="F481" s="44">
        <v>2</v>
      </c>
      <c r="G481" s="45">
        <v>0.9</v>
      </c>
      <c r="H481" s="44"/>
      <c r="I481" s="45">
        <v>0.6</v>
      </c>
      <c r="J481" s="46">
        <f t="shared" ref="J481" si="89">-PRODUCT(D481:I481)</f>
        <v>-1.08</v>
      </c>
      <c r="K481" s="95"/>
    </row>
    <row r="482" spans="1:11" ht="24.95" customHeight="1">
      <c r="A482" s="51"/>
      <c r="B482" s="51"/>
      <c r="C482" s="43" t="s">
        <v>281</v>
      </c>
      <c r="D482" s="44">
        <v>1</v>
      </c>
      <c r="E482" s="44">
        <v>1</v>
      </c>
      <c r="F482" s="44">
        <v>1</v>
      </c>
      <c r="G482" s="45">
        <v>5</v>
      </c>
      <c r="H482" s="45">
        <v>0.15</v>
      </c>
      <c r="I482" s="45"/>
      <c r="J482" s="46">
        <f t="shared" ref="J482:J488" si="90">PRODUCT(D482:I482)</f>
        <v>0.75</v>
      </c>
      <c r="K482" s="95"/>
    </row>
    <row r="483" spans="1:11" ht="24.95" customHeight="1">
      <c r="A483" s="51"/>
      <c r="B483" s="51"/>
      <c r="C483" s="43" t="s">
        <v>291</v>
      </c>
      <c r="D483" s="44">
        <v>1</v>
      </c>
      <c r="E483" s="44">
        <v>2</v>
      </c>
      <c r="F483" s="44">
        <v>1</v>
      </c>
      <c r="G483" s="45">
        <v>5.4</v>
      </c>
      <c r="H483" s="45">
        <v>0.09</v>
      </c>
      <c r="I483" s="45"/>
      <c r="J483" s="46">
        <f t="shared" si="90"/>
        <v>0.97199999999999998</v>
      </c>
      <c r="K483" s="95"/>
    </row>
    <row r="484" spans="1:11" ht="24.95" customHeight="1">
      <c r="A484" s="51"/>
      <c r="B484" s="51"/>
      <c r="C484" s="43" t="s">
        <v>414</v>
      </c>
      <c r="D484" s="44">
        <v>1</v>
      </c>
      <c r="E484" s="44">
        <v>1</v>
      </c>
      <c r="F484" s="44">
        <v>1</v>
      </c>
      <c r="G484" s="45">
        <v>0.75</v>
      </c>
      <c r="H484" s="45">
        <v>0.115</v>
      </c>
      <c r="I484" s="45"/>
      <c r="J484" s="46">
        <f t="shared" si="90"/>
        <v>8.6250000000000007E-2</v>
      </c>
      <c r="K484" s="95"/>
    </row>
    <row r="485" spans="1:11" ht="24.95" customHeight="1">
      <c r="A485" s="51"/>
      <c r="B485" s="51"/>
      <c r="C485" s="43" t="s">
        <v>290</v>
      </c>
      <c r="D485" s="44">
        <v>1</v>
      </c>
      <c r="E485" s="44">
        <v>4</v>
      </c>
      <c r="F485" s="44">
        <v>2</v>
      </c>
      <c r="G485" s="45">
        <v>0.6</v>
      </c>
      <c r="H485" s="44"/>
      <c r="I485" s="45">
        <v>2</v>
      </c>
      <c r="J485" s="46">
        <f t="shared" si="90"/>
        <v>9.6</v>
      </c>
      <c r="K485" s="95"/>
    </row>
    <row r="486" spans="1:11" ht="24.95" customHeight="1">
      <c r="A486" s="51"/>
      <c r="B486" s="51"/>
      <c r="C486" s="43" t="s">
        <v>397</v>
      </c>
      <c r="D486" s="44">
        <v>1</v>
      </c>
      <c r="E486" s="44">
        <v>6</v>
      </c>
      <c r="F486" s="44">
        <v>2</v>
      </c>
      <c r="G486" s="45">
        <v>0.6</v>
      </c>
      <c r="H486" s="44"/>
      <c r="I486" s="45">
        <v>2.1</v>
      </c>
      <c r="J486" s="46">
        <f t="shared" si="90"/>
        <v>15.12</v>
      </c>
      <c r="K486" s="95"/>
    </row>
    <row r="487" spans="1:11" ht="24.95" customHeight="1">
      <c r="A487" s="51"/>
      <c r="B487" s="51"/>
      <c r="C487" s="95" t="s">
        <v>377</v>
      </c>
      <c r="D487" s="44"/>
      <c r="E487" s="44"/>
      <c r="F487" s="44"/>
      <c r="G487" s="45"/>
      <c r="H487" s="44"/>
      <c r="I487" s="45"/>
      <c r="J487" s="46"/>
      <c r="K487" s="95"/>
    </row>
    <row r="488" spans="1:11" ht="24.95" customHeight="1">
      <c r="A488" s="51"/>
      <c r="B488" s="51"/>
      <c r="C488" s="43" t="s">
        <v>415</v>
      </c>
      <c r="D488" s="44">
        <v>1</v>
      </c>
      <c r="E488" s="44">
        <v>1</v>
      </c>
      <c r="F488" s="44">
        <v>1</v>
      </c>
      <c r="G488" s="45">
        <v>11.74</v>
      </c>
      <c r="H488" s="44"/>
      <c r="I488" s="45">
        <v>3.18</v>
      </c>
      <c r="J488" s="46">
        <f t="shared" si="90"/>
        <v>37.333200000000005</v>
      </c>
      <c r="K488" s="95"/>
    </row>
    <row r="489" spans="1:11" ht="24.95" customHeight="1">
      <c r="A489" s="51"/>
      <c r="B489" s="51"/>
      <c r="C489" s="43" t="s">
        <v>405</v>
      </c>
      <c r="D489" s="44">
        <v>1</v>
      </c>
      <c r="E489" s="44">
        <v>1</v>
      </c>
      <c r="F489" s="44">
        <v>1</v>
      </c>
      <c r="G489" s="45">
        <v>1</v>
      </c>
      <c r="H489" s="44"/>
      <c r="I489" s="45">
        <v>2</v>
      </c>
      <c r="J489" s="46">
        <f>-PRODUCT(D489:I489)</f>
        <v>-2</v>
      </c>
      <c r="K489" s="95"/>
    </row>
    <row r="490" spans="1:11" ht="24.95" customHeight="1">
      <c r="A490" s="51"/>
      <c r="B490" s="51"/>
      <c r="C490" s="43" t="s">
        <v>394</v>
      </c>
      <c r="D490" s="44">
        <v>1</v>
      </c>
      <c r="E490" s="44">
        <v>1</v>
      </c>
      <c r="F490" s="44">
        <v>2</v>
      </c>
      <c r="G490" s="45">
        <v>0.9</v>
      </c>
      <c r="H490" s="44"/>
      <c r="I490" s="45">
        <v>0.6</v>
      </c>
      <c r="J490" s="46">
        <f t="shared" ref="J490" si="91">-PRODUCT(D490:I490)</f>
        <v>-1.08</v>
      </c>
      <c r="K490" s="95"/>
    </row>
    <row r="491" spans="1:11" ht="24.95" customHeight="1">
      <c r="A491" s="51"/>
      <c r="B491" s="51"/>
      <c r="C491" s="43" t="s">
        <v>392</v>
      </c>
      <c r="D491" s="44">
        <v>1</v>
      </c>
      <c r="E491" s="44">
        <v>1</v>
      </c>
      <c r="F491" s="44">
        <v>1</v>
      </c>
      <c r="G491" s="45">
        <v>1.45</v>
      </c>
      <c r="H491" s="45"/>
      <c r="I491" s="45">
        <v>0.75</v>
      </c>
      <c r="J491" s="46">
        <f t="shared" ref="J491:J496" si="92">PRODUCT(D491:I491)</f>
        <v>1.0874999999999999</v>
      </c>
      <c r="K491" s="95"/>
    </row>
    <row r="492" spans="1:11" ht="24.95" customHeight="1">
      <c r="A492" s="51"/>
      <c r="B492" s="51"/>
      <c r="C492" s="43" t="s">
        <v>393</v>
      </c>
      <c r="D492" s="44">
        <v>1</v>
      </c>
      <c r="E492" s="44">
        <v>1</v>
      </c>
      <c r="F492" s="44">
        <v>1</v>
      </c>
      <c r="G492" s="45">
        <v>1.57</v>
      </c>
      <c r="H492" s="45"/>
      <c r="I492" s="45">
        <v>0.75</v>
      </c>
      <c r="J492" s="46">
        <f t="shared" si="92"/>
        <v>1.1775</v>
      </c>
      <c r="K492" s="95"/>
    </row>
    <row r="493" spans="1:11" ht="24.95" customHeight="1">
      <c r="A493" s="51"/>
      <c r="B493" s="51"/>
      <c r="C493" s="43" t="s">
        <v>407</v>
      </c>
      <c r="D493" s="44">
        <v>1</v>
      </c>
      <c r="E493" s="44">
        <v>1</v>
      </c>
      <c r="F493" s="44">
        <v>1</v>
      </c>
      <c r="G493" s="45">
        <v>5.2</v>
      </c>
      <c r="H493" s="45">
        <v>0.13</v>
      </c>
      <c r="I493" s="45"/>
      <c r="J493" s="46">
        <f t="shared" si="92"/>
        <v>0.67600000000000005</v>
      </c>
      <c r="K493" s="95"/>
    </row>
    <row r="494" spans="1:11" ht="24.95" customHeight="1">
      <c r="A494" s="51"/>
      <c r="B494" s="51"/>
      <c r="C494" s="43" t="s">
        <v>413</v>
      </c>
      <c r="D494" s="44">
        <v>1</v>
      </c>
      <c r="E494" s="44">
        <v>1</v>
      </c>
      <c r="F494" s="44">
        <v>1</v>
      </c>
      <c r="G494" s="45">
        <v>3</v>
      </c>
      <c r="H494" s="45">
        <v>0.23</v>
      </c>
      <c r="I494" s="45"/>
      <c r="J494" s="46">
        <f t="shared" si="92"/>
        <v>0.69000000000000006</v>
      </c>
      <c r="K494" s="95"/>
    </row>
    <row r="495" spans="1:11" ht="24.95" customHeight="1">
      <c r="A495" s="51"/>
      <c r="B495" s="51"/>
      <c r="C495" s="43" t="s">
        <v>335</v>
      </c>
      <c r="D495" s="44">
        <v>1</v>
      </c>
      <c r="E495" s="44">
        <v>1</v>
      </c>
      <c r="F495" s="44">
        <v>1</v>
      </c>
      <c r="G495" s="45">
        <v>0.75</v>
      </c>
      <c r="H495" s="44"/>
      <c r="I495" s="45">
        <v>2</v>
      </c>
      <c r="J495" s="46">
        <f>-PRODUCT(D495:I495)</f>
        <v>-1.5</v>
      </c>
      <c r="K495" s="95"/>
    </row>
    <row r="496" spans="1:11" ht="24.95" customHeight="1">
      <c r="A496" s="51"/>
      <c r="B496" s="51"/>
      <c r="C496" s="43" t="s">
        <v>320</v>
      </c>
      <c r="D496" s="44">
        <v>1</v>
      </c>
      <c r="E496" s="44">
        <v>1</v>
      </c>
      <c r="F496" s="44">
        <v>1</v>
      </c>
      <c r="G496" s="45">
        <v>10.93</v>
      </c>
      <c r="H496" s="44"/>
      <c r="I496" s="45">
        <v>3.18</v>
      </c>
      <c r="J496" s="46">
        <f t="shared" si="92"/>
        <v>34.757400000000004</v>
      </c>
      <c r="K496" s="95"/>
    </row>
    <row r="497" spans="1:12" ht="24.95" customHeight="1">
      <c r="A497" s="51"/>
      <c r="B497" s="51"/>
      <c r="C497" s="43" t="s">
        <v>280</v>
      </c>
      <c r="D497" s="44">
        <v>1</v>
      </c>
      <c r="E497" s="44">
        <v>1</v>
      </c>
      <c r="F497" s="44">
        <v>1</v>
      </c>
      <c r="G497" s="45">
        <v>1</v>
      </c>
      <c r="H497" s="44"/>
      <c r="I497" s="45">
        <v>2</v>
      </c>
      <c r="J497" s="46">
        <f>-PRODUCT(D497:I497)</f>
        <v>-2</v>
      </c>
      <c r="K497" s="95"/>
    </row>
    <row r="498" spans="1:12" ht="24.95" customHeight="1">
      <c r="A498" s="51"/>
      <c r="B498" s="51"/>
      <c r="C498" s="43" t="s">
        <v>281</v>
      </c>
      <c r="D498" s="44">
        <v>1</v>
      </c>
      <c r="E498" s="44">
        <v>1</v>
      </c>
      <c r="F498" s="44">
        <v>1</v>
      </c>
      <c r="G498" s="45">
        <v>5</v>
      </c>
      <c r="H498" s="45">
        <v>0.15</v>
      </c>
      <c r="I498" s="45"/>
      <c r="J498" s="46">
        <f t="shared" ref="J498:J501" si="93">PRODUCT(D498:I498)</f>
        <v>0.75</v>
      </c>
      <c r="K498" s="95"/>
    </row>
    <row r="499" spans="1:12" ht="24.95" customHeight="1">
      <c r="A499" s="51"/>
      <c r="B499" s="51"/>
      <c r="C499" s="43" t="s">
        <v>290</v>
      </c>
      <c r="D499" s="44">
        <v>1</v>
      </c>
      <c r="E499" s="44">
        <v>4</v>
      </c>
      <c r="F499" s="44">
        <v>2</v>
      </c>
      <c r="G499" s="45">
        <v>0.6</v>
      </c>
      <c r="H499" s="44"/>
      <c r="I499" s="45">
        <v>2</v>
      </c>
      <c r="J499" s="46">
        <f t="shared" si="93"/>
        <v>9.6</v>
      </c>
      <c r="K499" s="95"/>
    </row>
    <row r="500" spans="1:12" ht="24.95" customHeight="1">
      <c r="A500" s="51"/>
      <c r="B500" s="51"/>
      <c r="C500" s="43" t="s">
        <v>397</v>
      </c>
      <c r="D500" s="44">
        <v>1</v>
      </c>
      <c r="E500" s="44">
        <v>6</v>
      </c>
      <c r="F500" s="44">
        <v>2</v>
      </c>
      <c r="G500" s="45">
        <v>0.6</v>
      </c>
      <c r="H500" s="44"/>
      <c r="I500" s="45">
        <v>2.1</v>
      </c>
      <c r="J500" s="46">
        <f t="shared" si="93"/>
        <v>15.12</v>
      </c>
      <c r="K500" s="95"/>
    </row>
    <row r="501" spans="1:12" ht="24.95" customHeight="1">
      <c r="A501" s="51"/>
      <c r="B501" s="51"/>
      <c r="C501" s="43" t="s">
        <v>398</v>
      </c>
      <c r="D501" s="44">
        <v>1</v>
      </c>
      <c r="E501" s="44">
        <v>1</v>
      </c>
      <c r="F501" s="44">
        <v>1</v>
      </c>
      <c r="G501" s="45">
        <v>6</v>
      </c>
      <c r="H501" s="44"/>
      <c r="I501" s="45">
        <v>3.18</v>
      </c>
      <c r="J501" s="46">
        <f t="shared" si="93"/>
        <v>19.080000000000002</v>
      </c>
      <c r="K501" s="95"/>
    </row>
    <row r="502" spans="1:12" ht="24.95" customHeight="1">
      <c r="A502" s="51"/>
      <c r="B502" s="51"/>
      <c r="C502" s="43" t="s">
        <v>335</v>
      </c>
      <c r="D502" s="44">
        <v>1</v>
      </c>
      <c r="E502" s="44">
        <v>1</v>
      </c>
      <c r="F502" s="44">
        <v>1</v>
      </c>
      <c r="G502" s="45">
        <v>0.75</v>
      </c>
      <c r="H502" s="44"/>
      <c r="I502" s="45">
        <v>2.1</v>
      </c>
      <c r="J502" s="46">
        <f t="shared" ref="J502:J503" si="94">-PRODUCT(D502:I502)</f>
        <v>-1.5750000000000002</v>
      </c>
      <c r="K502" s="95"/>
    </row>
    <row r="503" spans="1:12" ht="24.95" customHeight="1">
      <c r="A503" s="51"/>
      <c r="B503" s="51"/>
      <c r="C503" s="43" t="s">
        <v>394</v>
      </c>
      <c r="D503" s="44">
        <v>1</v>
      </c>
      <c r="E503" s="44">
        <v>1</v>
      </c>
      <c r="F503" s="44">
        <v>2</v>
      </c>
      <c r="G503" s="45">
        <v>0.9</v>
      </c>
      <c r="H503" s="44"/>
      <c r="I503" s="45">
        <v>0.6</v>
      </c>
      <c r="J503" s="46">
        <f t="shared" si="94"/>
        <v>-1.08</v>
      </c>
      <c r="K503" s="95"/>
    </row>
    <row r="504" spans="1:12" ht="24.95" customHeight="1">
      <c r="A504" s="51"/>
      <c r="B504" s="51"/>
      <c r="C504" s="43" t="s">
        <v>413</v>
      </c>
      <c r="D504" s="44">
        <v>1</v>
      </c>
      <c r="E504" s="44">
        <v>1</v>
      </c>
      <c r="F504" s="44">
        <v>2</v>
      </c>
      <c r="G504" s="45">
        <v>3</v>
      </c>
      <c r="H504" s="45">
        <v>0.23</v>
      </c>
      <c r="I504" s="45"/>
      <c r="J504" s="46">
        <f t="shared" ref="J504" si="95">PRODUCT(D504:I504)</f>
        <v>1.3800000000000001</v>
      </c>
      <c r="K504" s="95"/>
    </row>
    <row r="505" spans="1:12" ht="24.95" customHeight="1">
      <c r="A505" s="51"/>
      <c r="B505" s="51"/>
      <c r="C505" s="43" t="s">
        <v>416</v>
      </c>
      <c r="D505" s="44">
        <v>1</v>
      </c>
      <c r="E505" s="44">
        <v>1</v>
      </c>
      <c r="F505" s="44">
        <v>1</v>
      </c>
      <c r="G505" s="45">
        <v>4.75</v>
      </c>
      <c r="H505" s="45">
        <v>0.13</v>
      </c>
      <c r="I505" s="45"/>
      <c r="J505" s="46">
        <f t="shared" ref="J505" si="96">PRODUCT(D505:I505)</f>
        <v>0.61750000000000005</v>
      </c>
      <c r="K505" s="95"/>
      <c r="L505" s="93">
        <f>0.75+2+2</f>
        <v>4.75</v>
      </c>
    </row>
    <row r="506" spans="1:12" ht="24.95" customHeight="1">
      <c r="A506" s="51"/>
      <c r="B506" s="51"/>
      <c r="C506" s="43" t="s">
        <v>378</v>
      </c>
      <c r="D506" s="44">
        <v>1</v>
      </c>
      <c r="E506" s="44">
        <v>1</v>
      </c>
      <c r="F506" s="44">
        <v>1</v>
      </c>
      <c r="G506" s="45">
        <v>4.93</v>
      </c>
      <c r="H506" s="44"/>
      <c r="I506" s="45">
        <v>3.18</v>
      </c>
      <c r="J506" s="46">
        <f>-PRODUCT(D506:I506)</f>
        <v>-15.6774</v>
      </c>
      <c r="K506" s="95"/>
    </row>
    <row r="507" spans="1:12" ht="24.95" customHeight="1">
      <c r="A507" s="51"/>
      <c r="B507" s="51"/>
      <c r="C507" s="43" t="s">
        <v>280</v>
      </c>
      <c r="D507" s="44">
        <v>1</v>
      </c>
      <c r="E507" s="44">
        <v>1</v>
      </c>
      <c r="F507" s="44">
        <v>1</v>
      </c>
      <c r="G507" s="45">
        <v>1</v>
      </c>
      <c r="H507" s="44"/>
      <c r="I507" s="45">
        <v>2</v>
      </c>
      <c r="J507" s="46">
        <f>-PRODUCT(D507:I507)</f>
        <v>-2</v>
      </c>
      <c r="K507" s="95"/>
    </row>
    <row r="508" spans="1:12" ht="24.95" customHeight="1">
      <c r="A508" s="51"/>
      <c r="B508" s="51"/>
      <c r="C508" s="43" t="s">
        <v>335</v>
      </c>
      <c r="D508" s="44">
        <v>1</v>
      </c>
      <c r="E508" s="44">
        <v>1</v>
      </c>
      <c r="F508" s="44">
        <v>1</v>
      </c>
      <c r="G508" s="45">
        <v>0.75</v>
      </c>
      <c r="H508" s="44"/>
      <c r="I508" s="45">
        <v>2.1</v>
      </c>
      <c r="J508" s="46">
        <f t="shared" ref="J508:J509" si="97">-PRODUCT(D508:I508)</f>
        <v>-1.5750000000000002</v>
      </c>
      <c r="K508" s="95"/>
    </row>
    <row r="509" spans="1:12" ht="24.95" customHeight="1">
      <c r="A509" s="51"/>
      <c r="B509" s="51"/>
      <c r="C509" s="43" t="s">
        <v>399</v>
      </c>
      <c r="D509" s="44">
        <v>1</v>
      </c>
      <c r="E509" s="44">
        <v>1</v>
      </c>
      <c r="F509" s="44">
        <v>1</v>
      </c>
      <c r="G509" s="45">
        <v>0.9</v>
      </c>
      <c r="H509" s="45"/>
      <c r="I509" s="45">
        <v>1.35</v>
      </c>
      <c r="J509" s="46">
        <f t="shared" si="97"/>
        <v>-1.2150000000000001</v>
      </c>
      <c r="K509" s="95"/>
    </row>
    <row r="510" spans="1:12" ht="24.95" customHeight="1">
      <c r="A510" s="51"/>
      <c r="B510" s="51"/>
      <c r="C510" s="43" t="s">
        <v>281</v>
      </c>
      <c r="D510" s="44">
        <v>1</v>
      </c>
      <c r="E510" s="44">
        <v>1</v>
      </c>
      <c r="F510" s="44">
        <v>1</v>
      </c>
      <c r="G510" s="45">
        <v>5</v>
      </c>
      <c r="H510" s="45">
        <v>0.15</v>
      </c>
      <c r="I510" s="45"/>
      <c r="J510" s="46">
        <f t="shared" ref="J510:J511" si="98">PRODUCT(D510:I510)</f>
        <v>0.75</v>
      </c>
      <c r="K510" s="95"/>
    </row>
    <row r="511" spans="1:12" ht="24.95" customHeight="1">
      <c r="A511" s="51"/>
      <c r="B511" s="51"/>
      <c r="C511" s="43" t="s">
        <v>416</v>
      </c>
      <c r="D511" s="44">
        <v>1</v>
      </c>
      <c r="E511" s="44">
        <v>1</v>
      </c>
      <c r="F511" s="44">
        <v>1</v>
      </c>
      <c r="G511" s="45">
        <v>4.75</v>
      </c>
      <c r="H511" s="45">
        <v>0.13</v>
      </c>
      <c r="I511" s="45"/>
      <c r="J511" s="46">
        <f t="shared" si="98"/>
        <v>0.61750000000000005</v>
      </c>
      <c r="K511" s="95"/>
    </row>
    <row r="512" spans="1:12" ht="24.95" customHeight="1">
      <c r="A512" s="51"/>
      <c r="B512" s="51"/>
      <c r="C512" s="43" t="s">
        <v>417</v>
      </c>
      <c r="D512" s="44">
        <v>1</v>
      </c>
      <c r="E512" s="44">
        <v>1</v>
      </c>
      <c r="F512" s="44">
        <v>1</v>
      </c>
      <c r="G512" s="45">
        <v>4.5</v>
      </c>
      <c r="H512" s="45">
        <v>0.13</v>
      </c>
      <c r="I512" s="45"/>
      <c r="J512" s="46">
        <f t="shared" ref="J512" si="99">PRODUCT(D512:I512)</f>
        <v>0.58499999999999996</v>
      </c>
      <c r="K512" s="95"/>
      <c r="L512" s="93">
        <f>0.9+0.9+1.35+1.35</f>
        <v>4.5</v>
      </c>
    </row>
    <row r="513" spans="1:12" ht="24.95" customHeight="1">
      <c r="A513" s="51"/>
      <c r="B513" s="51"/>
      <c r="C513" s="43" t="s">
        <v>400</v>
      </c>
      <c r="D513" s="44">
        <v>1</v>
      </c>
      <c r="E513" s="44">
        <v>1</v>
      </c>
      <c r="F513" s="44">
        <v>1</v>
      </c>
      <c r="G513" s="45">
        <v>11.54</v>
      </c>
      <c r="H513" s="44"/>
      <c r="I513" s="45">
        <v>3.18</v>
      </c>
      <c r="J513" s="46">
        <f t="shared" ref="J513:J515" si="100">PRODUCT(D513:I513)</f>
        <v>36.697200000000002</v>
      </c>
      <c r="K513" s="95"/>
    </row>
    <row r="514" spans="1:12" ht="24.95" customHeight="1">
      <c r="A514" s="51"/>
      <c r="B514" s="51"/>
      <c r="C514" s="43" t="s">
        <v>401</v>
      </c>
      <c r="D514" s="44">
        <v>1</v>
      </c>
      <c r="E514" s="44">
        <v>1</v>
      </c>
      <c r="F514" s="44">
        <v>1</v>
      </c>
      <c r="G514" s="45">
        <v>1.8</v>
      </c>
      <c r="H514" s="44"/>
      <c r="I514" s="45">
        <v>2.2000000000000002</v>
      </c>
      <c r="J514" s="46">
        <f t="shared" ref="J514" si="101">-PRODUCT(D514:I514)</f>
        <v>-3.9600000000000004</v>
      </c>
      <c r="K514" s="95"/>
    </row>
    <row r="515" spans="1:12" ht="24.95" customHeight="1">
      <c r="A515" s="51"/>
      <c r="B515" s="51"/>
      <c r="C515" s="43" t="s">
        <v>417</v>
      </c>
      <c r="D515" s="44">
        <v>1</v>
      </c>
      <c r="E515" s="44">
        <v>1</v>
      </c>
      <c r="F515" s="44">
        <v>1</v>
      </c>
      <c r="G515" s="45">
        <v>5.0999999999999996</v>
      </c>
      <c r="H515" s="45">
        <v>0.13</v>
      </c>
      <c r="I515" s="45"/>
      <c r="J515" s="46">
        <f t="shared" si="100"/>
        <v>0.66299999999999992</v>
      </c>
      <c r="K515" s="95"/>
      <c r="L515" s="93">
        <f>1.8+1.8+2.2+2.2</f>
        <v>8</v>
      </c>
    </row>
    <row r="516" spans="1:12" ht="24.95" customHeight="1">
      <c r="A516" s="51"/>
      <c r="B516" s="51"/>
      <c r="C516" s="43" t="s">
        <v>336</v>
      </c>
      <c r="D516" s="44">
        <v>1</v>
      </c>
      <c r="E516" s="44">
        <v>1</v>
      </c>
      <c r="F516" s="44">
        <v>1</v>
      </c>
      <c r="G516" s="45">
        <v>2.4</v>
      </c>
      <c r="H516" s="44"/>
      <c r="I516" s="45">
        <v>3.18</v>
      </c>
      <c r="J516" s="46">
        <f>-PRODUCT(D516:I516)</f>
        <v>-7.6319999999999997</v>
      </c>
      <c r="K516" s="95"/>
    </row>
    <row r="517" spans="1:12" ht="24.95" customHeight="1">
      <c r="A517" s="51"/>
      <c r="B517" s="51"/>
      <c r="C517" s="43" t="s">
        <v>7</v>
      </c>
      <c r="D517" s="44">
        <v>1</v>
      </c>
      <c r="E517" s="44">
        <v>1</v>
      </c>
      <c r="F517" s="44">
        <v>1</v>
      </c>
      <c r="G517" s="45">
        <v>20.28</v>
      </c>
      <c r="H517" s="45"/>
      <c r="I517" s="45">
        <v>3.18</v>
      </c>
      <c r="J517" s="46">
        <f t="shared" ref="J517" si="102">PRODUCT(D517:I517)</f>
        <v>64.490400000000008</v>
      </c>
      <c r="K517" s="95"/>
    </row>
    <row r="518" spans="1:12" ht="24.95" customHeight="1">
      <c r="A518" s="51"/>
      <c r="B518" s="51"/>
      <c r="C518" s="43" t="s">
        <v>405</v>
      </c>
      <c r="D518" s="44">
        <v>1</v>
      </c>
      <c r="E518" s="44">
        <v>1</v>
      </c>
      <c r="F518" s="44">
        <v>1</v>
      </c>
      <c r="G518" s="45">
        <v>1</v>
      </c>
      <c r="H518" s="44"/>
      <c r="I518" s="45">
        <v>2</v>
      </c>
      <c r="J518" s="46">
        <f>-PRODUCT(D518:I518)</f>
        <v>-2</v>
      </c>
      <c r="K518" s="95"/>
    </row>
    <row r="519" spans="1:12" ht="24.95" customHeight="1">
      <c r="A519" s="51"/>
      <c r="B519" s="51"/>
      <c r="C519" s="43" t="s">
        <v>280</v>
      </c>
      <c r="D519" s="44">
        <v>1</v>
      </c>
      <c r="E519" s="44">
        <v>1</v>
      </c>
      <c r="F519" s="44">
        <v>1</v>
      </c>
      <c r="G519" s="45">
        <v>1</v>
      </c>
      <c r="H519" s="44"/>
      <c r="I519" s="45">
        <v>2</v>
      </c>
      <c r="J519" s="46">
        <f>-PRODUCT(D519:I519)</f>
        <v>-2</v>
      </c>
      <c r="K519" s="95"/>
    </row>
    <row r="520" spans="1:12" ht="24.95" customHeight="1">
      <c r="A520" s="51"/>
      <c r="B520" s="51"/>
      <c r="C520" s="43" t="s">
        <v>407</v>
      </c>
      <c r="D520" s="44">
        <v>1</v>
      </c>
      <c r="E520" s="44">
        <v>1</v>
      </c>
      <c r="F520" s="44">
        <v>1</v>
      </c>
      <c r="G520" s="45">
        <v>5.2</v>
      </c>
      <c r="H520" s="45">
        <v>0.13</v>
      </c>
      <c r="I520" s="45"/>
      <c r="J520" s="46">
        <f t="shared" ref="J520:J521" si="103">PRODUCT(D520:I520)</f>
        <v>0.67600000000000005</v>
      </c>
      <c r="K520" s="95"/>
    </row>
    <row r="521" spans="1:12" ht="24.95" customHeight="1">
      <c r="A521" s="51"/>
      <c r="B521" s="51"/>
      <c r="C521" s="43" t="s">
        <v>281</v>
      </c>
      <c r="D521" s="44">
        <v>1</v>
      </c>
      <c r="E521" s="44">
        <v>1</v>
      </c>
      <c r="F521" s="44">
        <v>1</v>
      </c>
      <c r="G521" s="45">
        <v>5</v>
      </c>
      <c r="H521" s="45">
        <v>0.15</v>
      </c>
      <c r="I521" s="45"/>
      <c r="J521" s="46">
        <f t="shared" si="103"/>
        <v>0.75</v>
      </c>
      <c r="K521" s="95"/>
    </row>
    <row r="522" spans="1:12" ht="24.95" customHeight="1">
      <c r="A522" s="51"/>
      <c r="B522" s="51"/>
      <c r="C522" s="43" t="s">
        <v>378</v>
      </c>
      <c r="D522" s="44">
        <v>1</v>
      </c>
      <c r="E522" s="44">
        <v>1</v>
      </c>
      <c r="F522" s="44">
        <v>1</v>
      </c>
      <c r="G522" s="45">
        <v>1.2</v>
      </c>
      <c r="H522" s="44"/>
      <c r="I522" s="45">
        <v>3.18</v>
      </c>
      <c r="J522" s="46">
        <f>-PRODUCT(D522:I522)</f>
        <v>-3.8159999999999998</v>
      </c>
      <c r="K522" s="95"/>
    </row>
    <row r="523" spans="1:12" ht="24.95" customHeight="1">
      <c r="A523" s="51"/>
      <c r="B523" s="51"/>
      <c r="C523" s="43" t="s">
        <v>418</v>
      </c>
      <c r="D523" s="44">
        <v>1</v>
      </c>
      <c r="E523" s="44">
        <v>1</v>
      </c>
      <c r="F523" s="44">
        <v>1</v>
      </c>
      <c r="G523" s="45">
        <v>2.4</v>
      </c>
      <c r="H523" s="45"/>
      <c r="I523" s="45">
        <v>3.18</v>
      </c>
      <c r="J523" s="46">
        <f t="shared" ref="J523" si="104">PRODUCT(D523:I523)</f>
        <v>7.6319999999999997</v>
      </c>
      <c r="K523" s="95"/>
    </row>
    <row r="524" spans="1:12" ht="24.95" customHeight="1">
      <c r="A524" s="51"/>
      <c r="B524" s="51"/>
      <c r="C524" s="43" t="s">
        <v>194</v>
      </c>
      <c r="D524" s="44">
        <v>1</v>
      </c>
      <c r="E524" s="44">
        <v>1</v>
      </c>
      <c r="F524" s="44">
        <v>1</v>
      </c>
      <c r="G524" s="45">
        <v>1.35</v>
      </c>
      <c r="H524" s="44"/>
      <c r="I524" s="45">
        <v>1.35</v>
      </c>
      <c r="J524" s="46">
        <f>-PRODUCT(D524:I524)</f>
        <v>-1.8225000000000002</v>
      </c>
      <c r="K524" s="95"/>
    </row>
    <row r="525" spans="1:12" ht="24.95" customHeight="1">
      <c r="A525" s="51"/>
      <c r="B525" s="51"/>
      <c r="C525" s="43" t="s">
        <v>237</v>
      </c>
      <c r="D525" s="44">
        <v>1</v>
      </c>
      <c r="E525" s="44">
        <v>1</v>
      </c>
      <c r="F525" s="44">
        <v>1</v>
      </c>
      <c r="G525" s="45">
        <v>1.2</v>
      </c>
      <c r="H525" s="44"/>
      <c r="I525" s="45">
        <v>1.35</v>
      </c>
      <c r="J525" s="46">
        <f>-PRODUCT(D525:I525)</f>
        <v>-1.62</v>
      </c>
      <c r="K525" s="95"/>
      <c r="L525" s="93">
        <f>1.2+1.2+1.35+1.35</f>
        <v>5.0999999999999996</v>
      </c>
    </row>
    <row r="526" spans="1:12" ht="24.95" customHeight="1">
      <c r="A526" s="51"/>
      <c r="B526" s="51"/>
      <c r="C526" s="43" t="s">
        <v>419</v>
      </c>
      <c r="D526" s="44">
        <v>1</v>
      </c>
      <c r="E526" s="44">
        <v>1</v>
      </c>
      <c r="F526" s="44">
        <v>1</v>
      </c>
      <c r="G526" s="45">
        <v>5.0999999999999996</v>
      </c>
      <c r="H526" s="45">
        <v>0.13</v>
      </c>
      <c r="I526" s="45"/>
      <c r="J526" s="46">
        <f t="shared" ref="J526" si="105">PRODUCT(D526:I526)</f>
        <v>0.66299999999999992</v>
      </c>
      <c r="K526" s="95"/>
    </row>
    <row r="527" spans="1:12" ht="24.95" customHeight="1">
      <c r="A527" s="51"/>
      <c r="B527" s="51"/>
      <c r="C527" s="43" t="s">
        <v>421</v>
      </c>
      <c r="D527" s="44">
        <v>1</v>
      </c>
      <c r="E527" s="44">
        <v>1</v>
      </c>
      <c r="F527" s="44">
        <v>1</v>
      </c>
      <c r="G527" s="45">
        <v>5.7</v>
      </c>
      <c r="H527" s="45">
        <v>0.13</v>
      </c>
      <c r="I527" s="45"/>
      <c r="J527" s="46">
        <f t="shared" ref="J527:J528" si="106">PRODUCT(D527:I527)</f>
        <v>0.7410000000000001</v>
      </c>
      <c r="K527" s="95"/>
      <c r="L527" s="93">
        <f>1.5+1.5+1.35+1.35</f>
        <v>5.6999999999999993</v>
      </c>
    </row>
    <row r="528" spans="1:12" ht="24.95" customHeight="1">
      <c r="A528" s="51"/>
      <c r="B528" s="51"/>
      <c r="C528" s="43" t="s">
        <v>420</v>
      </c>
      <c r="D528" s="44">
        <v>1</v>
      </c>
      <c r="E528" s="44">
        <v>1</v>
      </c>
      <c r="F528" s="44">
        <v>1</v>
      </c>
      <c r="G528" s="45">
        <v>12.32</v>
      </c>
      <c r="H528" s="44"/>
      <c r="I528" s="45">
        <v>3.18</v>
      </c>
      <c r="J528" s="46">
        <f t="shared" si="106"/>
        <v>39.177600000000005</v>
      </c>
      <c r="K528" s="95"/>
    </row>
    <row r="529" spans="1:11" ht="24.95" customHeight="1">
      <c r="A529" s="51"/>
      <c r="B529" s="51"/>
      <c r="C529" s="43" t="s">
        <v>194</v>
      </c>
      <c r="D529" s="44">
        <v>1</v>
      </c>
      <c r="E529" s="44">
        <v>1</v>
      </c>
      <c r="F529" s="44">
        <v>1</v>
      </c>
      <c r="G529" s="45">
        <v>1.5</v>
      </c>
      <c r="H529" s="44"/>
      <c r="I529" s="45">
        <v>1.35</v>
      </c>
      <c r="J529" s="46">
        <f>-PRODUCT(D529:I529)</f>
        <v>-2.0250000000000004</v>
      </c>
      <c r="K529" s="95"/>
    </row>
    <row r="530" spans="1:11" ht="24.95" customHeight="1">
      <c r="A530" s="51"/>
      <c r="B530" s="51"/>
      <c r="C530" s="43" t="s">
        <v>280</v>
      </c>
      <c r="D530" s="44">
        <v>1</v>
      </c>
      <c r="E530" s="44">
        <v>1</v>
      </c>
      <c r="F530" s="44">
        <v>1</v>
      </c>
      <c r="G530" s="45">
        <v>1</v>
      </c>
      <c r="H530" s="44"/>
      <c r="I530" s="45">
        <v>2</v>
      </c>
      <c r="J530" s="46">
        <f>-PRODUCT(D530:I530)</f>
        <v>-2</v>
      </c>
      <c r="K530" s="95"/>
    </row>
    <row r="531" spans="1:11" ht="24.95" customHeight="1">
      <c r="A531" s="51"/>
      <c r="B531" s="51"/>
      <c r="C531" s="43" t="s">
        <v>421</v>
      </c>
      <c r="D531" s="44">
        <v>1</v>
      </c>
      <c r="E531" s="44">
        <v>1</v>
      </c>
      <c r="F531" s="44">
        <v>1</v>
      </c>
      <c r="G531" s="45">
        <v>5.4</v>
      </c>
      <c r="H531" s="45">
        <v>0.13</v>
      </c>
      <c r="I531" s="45"/>
      <c r="J531" s="46">
        <f t="shared" ref="J531:J534" si="107">PRODUCT(D531:I531)</f>
        <v>0.70200000000000007</v>
      </c>
      <c r="K531" s="95"/>
    </row>
    <row r="532" spans="1:11" ht="24.95" customHeight="1">
      <c r="A532" s="51"/>
      <c r="B532" s="51"/>
      <c r="C532" s="43" t="s">
        <v>281</v>
      </c>
      <c r="D532" s="44">
        <v>1</v>
      </c>
      <c r="E532" s="44">
        <v>1</v>
      </c>
      <c r="F532" s="44">
        <v>1</v>
      </c>
      <c r="G532" s="45">
        <v>5</v>
      </c>
      <c r="H532" s="45">
        <v>0.15</v>
      </c>
      <c r="I532" s="45"/>
      <c r="J532" s="46">
        <f t="shared" si="107"/>
        <v>0.75</v>
      </c>
      <c r="K532" s="95"/>
    </row>
    <row r="533" spans="1:11" ht="24.95" customHeight="1">
      <c r="A533" s="51"/>
      <c r="B533" s="51"/>
      <c r="C533" s="43" t="s">
        <v>290</v>
      </c>
      <c r="D533" s="44">
        <v>1</v>
      </c>
      <c r="E533" s="44">
        <v>4</v>
      </c>
      <c r="F533" s="44">
        <v>2</v>
      </c>
      <c r="G533" s="45">
        <v>0.6</v>
      </c>
      <c r="H533" s="44"/>
      <c r="I533" s="45">
        <v>2</v>
      </c>
      <c r="J533" s="46">
        <f t="shared" si="107"/>
        <v>9.6</v>
      </c>
      <c r="K533" s="95"/>
    </row>
    <row r="534" spans="1:11" ht="24.95" customHeight="1">
      <c r="A534" s="51"/>
      <c r="B534" s="51"/>
      <c r="C534" s="43" t="s">
        <v>397</v>
      </c>
      <c r="D534" s="44">
        <v>1</v>
      </c>
      <c r="E534" s="44">
        <v>6</v>
      </c>
      <c r="F534" s="44">
        <v>2</v>
      </c>
      <c r="G534" s="45">
        <v>0.6</v>
      </c>
      <c r="H534" s="44"/>
      <c r="I534" s="45">
        <v>2.1</v>
      </c>
      <c r="J534" s="46">
        <f t="shared" si="107"/>
        <v>15.12</v>
      </c>
      <c r="K534" s="95"/>
    </row>
    <row r="535" spans="1:11" ht="24.95" customHeight="1">
      <c r="A535" s="51"/>
      <c r="B535" s="51"/>
      <c r="C535" s="43" t="s">
        <v>422</v>
      </c>
      <c r="D535" s="44">
        <v>1</v>
      </c>
      <c r="E535" s="44">
        <v>1</v>
      </c>
      <c r="F535" s="44">
        <v>1</v>
      </c>
      <c r="G535" s="45">
        <v>15.56</v>
      </c>
      <c r="H535" s="44"/>
      <c r="I535" s="45">
        <v>3.18</v>
      </c>
      <c r="J535" s="46">
        <f t="shared" ref="J535" si="108">PRODUCT(D535:I535)</f>
        <v>49.480800000000002</v>
      </c>
      <c r="K535" s="95"/>
    </row>
    <row r="536" spans="1:11" ht="24.95" customHeight="1">
      <c r="A536" s="51"/>
      <c r="B536" s="51"/>
      <c r="C536" s="43" t="s">
        <v>194</v>
      </c>
      <c r="D536" s="44">
        <v>1</v>
      </c>
      <c r="E536" s="44">
        <v>1</v>
      </c>
      <c r="F536" s="44">
        <v>2</v>
      </c>
      <c r="G536" s="45">
        <v>1.35</v>
      </c>
      <c r="H536" s="44"/>
      <c r="I536" s="45">
        <v>1.35</v>
      </c>
      <c r="J536" s="46">
        <f>-PRODUCT(D536:I536)</f>
        <v>-3.6450000000000005</v>
      </c>
      <c r="K536" s="95"/>
    </row>
    <row r="537" spans="1:11" ht="24.95" customHeight="1">
      <c r="A537" s="51"/>
      <c r="B537" s="51"/>
      <c r="C537" s="43" t="s">
        <v>423</v>
      </c>
      <c r="D537" s="44">
        <v>1</v>
      </c>
      <c r="E537" s="44">
        <v>1</v>
      </c>
      <c r="F537" s="44">
        <v>2</v>
      </c>
      <c r="G537" s="45">
        <v>1.35</v>
      </c>
      <c r="H537" s="44">
        <v>0.23</v>
      </c>
      <c r="I537" s="45"/>
      <c r="J537" s="46">
        <v>0.62</v>
      </c>
      <c r="K537" s="95"/>
    </row>
    <row r="538" spans="1:11" ht="24.95" customHeight="1">
      <c r="A538" s="51"/>
      <c r="B538" s="51"/>
      <c r="C538" s="43" t="s">
        <v>280</v>
      </c>
      <c r="D538" s="44">
        <v>1</v>
      </c>
      <c r="E538" s="44">
        <v>1</v>
      </c>
      <c r="F538" s="44">
        <v>1</v>
      </c>
      <c r="G538" s="45">
        <v>1</v>
      </c>
      <c r="H538" s="44"/>
      <c r="I538" s="45">
        <v>2.1</v>
      </c>
      <c r="J538" s="46">
        <f>-PRODUCT(D538:I538)</f>
        <v>-2.1</v>
      </c>
      <c r="K538" s="95"/>
    </row>
    <row r="539" spans="1:11" ht="24.95" customHeight="1">
      <c r="A539" s="51"/>
      <c r="B539" s="51"/>
      <c r="C539" s="43" t="s">
        <v>290</v>
      </c>
      <c r="D539" s="44">
        <v>1</v>
      </c>
      <c r="E539" s="44">
        <v>1</v>
      </c>
      <c r="F539" s="44">
        <v>2</v>
      </c>
      <c r="G539" s="45">
        <v>0.45</v>
      </c>
      <c r="H539" s="44"/>
      <c r="I539" s="45">
        <v>2.1</v>
      </c>
      <c r="J539" s="46">
        <f t="shared" ref="J539" si="109">PRODUCT(D539:I539)</f>
        <v>1.8900000000000001</v>
      </c>
      <c r="K539" s="95"/>
    </row>
    <row r="540" spans="1:11" ht="24.95" customHeight="1">
      <c r="A540" s="51"/>
      <c r="B540" s="51"/>
      <c r="C540" s="43" t="s">
        <v>424</v>
      </c>
      <c r="D540" s="44">
        <v>1</v>
      </c>
      <c r="E540" s="44">
        <v>1</v>
      </c>
      <c r="F540" s="44">
        <v>1</v>
      </c>
      <c r="G540" s="45">
        <v>14.66</v>
      </c>
      <c r="H540" s="44"/>
      <c r="I540" s="45">
        <v>3.18</v>
      </c>
      <c r="J540" s="46">
        <f>G540*I540</f>
        <v>46.6188</v>
      </c>
      <c r="K540" s="95"/>
    </row>
    <row r="541" spans="1:11" ht="24.95" customHeight="1">
      <c r="A541" s="51"/>
      <c r="B541" s="51"/>
      <c r="C541" s="43" t="s">
        <v>280</v>
      </c>
      <c r="D541" s="44">
        <v>1</v>
      </c>
      <c r="E541" s="44">
        <v>1</v>
      </c>
      <c r="F541" s="44">
        <v>1</v>
      </c>
      <c r="G541" s="45">
        <v>1</v>
      </c>
      <c r="H541" s="44"/>
      <c r="I541" s="45">
        <v>2.1</v>
      </c>
      <c r="J541" s="46">
        <f>-PRODUCT(D541:I541)</f>
        <v>-2.1</v>
      </c>
      <c r="K541" s="95"/>
    </row>
    <row r="542" spans="1:11" ht="24.95" customHeight="1">
      <c r="A542" s="51"/>
      <c r="B542" s="51"/>
      <c r="C542" s="43" t="s">
        <v>194</v>
      </c>
      <c r="D542" s="44">
        <v>1</v>
      </c>
      <c r="E542" s="44">
        <v>2</v>
      </c>
      <c r="F542" s="44">
        <v>1</v>
      </c>
      <c r="G542" s="45">
        <v>1.35</v>
      </c>
      <c r="H542" s="44"/>
      <c r="I542" s="45">
        <v>1.35</v>
      </c>
      <c r="J542" s="46">
        <f>-PRODUCT(D542:I542)</f>
        <v>-3.6450000000000005</v>
      </c>
      <c r="K542" s="95"/>
    </row>
    <row r="543" spans="1:11" ht="24.95" customHeight="1">
      <c r="A543" s="51"/>
      <c r="B543" s="51"/>
      <c r="C543" s="43" t="s">
        <v>394</v>
      </c>
      <c r="D543" s="44">
        <v>1</v>
      </c>
      <c r="E543" s="44">
        <v>1</v>
      </c>
      <c r="F543" s="44">
        <v>1</v>
      </c>
      <c r="G543" s="45">
        <v>0.9</v>
      </c>
      <c r="H543" s="45"/>
      <c r="I543" s="45">
        <v>0.6</v>
      </c>
      <c r="J543" s="46">
        <f>-PRODUCT(D543:I543)</f>
        <v>-0.54</v>
      </c>
      <c r="K543" s="95"/>
    </row>
    <row r="544" spans="1:11" ht="24.95" customHeight="1">
      <c r="A544" s="51"/>
      <c r="B544" s="51"/>
      <c r="C544" s="43" t="s">
        <v>395</v>
      </c>
      <c r="D544" s="44">
        <v>1</v>
      </c>
      <c r="E544" s="44">
        <v>1</v>
      </c>
      <c r="F544" s="44">
        <v>1</v>
      </c>
      <c r="G544" s="45">
        <v>0.9</v>
      </c>
      <c r="H544" s="45">
        <v>0.23</v>
      </c>
      <c r="I544" s="45"/>
      <c r="J544" s="46">
        <f t="shared" ref="J544:J546" si="110">PRODUCT(D544:I544)</f>
        <v>0.20700000000000002</v>
      </c>
      <c r="K544" s="95"/>
    </row>
    <row r="545" spans="1:11" ht="24.95" customHeight="1">
      <c r="A545" s="51"/>
      <c r="B545" s="51"/>
      <c r="C545" s="43" t="s">
        <v>423</v>
      </c>
      <c r="D545" s="44">
        <v>1</v>
      </c>
      <c r="E545" s="44">
        <v>1</v>
      </c>
      <c r="F545" s="44">
        <v>1</v>
      </c>
      <c r="G545" s="45">
        <v>0.9</v>
      </c>
      <c r="H545" s="45">
        <v>0.23</v>
      </c>
      <c r="I545" s="45"/>
      <c r="J545" s="46">
        <f t="shared" si="110"/>
        <v>0.20700000000000002</v>
      </c>
      <c r="K545" s="95"/>
    </row>
    <row r="546" spans="1:11" ht="24.75" customHeight="1">
      <c r="A546" s="51"/>
      <c r="B546" s="51"/>
      <c r="C546" s="43" t="s">
        <v>425</v>
      </c>
      <c r="D546" s="44">
        <v>1</v>
      </c>
      <c r="E546" s="44">
        <v>1</v>
      </c>
      <c r="F546" s="44">
        <v>1</v>
      </c>
      <c r="G546" s="45">
        <v>2.3199999999999998</v>
      </c>
      <c r="H546" s="44"/>
      <c r="I546" s="45">
        <v>3.18</v>
      </c>
      <c r="J546" s="46">
        <f t="shared" si="110"/>
        <v>7.3776000000000002</v>
      </c>
      <c r="K546" s="95"/>
    </row>
    <row r="547" spans="1:11" ht="24.95" customHeight="1">
      <c r="A547" s="51"/>
      <c r="B547" s="51"/>
      <c r="C547" s="43" t="s">
        <v>335</v>
      </c>
      <c r="D547" s="44">
        <v>1</v>
      </c>
      <c r="E547" s="44">
        <v>1</v>
      </c>
      <c r="F547" s="44">
        <v>1</v>
      </c>
      <c r="G547" s="45">
        <v>0.75</v>
      </c>
      <c r="H547" s="44"/>
      <c r="I547" s="45">
        <v>2.1</v>
      </c>
      <c r="J547" s="46">
        <f>-PRODUCT(D547:I547)</f>
        <v>-1.5750000000000002</v>
      </c>
      <c r="K547" s="95"/>
    </row>
    <row r="548" spans="1:11" ht="24.95" customHeight="1">
      <c r="A548" s="51"/>
      <c r="B548" s="51"/>
      <c r="C548" s="43" t="s">
        <v>426</v>
      </c>
      <c r="D548" s="44">
        <v>1</v>
      </c>
      <c r="E548" s="44">
        <v>1</v>
      </c>
      <c r="F548" s="44">
        <v>1</v>
      </c>
      <c r="G548" s="45">
        <v>1.45</v>
      </c>
      <c r="H548" s="44"/>
      <c r="I548" s="45">
        <v>3.18</v>
      </c>
      <c r="J548" s="46">
        <f>G548*I548</f>
        <v>4.6109999999999998</v>
      </c>
      <c r="K548" s="95"/>
    </row>
    <row r="549" spans="1:11" ht="24.95" customHeight="1">
      <c r="A549" s="51"/>
      <c r="B549" s="51"/>
      <c r="C549" s="43" t="s">
        <v>290</v>
      </c>
      <c r="D549" s="44">
        <v>1</v>
      </c>
      <c r="E549" s="44">
        <v>1</v>
      </c>
      <c r="F549" s="44">
        <v>2</v>
      </c>
      <c r="G549" s="45">
        <v>0.45</v>
      </c>
      <c r="H549" s="44"/>
      <c r="I549" s="45">
        <v>2.1</v>
      </c>
      <c r="J549" s="46">
        <f t="shared" ref="J549" si="111">PRODUCT(D549:I549)</f>
        <v>1.8900000000000001</v>
      </c>
      <c r="K549" s="95"/>
    </row>
    <row r="550" spans="1:11" ht="24.95" customHeight="1">
      <c r="A550" s="51"/>
      <c r="B550" s="51"/>
      <c r="C550" s="95" t="s">
        <v>427</v>
      </c>
      <c r="D550" s="44"/>
      <c r="E550" s="44"/>
      <c r="F550" s="44"/>
      <c r="G550" s="45"/>
      <c r="H550" s="45"/>
      <c r="I550" s="45"/>
      <c r="J550" s="46"/>
      <c r="K550" s="95"/>
    </row>
    <row r="551" spans="1:11" ht="24.95" customHeight="1">
      <c r="A551" s="51"/>
      <c r="B551" s="51"/>
      <c r="C551" s="43" t="s">
        <v>428</v>
      </c>
      <c r="D551" s="44">
        <v>1</v>
      </c>
      <c r="E551" s="44">
        <v>1</v>
      </c>
      <c r="F551" s="44">
        <v>1</v>
      </c>
      <c r="G551" s="45">
        <v>11.54</v>
      </c>
      <c r="H551" s="45"/>
      <c r="I551" s="45">
        <v>3.18</v>
      </c>
      <c r="J551" s="46">
        <f t="shared" ref="J551" si="112">PRODUCT(D551:I551)</f>
        <v>36.697200000000002</v>
      </c>
      <c r="K551" s="95"/>
    </row>
    <row r="552" spans="1:11" ht="24.95" customHeight="1">
      <c r="A552" s="51"/>
      <c r="B552" s="51"/>
      <c r="C552" s="43" t="s">
        <v>435</v>
      </c>
      <c r="D552" s="44">
        <v>1</v>
      </c>
      <c r="E552" s="44">
        <v>1</v>
      </c>
      <c r="F552" s="44">
        <v>1</v>
      </c>
      <c r="G552" s="45">
        <v>1.8</v>
      </c>
      <c r="H552" s="45"/>
      <c r="I552" s="45">
        <v>2.2000000000000002</v>
      </c>
      <c r="J552" s="46">
        <f>-PRODUCT(D552:I552)</f>
        <v>-3.9600000000000004</v>
      </c>
      <c r="K552" s="95"/>
    </row>
    <row r="553" spans="1:11" ht="24.95" customHeight="1">
      <c r="A553" s="51"/>
      <c r="B553" s="51"/>
      <c r="C553" s="43" t="s">
        <v>429</v>
      </c>
      <c r="D553" s="44">
        <v>1</v>
      </c>
      <c r="E553" s="44">
        <v>1</v>
      </c>
      <c r="F553" s="44">
        <v>1</v>
      </c>
      <c r="G553" s="45">
        <v>2.4</v>
      </c>
      <c r="H553" s="44"/>
      <c r="I553" s="45">
        <v>3.18</v>
      </c>
      <c r="J553" s="46">
        <f>-PRODUCT(D553:I553)</f>
        <v>-7.6319999999999997</v>
      </c>
      <c r="K553" s="95"/>
    </row>
    <row r="554" spans="1:11" ht="24.95" customHeight="1">
      <c r="A554" s="51"/>
      <c r="B554" s="51"/>
      <c r="C554" s="43" t="s">
        <v>479</v>
      </c>
      <c r="D554" s="44">
        <v>1</v>
      </c>
      <c r="E554" s="44">
        <v>1</v>
      </c>
      <c r="F554" s="44">
        <v>1</v>
      </c>
      <c r="G554" s="45">
        <v>11.74</v>
      </c>
      <c r="H554" s="44"/>
      <c r="I554" s="45">
        <v>3.18</v>
      </c>
      <c r="J554" s="113">
        <f>G554*I554</f>
        <v>37.333200000000005</v>
      </c>
      <c r="K554" s="95"/>
    </row>
    <row r="555" spans="1:11" ht="24.95" customHeight="1">
      <c r="A555" s="51"/>
      <c r="B555" s="51"/>
      <c r="C555" s="43" t="s">
        <v>236</v>
      </c>
      <c r="D555" s="44">
        <v>1</v>
      </c>
      <c r="E555" s="44">
        <v>1</v>
      </c>
      <c r="F555" s="44">
        <v>1</v>
      </c>
      <c r="G555" s="45">
        <v>1</v>
      </c>
      <c r="H555" s="45"/>
      <c r="I555" s="45">
        <v>2.1</v>
      </c>
      <c r="J555" s="46">
        <v>-2.1</v>
      </c>
      <c r="K555" s="95"/>
    </row>
    <row r="556" spans="1:11" ht="24.95" customHeight="1">
      <c r="A556" s="51"/>
      <c r="B556" s="51"/>
      <c r="C556" s="43" t="s">
        <v>430</v>
      </c>
      <c r="D556" s="44">
        <v>1</v>
      </c>
      <c r="E556" s="44">
        <v>1</v>
      </c>
      <c r="F556" s="44">
        <v>1</v>
      </c>
      <c r="G556" s="45">
        <v>1.2</v>
      </c>
      <c r="H556" s="45"/>
      <c r="I556" s="45">
        <v>2.1</v>
      </c>
      <c r="J556" s="46">
        <v>-2.52</v>
      </c>
      <c r="K556" s="95"/>
    </row>
    <row r="557" spans="1:11" ht="24.95" customHeight="1">
      <c r="A557" s="51"/>
      <c r="B557" s="51"/>
      <c r="C557" s="43" t="s">
        <v>431</v>
      </c>
      <c r="D557" s="44">
        <v>1</v>
      </c>
      <c r="E557" s="44">
        <v>1</v>
      </c>
      <c r="F557" s="44">
        <v>1</v>
      </c>
      <c r="G557" s="45">
        <v>1</v>
      </c>
      <c r="H557" s="44">
        <v>0.23</v>
      </c>
      <c r="I557" s="45"/>
      <c r="J557" s="46">
        <f t="shared" ref="J557:J564" si="113">PRODUCT(D557:I557)</f>
        <v>0.23</v>
      </c>
      <c r="K557" s="95"/>
    </row>
    <row r="558" spans="1:11" ht="24.95" customHeight="1">
      <c r="A558" s="51"/>
      <c r="B558" s="51"/>
      <c r="C558" s="43" t="s">
        <v>432</v>
      </c>
      <c r="D558" s="44">
        <v>1</v>
      </c>
      <c r="E558" s="44">
        <v>1</v>
      </c>
      <c r="F558" s="44">
        <v>1</v>
      </c>
      <c r="G558" s="45">
        <v>1.35</v>
      </c>
      <c r="H558" s="44"/>
      <c r="I558" s="45">
        <v>1.35</v>
      </c>
      <c r="J558" s="46">
        <v>-2.52</v>
      </c>
      <c r="K558" s="95"/>
    </row>
    <row r="559" spans="1:11" ht="24.95" customHeight="1">
      <c r="A559" s="51"/>
      <c r="B559" s="51"/>
      <c r="C559" s="43" t="s">
        <v>433</v>
      </c>
      <c r="D559" s="44">
        <v>1</v>
      </c>
      <c r="E559" s="44">
        <v>1</v>
      </c>
      <c r="F559" s="44">
        <v>1</v>
      </c>
      <c r="G559" s="45">
        <v>6</v>
      </c>
      <c r="H559" s="45"/>
      <c r="I559" s="45">
        <v>3.18</v>
      </c>
      <c r="J559" s="46">
        <f t="shared" si="113"/>
        <v>19.080000000000002</v>
      </c>
      <c r="K559" s="95"/>
    </row>
    <row r="560" spans="1:11" ht="24.95" customHeight="1">
      <c r="A560" s="51"/>
      <c r="B560" s="51"/>
      <c r="C560" s="43" t="s">
        <v>434</v>
      </c>
      <c r="D560" s="44">
        <v>1</v>
      </c>
      <c r="E560" s="44">
        <v>1</v>
      </c>
      <c r="F560" s="44">
        <v>1</v>
      </c>
      <c r="G560" s="45">
        <v>0.75</v>
      </c>
      <c r="H560" s="44">
        <v>0.115</v>
      </c>
      <c r="I560" s="45"/>
      <c r="J560" s="46">
        <f t="shared" si="113"/>
        <v>8.6250000000000007E-2</v>
      </c>
      <c r="K560" s="95"/>
    </row>
    <row r="561" spans="1:11" ht="24.95" customHeight="1">
      <c r="A561" s="51"/>
      <c r="B561" s="51"/>
      <c r="C561" s="43" t="s">
        <v>335</v>
      </c>
      <c r="D561" s="44">
        <v>1</v>
      </c>
      <c r="E561" s="44">
        <v>1</v>
      </c>
      <c r="F561" s="44">
        <v>1</v>
      </c>
      <c r="G561" s="45">
        <v>0.75</v>
      </c>
      <c r="H561" s="45"/>
      <c r="I561" s="45">
        <v>2.1</v>
      </c>
      <c r="J561" s="46">
        <v>-1.58</v>
      </c>
      <c r="K561" s="95"/>
    </row>
    <row r="562" spans="1:11" ht="24.95" customHeight="1">
      <c r="A562" s="51"/>
      <c r="B562" s="51"/>
      <c r="C562" s="43" t="s">
        <v>337</v>
      </c>
      <c r="D562" s="44">
        <v>1</v>
      </c>
      <c r="E562" s="44">
        <v>1</v>
      </c>
      <c r="F562" s="44">
        <v>1</v>
      </c>
      <c r="G562" s="45">
        <v>0.9</v>
      </c>
      <c r="H562" s="44"/>
      <c r="I562" s="45">
        <v>0.6</v>
      </c>
      <c r="J562" s="46">
        <f>I562-G562</f>
        <v>-0.30000000000000004</v>
      </c>
      <c r="K562" s="95"/>
    </row>
    <row r="563" spans="1:11" ht="24.95" customHeight="1">
      <c r="A563" s="51"/>
      <c r="B563" s="51"/>
      <c r="C563" s="43" t="s">
        <v>436</v>
      </c>
      <c r="D563" s="44">
        <v>1</v>
      </c>
      <c r="E563" s="44">
        <v>1</v>
      </c>
      <c r="F563" s="44">
        <v>1</v>
      </c>
      <c r="G563" s="45">
        <v>0.9</v>
      </c>
      <c r="H563" s="44">
        <v>0.23</v>
      </c>
      <c r="I563" s="45"/>
      <c r="J563" s="46">
        <f t="shared" si="113"/>
        <v>0.20700000000000002</v>
      </c>
      <c r="K563" s="95"/>
    </row>
    <row r="564" spans="1:11" ht="24.95" customHeight="1">
      <c r="A564" s="51"/>
      <c r="B564" s="51"/>
      <c r="C564" s="43" t="s">
        <v>437</v>
      </c>
      <c r="D564" s="44">
        <v>1</v>
      </c>
      <c r="E564" s="44">
        <v>1</v>
      </c>
      <c r="F564" s="44">
        <v>1</v>
      </c>
      <c r="G564" s="45">
        <v>3.96</v>
      </c>
      <c r="H564" s="45"/>
      <c r="I564" s="45">
        <v>3.18</v>
      </c>
      <c r="J564" s="46">
        <f t="shared" si="113"/>
        <v>12.5928</v>
      </c>
      <c r="K564" s="95"/>
    </row>
    <row r="565" spans="1:11" ht="24.95" customHeight="1">
      <c r="A565" s="51"/>
      <c r="B565" s="51"/>
      <c r="C565" s="43" t="s">
        <v>438</v>
      </c>
      <c r="D565" s="44">
        <v>1</v>
      </c>
      <c r="E565" s="44">
        <v>1</v>
      </c>
      <c r="F565" s="44">
        <v>1</v>
      </c>
      <c r="G565" s="45">
        <v>1.2</v>
      </c>
      <c r="H565" s="45"/>
      <c r="I565" s="45">
        <v>3.18</v>
      </c>
      <c r="J565" s="46">
        <v>-3.82</v>
      </c>
      <c r="K565" s="95"/>
    </row>
    <row r="566" spans="1:11" ht="24.95" customHeight="1">
      <c r="A566" s="51"/>
      <c r="B566" s="51"/>
      <c r="C566" s="43" t="s">
        <v>439</v>
      </c>
      <c r="D566" s="44">
        <v>1</v>
      </c>
      <c r="E566" s="44">
        <v>1</v>
      </c>
      <c r="F566" s="44">
        <v>1</v>
      </c>
      <c r="G566" s="45">
        <v>7.56</v>
      </c>
      <c r="H566" s="44"/>
      <c r="I566" s="45">
        <v>3.18</v>
      </c>
      <c r="J566" s="46">
        <v>24.04</v>
      </c>
      <c r="K566" s="95"/>
    </row>
    <row r="567" spans="1:11" ht="24.95" customHeight="1">
      <c r="A567" s="51"/>
      <c r="B567" s="51"/>
      <c r="C567" s="43" t="s">
        <v>335</v>
      </c>
      <c r="D567" s="44">
        <v>1</v>
      </c>
      <c r="E567" s="44">
        <v>1</v>
      </c>
      <c r="F567" s="44">
        <v>1</v>
      </c>
      <c r="G567" s="45">
        <v>0.75</v>
      </c>
      <c r="H567" s="45"/>
      <c r="I567" s="45">
        <v>2.1</v>
      </c>
      <c r="J567" s="46">
        <v>-1.58</v>
      </c>
      <c r="K567" s="95"/>
    </row>
    <row r="568" spans="1:11" ht="24.95" customHeight="1">
      <c r="A568" s="51"/>
      <c r="B568" s="51"/>
      <c r="C568" s="43" t="s">
        <v>440</v>
      </c>
      <c r="D568" s="44">
        <v>1</v>
      </c>
      <c r="E568" s="44">
        <v>1</v>
      </c>
      <c r="F568" s="44">
        <v>1</v>
      </c>
      <c r="G568" s="45">
        <v>0.9</v>
      </c>
      <c r="H568" s="44"/>
      <c r="I568" s="45">
        <v>0.6</v>
      </c>
      <c r="J568" s="46">
        <f>-PRODUCT(D568:I568)</f>
        <v>-0.54</v>
      </c>
      <c r="K568" s="95"/>
    </row>
    <row r="569" spans="1:11" ht="24.95" customHeight="1">
      <c r="A569" s="51"/>
      <c r="B569" s="51"/>
      <c r="C569" s="43" t="s">
        <v>441</v>
      </c>
      <c r="D569" s="44">
        <v>1</v>
      </c>
      <c r="E569" s="44">
        <v>1</v>
      </c>
      <c r="F569" s="44">
        <v>1</v>
      </c>
      <c r="G569" s="45">
        <v>6.74</v>
      </c>
      <c r="H569" s="44"/>
      <c r="I569" s="45">
        <v>3.18</v>
      </c>
      <c r="J569" s="46">
        <f>G569*I569</f>
        <v>21.433200000000003</v>
      </c>
      <c r="K569" s="95"/>
    </row>
    <row r="570" spans="1:11" ht="24.95" customHeight="1">
      <c r="A570" s="51"/>
      <c r="B570" s="51"/>
      <c r="C570" s="43" t="s">
        <v>335</v>
      </c>
      <c r="D570" s="44">
        <v>1</v>
      </c>
      <c r="E570" s="44">
        <v>1</v>
      </c>
      <c r="F570" s="44">
        <v>1</v>
      </c>
      <c r="G570" s="45">
        <v>0.75</v>
      </c>
      <c r="H570" s="45"/>
      <c r="I570" s="45">
        <v>2.1</v>
      </c>
      <c r="J570" s="46">
        <f>-G570*I570</f>
        <v>-1.5750000000000002</v>
      </c>
      <c r="K570" s="95"/>
    </row>
    <row r="571" spans="1:11" ht="24.95" customHeight="1">
      <c r="A571" s="51"/>
      <c r="B571" s="51"/>
      <c r="C571" s="43" t="s">
        <v>442</v>
      </c>
      <c r="D571" s="44">
        <v>1</v>
      </c>
      <c r="E571" s="44">
        <v>1</v>
      </c>
      <c r="F571" s="44">
        <v>1</v>
      </c>
      <c r="G571" s="45">
        <v>6.87</v>
      </c>
      <c r="H571" s="45"/>
      <c r="I571" s="45">
        <v>3.18</v>
      </c>
      <c r="J571" s="46">
        <f t="shared" ref="J571" si="114">PRODUCT(D571:I571)</f>
        <v>21.846600000000002</v>
      </c>
      <c r="K571" s="95"/>
    </row>
    <row r="572" spans="1:11" ht="24.95" customHeight="1">
      <c r="A572" s="51"/>
      <c r="B572" s="51"/>
      <c r="C572" s="43" t="s">
        <v>335</v>
      </c>
      <c r="D572" s="44">
        <v>1</v>
      </c>
      <c r="E572" s="44">
        <v>1</v>
      </c>
      <c r="F572" s="44">
        <v>1</v>
      </c>
      <c r="G572" s="45">
        <v>0.75</v>
      </c>
      <c r="H572" s="44"/>
      <c r="I572" s="45">
        <v>2.1</v>
      </c>
      <c r="J572" s="46">
        <f>-PRODUCT(D572:I572)</f>
        <v>-1.5750000000000002</v>
      </c>
      <c r="K572" s="95"/>
    </row>
    <row r="573" spans="1:11" ht="24.95" customHeight="1">
      <c r="A573" s="51"/>
      <c r="B573" s="51"/>
      <c r="C573" s="43" t="s">
        <v>443</v>
      </c>
      <c r="D573" s="44">
        <v>1</v>
      </c>
      <c r="E573" s="44">
        <v>1</v>
      </c>
      <c r="F573" s="44">
        <v>1</v>
      </c>
      <c r="G573" s="45">
        <v>1.2</v>
      </c>
      <c r="H573" s="44"/>
      <c r="I573" s="45">
        <v>3.18</v>
      </c>
      <c r="J573" s="46">
        <f>-PRODUCT(D573:I573)</f>
        <v>-3.8159999999999998</v>
      </c>
      <c r="K573" s="95"/>
    </row>
    <row r="574" spans="1:11" ht="24.95" customHeight="1">
      <c r="A574" s="51"/>
      <c r="B574" s="51"/>
      <c r="C574" s="43" t="s">
        <v>337</v>
      </c>
      <c r="D574" s="44">
        <v>1</v>
      </c>
      <c r="E574" s="44">
        <v>1</v>
      </c>
      <c r="F574" s="44">
        <v>1</v>
      </c>
      <c r="G574" s="45">
        <v>0.9</v>
      </c>
      <c r="H574" s="44"/>
      <c r="I574" s="45">
        <v>0.6</v>
      </c>
      <c r="J574" s="46">
        <f>-PRODUCT(D574:I574)</f>
        <v>-0.54</v>
      </c>
      <c r="K574" s="95"/>
    </row>
    <row r="575" spans="1:11" ht="24.95" customHeight="1">
      <c r="A575" s="51"/>
      <c r="B575" s="51"/>
      <c r="C575" s="43" t="s">
        <v>444</v>
      </c>
      <c r="D575" s="44">
        <v>1</v>
      </c>
      <c r="E575" s="44">
        <v>1</v>
      </c>
      <c r="F575" s="44">
        <v>1</v>
      </c>
      <c r="G575" s="45">
        <v>20.28</v>
      </c>
      <c r="H575" s="45"/>
      <c r="I575" s="45">
        <v>3.18</v>
      </c>
      <c r="J575" s="46">
        <f t="shared" ref="J575:J579" si="115">PRODUCT(D575:I575)</f>
        <v>64.490400000000008</v>
      </c>
      <c r="K575" s="95"/>
    </row>
    <row r="576" spans="1:11" ht="24.95" customHeight="1">
      <c r="A576" s="51"/>
      <c r="B576" s="51"/>
      <c r="C576" s="43" t="s">
        <v>445</v>
      </c>
      <c r="D576" s="44">
        <v>1</v>
      </c>
      <c r="E576" s="44">
        <v>1</v>
      </c>
      <c r="F576" s="44">
        <v>2</v>
      </c>
      <c r="G576" s="45">
        <v>1</v>
      </c>
      <c r="H576" s="45"/>
      <c r="I576" s="45">
        <v>2.1</v>
      </c>
      <c r="J576" s="46">
        <f>F576*-G576*I576</f>
        <v>-4.2</v>
      </c>
      <c r="K576" s="95"/>
    </row>
    <row r="577" spans="1:18" ht="24.95" customHeight="1">
      <c r="A577" s="51"/>
      <c r="B577" s="51"/>
      <c r="C577" s="43" t="s">
        <v>446</v>
      </c>
      <c r="D577" s="44">
        <v>1</v>
      </c>
      <c r="E577" s="44">
        <v>1</v>
      </c>
      <c r="F577" s="44">
        <v>1</v>
      </c>
      <c r="G577" s="45">
        <v>1</v>
      </c>
      <c r="H577" s="44">
        <v>0.23</v>
      </c>
      <c r="I577" s="45"/>
      <c r="J577" s="46">
        <v>0.23</v>
      </c>
      <c r="K577" s="95"/>
    </row>
    <row r="578" spans="1:18" ht="24.95" customHeight="1">
      <c r="A578" s="51"/>
      <c r="B578" s="51"/>
      <c r="C578" s="43" t="s">
        <v>333</v>
      </c>
      <c r="D578" s="44">
        <v>1</v>
      </c>
      <c r="E578" s="44">
        <v>1</v>
      </c>
      <c r="F578" s="44">
        <v>1</v>
      </c>
      <c r="G578" s="45">
        <v>1.5</v>
      </c>
      <c r="H578" s="44"/>
      <c r="I578" s="45">
        <v>2.1</v>
      </c>
      <c r="J578" s="46">
        <v>-0.35</v>
      </c>
      <c r="K578" s="95"/>
    </row>
    <row r="579" spans="1:18" ht="24.95" customHeight="1">
      <c r="A579" s="51"/>
      <c r="B579" s="51"/>
      <c r="C579" s="43" t="s">
        <v>447</v>
      </c>
      <c r="D579" s="44">
        <v>1</v>
      </c>
      <c r="E579" s="44">
        <v>1</v>
      </c>
      <c r="F579" s="44">
        <v>1</v>
      </c>
      <c r="G579" s="45">
        <v>1.5</v>
      </c>
      <c r="H579" s="44">
        <v>0.23</v>
      </c>
      <c r="I579" s="45"/>
      <c r="J579" s="46">
        <f t="shared" si="115"/>
        <v>0.34500000000000003</v>
      </c>
      <c r="K579" s="95"/>
    </row>
    <row r="580" spans="1:18" ht="24.95" customHeight="1">
      <c r="A580" s="51"/>
      <c r="B580" s="51"/>
      <c r="C580" s="43" t="s">
        <v>448</v>
      </c>
      <c r="D580" s="44">
        <v>1</v>
      </c>
      <c r="E580" s="44">
        <v>1</v>
      </c>
      <c r="F580" s="44">
        <v>1</v>
      </c>
      <c r="G580" s="45">
        <v>1.2</v>
      </c>
      <c r="H580" s="44"/>
      <c r="I580" s="45">
        <v>3.18</v>
      </c>
      <c r="J580" s="46">
        <f>-PRODUCT(D580:I580)</f>
        <v>-3.8159999999999998</v>
      </c>
      <c r="K580" s="95"/>
    </row>
    <row r="581" spans="1:18" ht="24.95" customHeight="1">
      <c r="A581" s="51"/>
      <c r="B581" s="51"/>
      <c r="C581" s="43" t="s">
        <v>449</v>
      </c>
      <c r="D581" s="44">
        <v>1</v>
      </c>
      <c r="E581" s="44">
        <v>1</v>
      </c>
      <c r="F581" s="44">
        <v>1</v>
      </c>
      <c r="G581" s="45">
        <v>1.35</v>
      </c>
      <c r="H581" s="44"/>
      <c r="I581" s="45">
        <v>1.35</v>
      </c>
      <c r="J581" s="46">
        <v>-1.82</v>
      </c>
      <c r="K581" s="95"/>
    </row>
    <row r="582" spans="1:18" ht="24.95" customHeight="1">
      <c r="A582" s="51"/>
      <c r="B582" s="51"/>
      <c r="C582" s="43" t="s">
        <v>450</v>
      </c>
      <c r="D582" s="44">
        <v>1</v>
      </c>
      <c r="E582" s="44">
        <v>1</v>
      </c>
      <c r="F582" s="44">
        <v>2</v>
      </c>
      <c r="G582" s="45">
        <v>1.2</v>
      </c>
      <c r="H582" s="44"/>
      <c r="I582" s="45">
        <v>1.35</v>
      </c>
      <c r="J582" s="46">
        <f>-PRODUCT(D582:I582)</f>
        <v>-3.24</v>
      </c>
      <c r="K582" s="95"/>
    </row>
    <row r="583" spans="1:18" ht="24.95" customHeight="1">
      <c r="A583" s="51"/>
      <c r="B583" s="51"/>
      <c r="C583" s="43" t="s">
        <v>451</v>
      </c>
      <c r="D583" s="44">
        <v>1</v>
      </c>
      <c r="E583" s="44">
        <v>1</v>
      </c>
      <c r="F583" s="44">
        <v>2</v>
      </c>
      <c r="G583" s="45">
        <v>1.2</v>
      </c>
      <c r="H583" s="44">
        <v>0.23</v>
      </c>
      <c r="I583" s="45"/>
      <c r="J583" s="46">
        <f t="shared" ref="J583" si="116">PRODUCT(D583:I583)</f>
        <v>0.55200000000000005</v>
      </c>
      <c r="K583" s="95"/>
    </row>
    <row r="584" spans="1:18" ht="24.95" customHeight="1">
      <c r="A584" s="51"/>
      <c r="B584" s="51"/>
      <c r="C584" s="43" t="s">
        <v>452</v>
      </c>
      <c r="D584" s="44">
        <v>1</v>
      </c>
      <c r="E584" s="44">
        <v>1</v>
      </c>
      <c r="F584" s="44">
        <v>1</v>
      </c>
      <c r="G584" s="45">
        <v>1.35</v>
      </c>
      <c r="H584" s="44">
        <v>0.23</v>
      </c>
      <c r="I584" s="45"/>
      <c r="J584" s="46">
        <v>0.31</v>
      </c>
      <c r="K584" s="95"/>
    </row>
    <row r="585" spans="1:18" ht="24.95" customHeight="1">
      <c r="C585" s="43" t="s">
        <v>453</v>
      </c>
      <c r="D585" s="44">
        <v>1</v>
      </c>
      <c r="E585" s="44">
        <v>1</v>
      </c>
      <c r="F585" s="44">
        <v>1</v>
      </c>
      <c r="G585" s="45">
        <v>12.32</v>
      </c>
      <c r="H585" s="44"/>
      <c r="I585" s="45">
        <v>3.18</v>
      </c>
      <c r="J585" s="46">
        <v>39.18</v>
      </c>
      <c r="K585" s="43"/>
      <c r="L585" s="44">
        <v>1</v>
      </c>
      <c r="M585" s="44">
        <v>1</v>
      </c>
      <c r="N585" s="44">
        <v>1</v>
      </c>
      <c r="O585" s="45">
        <v>12.32</v>
      </c>
      <c r="P585" s="44"/>
      <c r="Q585" s="45">
        <v>3.18</v>
      </c>
      <c r="R585" s="46"/>
    </row>
    <row r="586" spans="1:18" ht="24.95" customHeight="1">
      <c r="C586" s="43" t="s">
        <v>280</v>
      </c>
      <c r="D586" s="44">
        <v>1</v>
      </c>
      <c r="E586" s="44">
        <v>1</v>
      </c>
      <c r="F586" s="44">
        <v>1</v>
      </c>
      <c r="G586" s="45">
        <v>1</v>
      </c>
      <c r="H586" s="44"/>
      <c r="I586" s="45">
        <v>2.1</v>
      </c>
      <c r="J586" s="46">
        <v>-2.1</v>
      </c>
      <c r="K586" s="43"/>
      <c r="L586" s="107"/>
      <c r="M586" s="107"/>
      <c r="N586" s="107"/>
      <c r="O586" s="108"/>
      <c r="P586" s="107"/>
      <c r="Q586" s="108"/>
      <c r="R586" s="109"/>
    </row>
    <row r="587" spans="1:18" ht="24.95" customHeight="1">
      <c r="C587" s="43" t="s">
        <v>194</v>
      </c>
      <c r="D587" s="44">
        <v>1</v>
      </c>
      <c r="E587" s="44">
        <v>1</v>
      </c>
      <c r="F587" s="44">
        <v>1</v>
      </c>
      <c r="G587" s="45">
        <v>1.35</v>
      </c>
      <c r="H587" s="44"/>
      <c r="I587" s="45">
        <v>1.35</v>
      </c>
      <c r="J587" s="46">
        <v>-1.8220000000000001</v>
      </c>
      <c r="K587" s="43"/>
      <c r="L587" s="107"/>
      <c r="M587" s="107"/>
      <c r="N587" s="107"/>
      <c r="O587" s="108"/>
      <c r="P587" s="107"/>
      <c r="Q587" s="108"/>
      <c r="R587" s="109"/>
    </row>
    <row r="588" spans="1:18" ht="24.95" customHeight="1">
      <c r="C588" s="43" t="s">
        <v>454</v>
      </c>
      <c r="D588" s="44">
        <v>1</v>
      </c>
      <c r="E588" s="44">
        <v>1</v>
      </c>
      <c r="F588" s="44">
        <v>1</v>
      </c>
      <c r="G588" s="45">
        <v>1.35</v>
      </c>
      <c r="H588" s="44">
        <v>0.23</v>
      </c>
      <c r="I588" s="45"/>
      <c r="J588" s="46">
        <v>0.31</v>
      </c>
      <c r="K588" s="43"/>
      <c r="L588" s="107"/>
      <c r="M588" s="107"/>
      <c r="N588" s="107"/>
      <c r="O588" s="108"/>
      <c r="P588" s="107"/>
      <c r="Q588" s="108"/>
      <c r="R588" s="109"/>
    </row>
    <row r="589" spans="1:18" ht="24.95" customHeight="1">
      <c r="C589" s="43" t="s">
        <v>455</v>
      </c>
      <c r="D589" s="44">
        <v>1</v>
      </c>
      <c r="E589" s="44">
        <v>1</v>
      </c>
      <c r="F589" s="44">
        <v>2</v>
      </c>
      <c r="G589" s="45">
        <v>0.45</v>
      </c>
      <c r="H589" s="44"/>
      <c r="I589" s="45">
        <v>2.1</v>
      </c>
      <c r="J589" s="46">
        <v>1.89</v>
      </c>
      <c r="K589" s="43"/>
      <c r="L589" s="107"/>
      <c r="M589" s="107"/>
      <c r="N589" s="107"/>
      <c r="O589" s="108"/>
      <c r="P589" s="107"/>
      <c r="Q589" s="108"/>
      <c r="R589" s="109"/>
    </row>
    <row r="590" spans="1:18" ht="24.95" customHeight="1">
      <c r="C590" s="43" t="s">
        <v>456</v>
      </c>
      <c r="D590" s="44">
        <v>1</v>
      </c>
      <c r="E590" s="44">
        <v>1</v>
      </c>
      <c r="F590" s="44">
        <v>1</v>
      </c>
      <c r="G590" s="45">
        <v>23.28</v>
      </c>
      <c r="H590" s="44"/>
      <c r="I590" s="45">
        <v>3.18</v>
      </c>
      <c r="J590" s="46">
        <v>74.03</v>
      </c>
      <c r="K590" s="43"/>
      <c r="L590" s="107"/>
      <c r="M590" s="107"/>
      <c r="N590" s="107"/>
      <c r="O590" s="108"/>
      <c r="P590" s="107"/>
      <c r="Q590" s="108"/>
      <c r="R590" s="109"/>
    </row>
    <row r="591" spans="1:18" ht="24.95" customHeight="1">
      <c r="C591" s="43" t="s">
        <v>333</v>
      </c>
      <c r="D591" s="44">
        <v>1</v>
      </c>
      <c r="E591" s="44">
        <v>1</v>
      </c>
      <c r="F591" s="44">
        <v>1</v>
      </c>
      <c r="G591" s="45">
        <v>1.5</v>
      </c>
      <c r="H591" s="44"/>
      <c r="I591" s="45">
        <v>2.1</v>
      </c>
      <c r="J591" s="46">
        <v>-3.15</v>
      </c>
      <c r="K591" s="43"/>
      <c r="L591" s="107"/>
      <c r="M591" s="107"/>
      <c r="N591" s="107"/>
      <c r="O591" s="108"/>
      <c r="P591" s="107"/>
      <c r="Q591" s="108"/>
      <c r="R591" s="109"/>
    </row>
    <row r="592" spans="1:18" ht="24.95" customHeight="1">
      <c r="A592" s="51"/>
      <c r="B592" s="51"/>
      <c r="C592" s="43" t="s">
        <v>194</v>
      </c>
      <c r="D592" s="44">
        <v>1</v>
      </c>
      <c r="E592" s="44">
        <v>1</v>
      </c>
      <c r="F592" s="44">
        <v>5</v>
      </c>
      <c r="G592" s="45">
        <v>1.35</v>
      </c>
      <c r="H592" s="44"/>
      <c r="I592" s="45">
        <v>1.35</v>
      </c>
      <c r="J592" s="46">
        <v>-9.11</v>
      </c>
      <c r="K592" s="95"/>
    </row>
    <row r="593" spans="1:17" ht="24.95" customHeight="1">
      <c r="A593" s="51"/>
      <c r="B593" s="51"/>
      <c r="C593" s="43" t="s">
        <v>452</v>
      </c>
      <c r="D593" s="44">
        <v>1</v>
      </c>
      <c r="E593" s="44">
        <v>1</v>
      </c>
      <c r="F593" s="44">
        <v>5</v>
      </c>
      <c r="G593" s="45">
        <v>1.35</v>
      </c>
      <c r="H593" s="44">
        <v>0.23</v>
      </c>
      <c r="I593" s="45"/>
      <c r="J593" s="46">
        <f>H593*G593*F593*E593*D593</f>
        <v>1.5525000000000002</v>
      </c>
      <c r="K593" s="95"/>
    </row>
    <row r="594" spans="1:17" ht="24.95" customHeight="1">
      <c r="A594" s="51"/>
      <c r="B594" s="51"/>
      <c r="C594" s="43" t="s">
        <v>457</v>
      </c>
      <c r="D594" s="44"/>
      <c r="E594" s="44"/>
      <c r="F594" s="44"/>
      <c r="G594" s="45"/>
      <c r="H594" s="44"/>
      <c r="I594" s="45"/>
      <c r="J594" s="46"/>
      <c r="K594" s="95"/>
    </row>
    <row r="595" spans="1:17" ht="24.95" customHeight="1">
      <c r="A595" s="51"/>
      <c r="B595" s="51"/>
      <c r="C595" s="43" t="s">
        <v>11</v>
      </c>
      <c r="D595" s="44">
        <v>1</v>
      </c>
      <c r="E595" s="44">
        <v>1</v>
      </c>
      <c r="F595" s="44">
        <v>1</v>
      </c>
      <c r="G595" s="45">
        <v>11.54</v>
      </c>
      <c r="H595" s="44"/>
      <c r="I595" s="45">
        <v>2.5</v>
      </c>
      <c r="J595" s="46">
        <f>I595*G595*F595*E595*D595</f>
        <v>28.849999999999998</v>
      </c>
      <c r="K595" s="95"/>
    </row>
    <row r="596" spans="1:17" ht="24.95" customHeight="1">
      <c r="A596" s="51"/>
      <c r="B596" s="51"/>
      <c r="C596" s="43" t="s">
        <v>438</v>
      </c>
      <c r="D596" s="44">
        <v>1</v>
      </c>
      <c r="E596" s="44">
        <v>1</v>
      </c>
      <c r="F596" s="44">
        <v>1</v>
      </c>
      <c r="G596" s="45">
        <v>2.4</v>
      </c>
      <c r="H596" s="44"/>
      <c r="I596" s="45">
        <v>2.5</v>
      </c>
      <c r="J596" s="46">
        <f>I596*G596*F596*E596*D596</f>
        <v>6</v>
      </c>
      <c r="K596" s="95"/>
    </row>
    <row r="597" spans="1:17" ht="24.95" customHeight="1">
      <c r="A597" s="51"/>
      <c r="B597" s="51"/>
      <c r="C597" s="43"/>
      <c r="D597" s="44"/>
      <c r="E597" s="44"/>
      <c r="F597" s="44"/>
      <c r="G597" s="44"/>
      <c r="H597" s="44"/>
      <c r="I597" s="82" t="s">
        <v>230</v>
      </c>
      <c r="J597" s="90">
        <f>SUM(J427:J596)</f>
        <v>1067.8965999999998</v>
      </c>
      <c r="K597" s="95"/>
    </row>
    <row r="598" spans="1:17" ht="24.95" customHeight="1">
      <c r="A598" s="51"/>
      <c r="B598" s="51"/>
      <c r="C598" s="43"/>
      <c r="D598" s="44"/>
      <c r="E598" s="44"/>
      <c r="F598" s="44"/>
      <c r="G598" s="44"/>
      <c r="H598" s="44"/>
      <c r="I598" s="95" t="s">
        <v>6</v>
      </c>
      <c r="J598" s="90">
        <f>CEILING(J597,0.1)</f>
        <v>1067.9000000000001</v>
      </c>
      <c r="K598" s="95" t="s">
        <v>24</v>
      </c>
    </row>
    <row r="599" spans="1:17" ht="80.25" customHeight="1">
      <c r="A599" s="112">
        <v>18</v>
      </c>
      <c r="B599" s="51"/>
      <c r="C599" s="47" t="s">
        <v>480</v>
      </c>
      <c r="D599" s="44"/>
      <c r="E599" s="44"/>
      <c r="F599" s="44"/>
      <c r="G599" s="44"/>
      <c r="H599" s="44"/>
      <c r="I599" s="82"/>
      <c r="J599" s="90"/>
      <c r="K599" s="95"/>
      <c r="N599" s="93">
        <v>1650</v>
      </c>
      <c r="P599" s="93">
        <v>82.3</v>
      </c>
      <c r="Q599" s="93">
        <f>P599*N599</f>
        <v>135795</v>
      </c>
    </row>
    <row r="600" spans="1:17" ht="24.95" customHeight="1">
      <c r="A600" s="51"/>
      <c r="B600" s="51"/>
      <c r="C600" s="91" t="s">
        <v>292</v>
      </c>
      <c r="D600" s="44">
        <v>1</v>
      </c>
      <c r="E600" s="44">
        <v>1</v>
      </c>
      <c r="F600" s="44">
        <v>1</v>
      </c>
      <c r="G600" s="45">
        <v>42.8</v>
      </c>
      <c r="H600" s="45"/>
      <c r="I600" s="45">
        <v>11.88</v>
      </c>
      <c r="J600" s="46">
        <f t="shared" ref="J600" si="117">PRODUCT(D600:I600)</f>
        <v>508.464</v>
      </c>
      <c r="K600" s="95"/>
      <c r="N600" s="93">
        <v>3</v>
      </c>
      <c r="O600" s="93">
        <v>3</v>
      </c>
    </row>
    <row r="601" spans="1:17" ht="24.95" customHeight="1">
      <c r="A601" s="51"/>
      <c r="B601" s="51"/>
      <c r="C601" s="43" t="s">
        <v>403</v>
      </c>
      <c r="D601" s="44">
        <v>1</v>
      </c>
      <c r="E601" s="44">
        <v>1</v>
      </c>
      <c r="F601" s="44">
        <v>1</v>
      </c>
      <c r="G601" s="45">
        <v>1.5</v>
      </c>
      <c r="H601" s="44"/>
      <c r="I601" s="45">
        <v>2.1</v>
      </c>
      <c r="J601" s="46">
        <f>-PRODUCT(D601:I601)</f>
        <v>-3.1500000000000004</v>
      </c>
      <c r="K601" s="95"/>
      <c r="N601" s="93">
        <v>0.9</v>
      </c>
      <c r="O601" s="93">
        <v>3</v>
      </c>
    </row>
    <row r="602" spans="1:17" ht="24.95" customHeight="1">
      <c r="A602" s="51"/>
      <c r="B602" s="51"/>
      <c r="C602" s="43" t="s">
        <v>404</v>
      </c>
      <c r="D602" s="44">
        <v>1</v>
      </c>
      <c r="E602" s="44">
        <v>1</v>
      </c>
      <c r="F602" s="44">
        <v>2</v>
      </c>
      <c r="G602" s="45">
        <v>0.9</v>
      </c>
      <c r="H602" s="44"/>
      <c r="I602" s="45">
        <v>2.1</v>
      </c>
      <c r="J602" s="46">
        <f>-PRODUCT(D602:I602)</f>
        <v>-3.7800000000000002</v>
      </c>
      <c r="K602" s="95"/>
    </row>
    <row r="603" spans="1:17" ht="24.95" customHeight="1">
      <c r="A603" s="51"/>
      <c r="B603" s="51"/>
      <c r="C603" s="43" t="s">
        <v>194</v>
      </c>
      <c r="D603" s="44">
        <v>1</v>
      </c>
      <c r="E603" s="44">
        <v>18</v>
      </c>
      <c r="F603" s="44">
        <v>1</v>
      </c>
      <c r="G603" s="45">
        <v>1.5</v>
      </c>
      <c r="H603" s="44"/>
      <c r="I603" s="45">
        <v>1.35</v>
      </c>
      <c r="J603" s="46">
        <f>-PRODUCT(D603:I603)</f>
        <v>-36.450000000000003</v>
      </c>
      <c r="K603" s="95"/>
    </row>
    <row r="604" spans="1:17" ht="24.95" customHeight="1">
      <c r="A604" s="51"/>
      <c r="B604" s="51"/>
      <c r="C604" s="43" t="s">
        <v>237</v>
      </c>
      <c r="D604" s="44">
        <v>1</v>
      </c>
      <c r="E604" s="44">
        <v>1</v>
      </c>
      <c r="F604" s="44">
        <v>1</v>
      </c>
      <c r="G604" s="45">
        <v>1.35</v>
      </c>
      <c r="H604" s="44"/>
      <c r="I604" s="45">
        <v>1.35</v>
      </c>
      <c r="J604" s="46">
        <f>-PRODUCT(D604:I604)</f>
        <v>-1.8225000000000002</v>
      </c>
      <c r="K604" s="95"/>
    </row>
    <row r="605" spans="1:17" ht="24.95" customHeight="1">
      <c r="A605" s="51"/>
      <c r="B605" s="51"/>
      <c r="C605" s="43" t="s">
        <v>458</v>
      </c>
      <c r="D605" s="44">
        <v>1</v>
      </c>
      <c r="E605" s="44">
        <v>4</v>
      </c>
      <c r="F605" s="44">
        <v>1</v>
      </c>
      <c r="G605" s="45">
        <v>1.2</v>
      </c>
      <c r="H605" s="44"/>
      <c r="I605" s="45">
        <v>1.35</v>
      </c>
      <c r="J605" s="46">
        <f>-PRODUCT(D605:I605)</f>
        <v>-6.48</v>
      </c>
      <c r="K605" s="95"/>
    </row>
    <row r="606" spans="1:17" ht="24.95" customHeight="1">
      <c r="A606" s="51"/>
      <c r="B606" s="51"/>
      <c r="C606" s="43" t="s">
        <v>240</v>
      </c>
      <c r="D606" s="44">
        <v>1</v>
      </c>
      <c r="E606" s="44">
        <v>1</v>
      </c>
      <c r="F606" s="44">
        <v>1</v>
      </c>
      <c r="G606" s="45">
        <v>1.2849999999999999</v>
      </c>
      <c r="H606" s="44"/>
      <c r="I606" s="45">
        <v>0.6</v>
      </c>
      <c r="J606" s="46">
        <f t="shared" ref="J606" si="118">-PRODUCT(D606:I606)</f>
        <v>-0.77099999999999991</v>
      </c>
      <c r="K606" s="95"/>
    </row>
    <row r="607" spans="1:17" ht="24" customHeight="1">
      <c r="A607" s="51"/>
      <c r="B607" s="51"/>
      <c r="C607" s="43" t="s">
        <v>339</v>
      </c>
      <c r="D607" s="44">
        <v>1</v>
      </c>
      <c r="E607" s="44">
        <v>1</v>
      </c>
      <c r="F607" s="44">
        <v>1</v>
      </c>
      <c r="G607" s="45">
        <v>1.35</v>
      </c>
      <c r="H607" s="44"/>
      <c r="I607" s="45">
        <v>0.6</v>
      </c>
      <c r="J607" s="46">
        <f t="shared" ref="J607:J609" si="119">-PRODUCT(D607:I607)</f>
        <v>-0.81</v>
      </c>
      <c r="K607" s="95"/>
    </row>
    <row r="608" spans="1:17" ht="24.95" customHeight="1">
      <c r="A608" s="51"/>
      <c r="B608" s="51"/>
      <c r="C608" s="43" t="s">
        <v>337</v>
      </c>
      <c r="D608" s="44">
        <v>1</v>
      </c>
      <c r="E608" s="44">
        <v>10</v>
      </c>
      <c r="F608" s="44">
        <v>1</v>
      </c>
      <c r="G608" s="45">
        <v>0.9</v>
      </c>
      <c r="H608" s="44"/>
      <c r="I608" s="45">
        <v>0.6</v>
      </c>
      <c r="J608" s="46">
        <f t="shared" si="119"/>
        <v>-5.3999999999999995</v>
      </c>
      <c r="K608" s="95"/>
    </row>
    <row r="609" spans="1:15" ht="24.95" customHeight="1">
      <c r="A609" s="51"/>
      <c r="B609" s="51"/>
      <c r="C609" s="43" t="s">
        <v>435</v>
      </c>
      <c r="D609" s="44">
        <v>1</v>
      </c>
      <c r="E609" s="44">
        <v>3</v>
      </c>
      <c r="F609" s="44">
        <v>1</v>
      </c>
      <c r="G609" s="45">
        <v>0.6</v>
      </c>
      <c r="H609" s="44"/>
      <c r="I609" s="45">
        <v>0.6</v>
      </c>
      <c r="J609" s="46">
        <f t="shared" si="119"/>
        <v>-1.0799999999999998</v>
      </c>
      <c r="K609" s="95"/>
      <c r="N609" s="93">
        <v>0.3</v>
      </c>
      <c r="O609" s="93">
        <v>0.9</v>
      </c>
    </row>
    <row r="610" spans="1:15" ht="24.95" customHeight="1">
      <c r="A610" s="51"/>
      <c r="B610" s="51"/>
      <c r="C610" s="43" t="s">
        <v>334</v>
      </c>
      <c r="D610" s="44">
        <v>1</v>
      </c>
      <c r="E610" s="44">
        <v>1</v>
      </c>
      <c r="F610" s="44">
        <v>1</v>
      </c>
      <c r="G610" s="45">
        <v>5.8</v>
      </c>
      <c r="H610" s="44">
        <v>0.08</v>
      </c>
      <c r="I610" s="45"/>
      <c r="J610" s="46">
        <f t="shared" ref="J610:J613" si="120">PRODUCT(D610:I610)</f>
        <v>0.46399999999999997</v>
      </c>
      <c r="K610" s="95"/>
    </row>
    <row r="611" spans="1:15" ht="24.95" customHeight="1">
      <c r="A611" s="51"/>
      <c r="B611" s="51"/>
      <c r="C611" s="43" t="s">
        <v>406</v>
      </c>
      <c r="D611" s="44">
        <v>1</v>
      </c>
      <c r="E611" s="44">
        <v>1</v>
      </c>
      <c r="F611" s="44">
        <v>2</v>
      </c>
      <c r="G611" s="45">
        <v>5.0999999999999996</v>
      </c>
      <c r="H611" s="44">
        <v>0.08</v>
      </c>
      <c r="I611" s="45"/>
      <c r="J611" s="46">
        <f t="shared" si="120"/>
        <v>0.81599999999999995</v>
      </c>
      <c r="K611" s="95"/>
    </row>
    <row r="612" spans="1:15" ht="24.95" customHeight="1">
      <c r="A612" s="51"/>
      <c r="B612" s="51"/>
      <c r="C612" s="43" t="s">
        <v>291</v>
      </c>
      <c r="D612" s="44">
        <v>1</v>
      </c>
      <c r="E612" s="44">
        <v>18</v>
      </c>
      <c r="F612" s="44">
        <v>1</v>
      </c>
      <c r="G612" s="45">
        <v>5.7</v>
      </c>
      <c r="H612" s="44">
        <v>0.08</v>
      </c>
      <c r="I612" s="45"/>
      <c r="J612" s="46">
        <f t="shared" si="120"/>
        <v>8.2080000000000002</v>
      </c>
      <c r="K612" s="95"/>
    </row>
    <row r="613" spans="1:15" ht="24.95" customHeight="1">
      <c r="A613" s="51"/>
      <c r="B613" s="51"/>
      <c r="C613" s="43" t="s">
        <v>459</v>
      </c>
      <c r="D613" s="44">
        <v>1</v>
      </c>
      <c r="E613" s="44">
        <v>1</v>
      </c>
      <c r="F613" s="44">
        <v>1</v>
      </c>
      <c r="G613" s="45">
        <v>5.4</v>
      </c>
      <c r="H613" s="44">
        <v>0.08</v>
      </c>
      <c r="I613" s="45"/>
      <c r="J613" s="46">
        <f t="shared" si="120"/>
        <v>0.43200000000000005</v>
      </c>
      <c r="K613" s="95"/>
    </row>
    <row r="614" spans="1:15" ht="24.95" customHeight="1">
      <c r="A614" s="51"/>
      <c r="B614" s="51"/>
      <c r="C614" s="43" t="s">
        <v>460</v>
      </c>
      <c r="D614" s="44">
        <v>1</v>
      </c>
      <c r="E614" s="44">
        <v>4</v>
      </c>
      <c r="F614" s="44">
        <v>1</v>
      </c>
      <c r="G614" s="45">
        <v>5.0999999999999996</v>
      </c>
      <c r="H614" s="44">
        <v>0.08</v>
      </c>
      <c r="I614" s="45"/>
      <c r="J614" s="46">
        <f t="shared" ref="J614:J618" si="121">PRODUCT(D614:I614)</f>
        <v>1.6319999999999999</v>
      </c>
      <c r="K614" s="95"/>
    </row>
    <row r="615" spans="1:15" ht="24.95" customHeight="1">
      <c r="A615" s="51"/>
      <c r="B615" s="51"/>
      <c r="C615" s="43" t="s">
        <v>238</v>
      </c>
      <c r="D615" s="44">
        <v>1</v>
      </c>
      <c r="E615" s="44">
        <v>1</v>
      </c>
      <c r="F615" s="44">
        <v>1</v>
      </c>
      <c r="G615" s="45">
        <v>3.78</v>
      </c>
      <c r="H615" s="44">
        <v>0.08</v>
      </c>
      <c r="I615" s="45"/>
      <c r="J615" s="46">
        <f t="shared" si="121"/>
        <v>0.3024</v>
      </c>
      <c r="K615" s="95"/>
      <c r="N615" s="93">
        <v>0.12</v>
      </c>
    </row>
    <row r="616" spans="1:15" ht="24.95" customHeight="1">
      <c r="A616" s="51"/>
      <c r="B616" s="51"/>
      <c r="C616" s="43" t="s">
        <v>340</v>
      </c>
      <c r="D616" s="44">
        <v>1</v>
      </c>
      <c r="E616" s="44">
        <v>1</v>
      </c>
      <c r="F616" s="44">
        <v>1</v>
      </c>
      <c r="G616" s="45">
        <v>3.9</v>
      </c>
      <c r="H616" s="44">
        <v>0.08</v>
      </c>
      <c r="I616" s="45"/>
      <c r="J616" s="46">
        <f t="shared" si="121"/>
        <v>0.312</v>
      </c>
      <c r="K616" s="95"/>
    </row>
    <row r="617" spans="1:15" ht="24.95" customHeight="1">
      <c r="A617" s="51"/>
      <c r="B617" s="51"/>
      <c r="C617" s="43" t="s">
        <v>338</v>
      </c>
      <c r="D617" s="44">
        <v>1</v>
      </c>
      <c r="E617" s="44">
        <v>10</v>
      </c>
      <c r="F617" s="44">
        <v>1</v>
      </c>
      <c r="G617" s="45">
        <v>3</v>
      </c>
      <c r="H617" s="44">
        <v>0.08</v>
      </c>
      <c r="I617" s="45"/>
      <c r="J617" s="46">
        <f t="shared" si="121"/>
        <v>2.4</v>
      </c>
      <c r="K617" s="95"/>
    </row>
    <row r="618" spans="1:15" ht="24.95" customHeight="1">
      <c r="A618" s="51"/>
      <c r="B618" s="51"/>
      <c r="C618" s="43" t="s">
        <v>461</v>
      </c>
      <c r="D618" s="44">
        <v>1</v>
      </c>
      <c r="E618" s="44">
        <v>3</v>
      </c>
      <c r="F618" s="44">
        <v>1</v>
      </c>
      <c r="G618" s="45">
        <v>8</v>
      </c>
      <c r="H618" s="44">
        <v>0.08</v>
      </c>
      <c r="I618" s="45"/>
      <c r="J618" s="46">
        <f t="shared" si="121"/>
        <v>1.92</v>
      </c>
      <c r="K618" s="95"/>
    </row>
    <row r="619" spans="1:15" ht="24.95" customHeight="1">
      <c r="A619" s="51"/>
      <c r="B619" s="51"/>
      <c r="C619" s="43" t="s">
        <v>462</v>
      </c>
      <c r="D619" s="44">
        <v>1</v>
      </c>
      <c r="E619" s="44">
        <v>1</v>
      </c>
      <c r="F619" s="44">
        <v>1</v>
      </c>
      <c r="G619" s="45">
        <v>5.01</v>
      </c>
      <c r="H619" s="45">
        <v>1.2</v>
      </c>
      <c r="I619" s="45"/>
      <c r="J619" s="46">
        <f t="shared" ref="J619:J628" si="122">PRODUCT(D619:I619)</f>
        <v>6.0119999999999996</v>
      </c>
      <c r="K619" s="95"/>
    </row>
    <row r="620" spans="1:15" ht="24.95" customHeight="1">
      <c r="A620" s="51"/>
      <c r="B620" s="51"/>
      <c r="C620" s="43" t="s">
        <v>318</v>
      </c>
      <c r="D620" s="44">
        <v>1</v>
      </c>
      <c r="E620" s="44">
        <v>1</v>
      </c>
      <c r="F620" s="44">
        <v>1</v>
      </c>
      <c r="G620" s="45">
        <v>34.96</v>
      </c>
      <c r="H620" s="44"/>
      <c r="I620" s="45">
        <v>1</v>
      </c>
      <c r="J620" s="46">
        <f t="shared" si="122"/>
        <v>34.96</v>
      </c>
      <c r="K620" s="95"/>
    </row>
    <row r="621" spans="1:15" ht="24.95" customHeight="1">
      <c r="A621" s="51"/>
      <c r="B621" s="51"/>
      <c r="C621" s="43" t="s">
        <v>286</v>
      </c>
      <c r="D621" s="44">
        <v>1</v>
      </c>
      <c r="E621" s="44">
        <v>2</v>
      </c>
      <c r="F621" s="44">
        <v>2</v>
      </c>
      <c r="G621" s="45">
        <v>2.58</v>
      </c>
      <c r="H621" s="44"/>
      <c r="I621" s="45">
        <v>1</v>
      </c>
      <c r="J621" s="46">
        <f t="shared" si="122"/>
        <v>10.32</v>
      </c>
      <c r="K621" s="95"/>
    </row>
    <row r="622" spans="1:15" ht="24.95" customHeight="1">
      <c r="A622" s="51"/>
      <c r="B622" s="51"/>
      <c r="C622" s="47" t="s">
        <v>11</v>
      </c>
      <c r="D622" s="44">
        <v>1</v>
      </c>
      <c r="E622" s="44">
        <v>1</v>
      </c>
      <c r="F622" s="44">
        <v>1</v>
      </c>
      <c r="G622" s="45">
        <v>12.46</v>
      </c>
      <c r="H622" s="45"/>
      <c r="I622" s="45">
        <v>2.5</v>
      </c>
      <c r="J622" s="46">
        <f t="shared" si="122"/>
        <v>31.150000000000002</v>
      </c>
      <c r="K622" s="95"/>
    </row>
    <row r="623" spans="1:15" ht="24.95" customHeight="1">
      <c r="A623" s="51"/>
      <c r="B623" s="51"/>
      <c r="C623" s="47" t="s">
        <v>287</v>
      </c>
      <c r="D623" s="44">
        <v>1</v>
      </c>
      <c r="E623" s="44">
        <v>18</v>
      </c>
      <c r="F623" s="44">
        <v>1</v>
      </c>
      <c r="G623" s="45">
        <v>1.96</v>
      </c>
      <c r="H623" s="45">
        <v>0.6</v>
      </c>
      <c r="I623" s="45"/>
      <c r="J623" s="46">
        <f t="shared" si="122"/>
        <v>21.167999999999999</v>
      </c>
      <c r="K623" s="95"/>
    </row>
    <row r="624" spans="1:15" ht="24.95" customHeight="1">
      <c r="A624" s="51"/>
      <c r="B624" s="51"/>
      <c r="C624" s="47" t="s">
        <v>463</v>
      </c>
      <c r="D624" s="44">
        <v>1</v>
      </c>
      <c r="E624" s="44">
        <v>1</v>
      </c>
      <c r="F624" s="44">
        <v>1</v>
      </c>
      <c r="G624" s="45">
        <v>1.81</v>
      </c>
      <c r="H624" s="45">
        <v>0.6</v>
      </c>
      <c r="I624" s="45"/>
      <c r="J624" s="46">
        <f t="shared" si="122"/>
        <v>1.0860000000000001</v>
      </c>
      <c r="K624" s="95"/>
    </row>
    <row r="625" spans="1:11" ht="24.95" customHeight="1">
      <c r="A625" s="51"/>
      <c r="B625" s="51"/>
      <c r="C625" s="47" t="s">
        <v>464</v>
      </c>
      <c r="D625" s="44">
        <v>1</v>
      </c>
      <c r="E625" s="44">
        <v>4</v>
      </c>
      <c r="F625" s="44">
        <v>1</v>
      </c>
      <c r="G625" s="45">
        <v>1.66</v>
      </c>
      <c r="H625" s="45">
        <v>0.6</v>
      </c>
      <c r="I625" s="45"/>
      <c r="J625" s="46">
        <f t="shared" si="122"/>
        <v>3.9839999999999995</v>
      </c>
      <c r="K625" s="95"/>
    </row>
    <row r="626" spans="1:11" ht="24.95" customHeight="1">
      <c r="A626" s="51"/>
      <c r="B626" s="51"/>
      <c r="C626" s="43" t="s">
        <v>301</v>
      </c>
      <c r="D626" s="44">
        <v>1</v>
      </c>
      <c r="E626" s="44">
        <v>1</v>
      </c>
      <c r="F626" s="44">
        <v>1</v>
      </c>
      <c r="G626" s="45">
        <v>12.46</v>
      </c>
      <c r="H626" s="45"/>
      <c r="I626" s="45">
        <v>0.68</v>
      </c>
      <c r="J626" s="46">
        <f t="shared" si="122"/>
        <v>8.4728000000000012</v>
      </c>
      <c r="K626" s="95"/>
    </row>
    <row r="627" spans="1:11" ht="24.95" customHeight="1">
      <c r="A627" s="51"/>
      <c r="B627" s="51"/>
      <c r="C627" s="43" t="s">
        <v>301</v>
      </c>
      <c r="D627" s="44">
        <v>1</v>
      </c>
      <c r="E627" s="44">
        <v>1</v>
      </c>
      <c r="F627" s="44">
        <v>1</v>
      </c>
      <c r="G627" s="45">
        <v>8.61</v>
      </c>
      <c r="H627" s="45"/>
      <c r="I627" s="45">
        <v>0.83</v>
      </c>
      <c r="J627" s="46">
        <f t="shared" ref="J627" si="123">PRODUCT(D627:I627)</f>
        <v>7.1462999999999992</v>
      </c>
      <c r="K627" s="95"/>
    </row>
    <row r="628" spans="1:11" ht="24.95" customHeight="1">
      <c r="A628" s="51"/>
      <c r="B628" s="51"/>
      <c r="C628" s="9" t="s">
        <v>304</v>
      </c>
      <c r="D628" s="41">
        <v>1</v>
      </c>
      <c r="E628" s="41">
        <v>2</v>
      </c>
      <c r="F628" s="44">
        <v>1</v>
      </c>
      <c r="G628" s="45">
        <v>0.75</v>
      </c>
      <c r="H628" s="45"/>
      <c r="I628" s="45">
        <v>0.9</v>
      </c>
      <c r="J628" s="46">
        <f t="shared" si="122"/>
        <v>1.35</v>
      </c>
      <c r="K628" s="95"/>
    </row>
    <row r="629" spans="1:11" ht="24.95" customHeight="1">
      <c r="A629" s="51"/>
      <c r="B629" s="51"/>
      <c r="C629" s="43"/>
      <c r="D629" s="44"/>
      <c r="E629" s="44"/>
      <c r="F629" s="44"/>
      <c r="G629" s="44"/>
      <c r="H629" s="44"/>
      <c r="I629" s="82" t="s">
        <v>230</v>
      </c>
      <c r="J629" s="90">
        <f>SUM(J600:J628)</f>
        <v>590.85600000000011</v>
      </c>
      <c r="K629" s="95"/>
    </row>
    <row r="630" spans="1:11" ht="24.95" customHeight="1">
      <c r="A630" s="51"/>
      <c r="B630" s="51"/>
      <c r="C630" s="43"/>
      <c r="D630" s="44"/>
      <c r="E630" s="44"/>
      <c r="F630" s="44"/>
      <c r="G630" s="44"/>
      <c r="H630" s="44"/>
      <c r="I630" s="95" t="s">
        <v>6</v>
      </c>
      <c r="J630" s="90">
        <f>CEILING(J629,0.1)</f>
        <v>590.9</v>
      </c>
      <c r="K630" s="95" t="s">
        <v>24</v>
      </c>
    </row>
    <row r="631" spans="1:11" ht="93.75">
      <c r="A631" s="51">
        <v>19</v>
      </c>
      <c r="B631" s="51"/>
      <c r="C631" s="47" t="s">
        <v>497</v>
      </c>
      <c r="D631" s="44"/>
      <c r="E631" s="44"/>
      <c r="F631" s="44"/>
      <c r="G631" s="44"/>
      <c r="H631" s="44"/>
      <c r="I631" s="95"/>
      <c r="J631" s="90"/>
      <c r="K631" s="95"/>
    </row>
    <row r="632" spans="1:11" ht="37.5">
      <c r="A632" s="51"/>
      <c r="B632" s="51"/>
      <c r="C632" s="47" t="s">
        <v>477</v>
      </c>
      <c r="D632" s="44">
        <v>1</v>
      </c>
      <c r="E632" s="44">
        <v>1</v>
      </c>
      <c r="F632" s="44">
        <v>1</v>
      </c>
      <c r="G632" s="45">
        <v>42.8</v>
      </c>
      <c r="H632" s="45"/>
      <c r="I632" s="45">
        <v>0.9</v>
      </c>
      <c r="J632" s="46">
        <f t="shared" ref="J632" si="124">PRODUCT(D632:I632)</f>
        <v>38.519999999999996</v>
      </c>
      <c r="K632" s="95"/>
    </row>
    <row r="633" spans="1:11" ht="24.95" customHeight="1">
      <c r="A633" s="51"/>
      <c r="B633" s="51"/>
      <c r="C633" s="43"/>
      <c r="D633" s="44"/>
      <c r="E633" s="44"/>
      <c r="F633" s="44"/>
      <c r="G633" s="44"/>
      <c r="H633" s="44"/>
      <c r="I633" s="82" t="s">
        <v>230</v>
      </c>
      <c r="J633" s="90">
        <f>SUM(J632)</f>
        <v>38.519999999999996</v>
      </c>
      <c r="K633" s="95"/>
    </row>
    <row r="634" spans="1:11" ht="24.95" customHeight="1">
      <c r="A634" s="51"/>
      <c r="B634" s="51"/>
      <c r="C634" s="43"/>
      <c r="D634" s="44"/>
      <c r="E634" s="44"/>
      <c r="F634" s="44"/>
      <c r="G634" s="44"/>
      <c r="H634" s="44"/>
      <c r="I634" s="95" t="s">
        <v>6</v>
      </c>
      <c r="J634" s="90">
        <f>CEILING(J633,0.1)</f>
        <v>38.6</v>
      </c>
      <c r="K634" s="95" t="s">
        <v>24</v>
      </c>
    </row>
    <row r="635" spans="1:11" ht="40.5" customHeight="1">
      <c r="A635" s="112">
        <v>20</v>
      </c>
      <c r="B635" s="51"/>
      <c r="C635" s="47" t="s">
        <v>293</v>
      </c>
      <c r="D635" s="43"/>
      <c r="E635" s="43"/>
      <c r="F635" s="43"/>
      <c r="G635" s="46"/>
      <c r="H635" s="46"/>
      <c r="I635" s="46"/>
      <c r="J635" s="46"/>
      <c r="K635" s="43"/>
    </row>
    <row r="636" spans="1:11" ht="24.95" customHeight="1">
      <c r="A636" s="51"/>
      <c r="B636" s="51"/>
      <c r="C636" s="43" t="s">
        <v>341</v>
      </c>
      <c r="D636" s="44">
        <v>1</v>
      </c>
      <c r="E636" s="44">
        <v>1</v>
      </c>
      <c r="F636" s="44">
        <v>2</v>
      </c>
      <c r="G636" s="45">
        <v>1.5</v>
      </c>
      <c r="H636" s="45">
        <v>2.6</v>
      </c>
      <c r="I636" s="45">
        <v>2.1</v>
      </c>
      <c r="J636" s="46">
        <f t="shared" ref="J636:J639" si="125">PRODUCT(D636:I636)</f>
        <v>16.380000000000003</v>
      </c>
      <c r="K636" s="43"/>
    </row>
    <row r="637" spans="1:11" ht="24.95" customHeight="1">
      <c r="A637" s="51"/>
      <c r="B637" s="51"/>
      <c r="C637" s="43" t="s">
        <v>294</v>
      </c>
      <c r="D637" s="44">
        <v>1</v>
      </c>
      <c r="E637" s="44">
        <v>1</v>
      </c>
      <c r="F637" s="44">
        <v>10</v>
      </c>
      <c r="G637" s="45">
        <v>1</v>
      </c>
      <c r="H637" s="45">
        <v>2.6</v>
      </c>
      <c r="I637" s="45">
        <v>2.1</v>
      </c>
      <c r="J637" s="46">
        <f t="shared" si="125"/>
        <v>54.6</v>
      </c>
      <c r="K637" s="43"/>
    </row>
    <row r="638" spans="1:11" ht="24.95" customHeight="1">
      <c r="A638" s="51"/>
      <c r="B638" s="51"/>
      <c r="C638" s="43" t="s">
        <v>465</v>
      </c>
      <c r="D638" s="44">
        <v>1</v>
      </c>
      <c r="E638" s="44">
        <v>1</v>
      </c>
      <c r="F638" s="44">
        <v>5</v>
      </c>
      <c r="G638" s="45">
        <v>1.2749999999999999</v>
      </c>
      <c r="H638" s="45">
        <v>2.6</v>
      </c>
      <c r="I638" s="45">
        <v>2.1</v>
      </c>
      <c r="J638" s="46">
        <f>PRODUCT(D638:I638)</f>
        <v>34.807499999999997</v>
      </c>
      <c r="K638" s="43"/>
    </row>
    <row r="639" spans="1:11" ht="45.75" customHeight="1">
      <c r="A639" s="51"/>
      <c r="B639" s="51"/>
      <c r="C639" s="47" t="s">
        <v>465</v>
      </c>
      <c r="D639" s="44">
        <v>1</v>
      </c>
      <c r="E639" s="44">
        <v>1</v>
      </c>
      <c r="F639" s="44">
        <v>4</v>
      </c>
      <c r="G639" s="45">
        <v>1.8</v>
      </c>
      <c r="H639" s="45">
        <v>2.6</v>
      </c>
      <c r="I639" s="45">
        <v>2.1</v>
      </c>
      <c r="J639" s="46">
        <f t="shared" si="125"/>
        <v>39.312000000000005</v>
      </c>
      <c r="K639" s="43"/>
    </row>
    <row r="640" spans="1:11" ht="24.95" customHeight="1">
      <c r="A640" s="51"/>
      <c r="B640" s="51"/>
      <c r="C640" s="43"/>
      <c r="D640" s="43"/>
      <c r="E640" s="43"/>
      <c r="F640" s="43"/>
      <c r="G640" s="46"/>
      <c r="H640" s="46"/>
      <c r="I640" s="46" t="s">
        <v>5</v>
      </c>
      <c r="J640" s="46">
        <f>SUM(J636:J639)</f>
        <v>145.09950000000001</v>
      </c>
      <c r="K640" s="43"/>
    </row>
    <row r="641" spans="1:11" ht="24.95" customHeight="1">
      <c r="A641" s="51"/>
      <c r="B641" s="51"/>
      <c r="C641" s="43"/>
      <c r="D641" s="43"/>
      <c r="E641" s="43"/>
      <c r="F641" s="43"/>
      <c r="G641" s="46"/>
      <c r="H641" s="46"/>
      <c r="I641" s="90" t="s">
        <v>6</v>
      </c>
      <c r="J641" s="90">
        <f>CEILING(J640,0.1)</f>
        <v>145.1</v>
      </c>
      <c r="K641" s="95" t="s">
        <v>24</v>
      </c>
    </row>
    <row r="642" spans="1:11" ht="47.25" customHeight="1">
      <c r="A642" s="112">
        <v>21</v>
      </c>
      <c r="B642" s="51"/>
      <c r="C642" s="47" t="s">
        <v>295</v>
      </c>
      <c r="D642" s="43"/>
      <c r="E642" s="43"/>
      <c r="F642" s="43"/>
      <c r="G642" s="46"/>
      <c r="H642" s="46"/>
      <c r="I642" s="46"/>
      <c r="J642" s="46"/>
      <c r="K642" s="43"/>
    </row>
    <row r="643" spans="1:11" ht="24.95" customHeight="1">
      <c r="A643" s="51"/>
      <c r="B643" s="51"/>
      <c r="C643" s="43" t="s">
        <v>474</v>
      </c>
      <c r="D643" s="44">
        <v>1</v>
      </c>
      <c r="E643" s="44">
        <v>1</v>
      </c>
      <c r="F643" s="44">
        <v>2</v>
      </c>
      <c r="G643" s="45">
        <v>0.9</v>
      </c>
      <c r="H643" s="44"/>
      <c r="I643" s="45">
        <v>2.1</v>
      </c>
      <c r="J643" s="46">
        <f t="shared" ref="J643:J650" si="126">PRODUCT(D643:I643)</f>
        <v>3.7800000000000002</v>
      </c>
      <c r="K643" s="43"/>
    </row>
    <row r="644" spans="1:11" ht="24.95" customHeight="1">
      <c r="A644" s="51"/>
      <c r="B644" s="51"/>
      <c r="C644" s="43" t="s">
        <v>473</v>
      </c>
      <c r="D644" s="44">
        <v>1</v>
      </c>
      <c r="E644" s="44">
        <v>18</v>
      </c>
      <c r="F644" s="44">
        <v>1</v>
      </c>
      <c r="G644" s="45">
        <v>1.5</v>
      </c>
      <c r="H644" s="44"/>
      <c r="I644" s="45">
        <v>1.35</v>
      </c>
      <c r="J644" s="46">
        <f t="shared" si="126"/>
        <v>36.450000000000003</v>
      </c>
      <c r="K644" s="43"/>
    </row>
    <row r="645" spans="1:11" ht="24.95" customHeight="1">
      <c r="A645" s="51"/>
      <c r="B645" s="51"/>
      <c r="C645" s="43" t="s">
        <v>472</v>
      </c>
      <c r="D645" s="44">
        <v>1</v>
      </c>
      <c r="E645" s="44">
        <v>1</v>
      </c>
      <c r="F645" s="44">
        <v>1</v>
      </c>
      <c r="G645" s="45">
        <v>1.35</v>
      </c>
      <c r="H645" s="44"/>
      <c r="I645" s="45">
        <v>1.35</v>
      </c>
      <c r="J645" s="46">
        <f t="shared" si="126"/>
        <v>1.8225000000000002</v>
      </c>
      <c r="K645" s="43"/>
    </row>
    <row r="646" spans="1:11" ht="24.95" customHeight="1">
      <c r="A646" s="51"/>
      <c r="B646" s="51"/>
      <c r="C646" s="43" t="s">
        <v>471</v>
      </c>
      <c r="D646" s="44">
        <v>1</v>
      </c>
      <c r="E646" s="44">
        <v>4</v>
      </c>
      <c r="F646" s="44">
        <v>1</v>
      </c>
      <c r="G646" s="45">
        <v>1.2</v>
      </c>
      <c r="H646" s="44"/>
      <c r="I646" s="45">
        <v>1.35</v>
      </c>
      <c r="J646" s="46">
        <f>PRODUCT(D646:I646)</f>
        <v>6.48</v>
      </c>
      <c r="K646" s="43"/>
    </row>
    <row r="647" spans="1:11" ht="24.95" customHeight="1">
      <c r="A647" s="51"/>
      <c r="B647" s="51"/>
      <c r="C647" s="43" t="s">
        <v>469</v>
      </c>
      <c r="D647" s="44">
        <v>1</v>
      </c>
      <c r="E647" s="44">
        <v>2</v>
      </c>
      <c r="F647" s="44">
        <v>1</v>
      </c>
      <c r="G647" s="45">
        <v>1</v>
      </c>
      <c r="H647" s="45"/>
      <c r="I647" s="45">
        <v>2.1</v>
      </c>
      <c r="J647" s="46">
        <f t="shared" si="126"/>
        <v>4.2</v>
      </c>
      <c r="K647" s="43"/>
    </row>
    <row r="648" spans="1:11" ht="24.95" customHeight="1">
      <c r="A648" s="51"/>
      <c r="B648" s="51"/>
      <c r="C648" s="43" t="s">
        <v>470</v>
      </c>
      <c r="D648" s="44">
        <v>1</v>
      </c>
      <c r="E648" s="44">
        <v>3</v>
      </c>
      <c r="F648" s="44">
        <v>1</v>
      </c>
      <c r="G648" s="45">
        <v>0.6</v>
      </c>
      <c r="H648" s="44"/>
      <c r="I648" s="45">
        <v>0.6</v>
      </c>
      <c r="J648" s="46">
        <f t="shared" si="126"/>
        <v>1.0799999999999998</v>
      </c>
      <c r="K648" s="43"/>
    </row>
    <row r="649" spans="1:11" ht="24.95" customHeight="1">
      <c r="A649" s="51"/>
      <c r="B649" s="51"/>
      <c r="C649" s="43" t="s">
        <v>317</v>
      </c>
      <c r="D649" s="44">
        <v>1</v>
      </c>
      <c r="E649" s="44">
        <v>1</v>
      </c>
      <c r="F649" s="44">
        <v>1</v>
      </c>
      <c r="G649" s="45">
        <v>0.9</v>
      </c>
      <c r="H649" s="45"/>
      <c r="I649" s="45">
        <v>2.1</v>
      </c>
      <c r="J649" s="46">
        <f t="shared" si="126"/>
        <v>1.8900000000000001</v>
      </c>
      <c r="K649" s="43"/>
    </row>
    <row r="650" spans="1:11" ht="24.95" customHeight="1">
      <c r="A650" s="51"/>
      <c r="B650" s="51"/>
      <c r="C650" s="43" t="s">
        <v>342</v>
      </c>
      <c r="D650" s="44">
        <v>1</v>
      </c>
      <c r="E650" s="44">
        <v>2</v>
      </c>
      <c r="F650" s="44">
        <v>1</v>
      </c>
      <c r="G650" s="45">
        <v>0.6</v>
      </c>
      <c r="H650" s="45"/>
      <c r="I650" s="45">
        <v>0.6</v>
      </c>
      <c r="J650" s="46">
        <f t="shared" si="126"/>
        <v>0.72</v>
      </c>
      <c r="K650" s="43"/>
    </row>
    <row r="651" spans="1:11" ht="24.95" customHeight="1">
      <c r="A651" s="51"/>
      <c r="B651" s="51"/>
      <c r="C651" s="43"/>
      <c r="D651" s="43"/>
      <c r="E651" s="43"/>
      <c r="F651" s="43"/>
      <c r="G651" s="46"/>
      <c r="H651" s="46"/>
      <c r="I651" s="46" t="s">
        <v>5</v>
      </c>
      <c r="J651" s="46">
        <f>SUM(J643:J650)</f>
        <v>56.422499999999999</v>
      </c>
      <c r="K651" s="43"/>
    </row>
    <row r="652" spans="1:11" ht="24.95" customHeight="1">
      <c r="A652" s="51"/>
      <c r="B652" s="51"/>
      <c r="C652" s="43"/>
      <c r="D652" s="43"/>
      <c r="E652" s="43"/>
      <c r="F652" s="43"/>
      <c r="G652" s="46"/>
      <c r="H652" s="90"/>
      <c r="I652" s="90" t="s">
        <v>6</v>
      </c>
      <c r="J652" s="90">
        <f>CEILING(J651,0.1)</f>
        <v>56.5</v>
      </c>
      <c r="K652" s="95" t="s">
        <v>24</v>
      </c>
    </row>
    <row r="653" spans="1:11" ht="81" customHeight="1">
      <c r="A653" s="112">
        <v>22</v>
      </c>
      <c r="B653" s="51"/>
      <c r="C653" s="47" t="s">
        <v>244</v>
      </c>
      <c r="D653" s="44"/>
      <c r="E653" s="44"/>
      <c r="F653" s="44"/>
      <c r="G653" s="44"/>
      <c r="H653" s="44"/>
      <c r="I653" s="43"/>
      <c r="J653" s="46"/>
      <c r="K653" s="43"/>
    </row>
    <row r="654" spans="1:11" ht="24.95" customHeight="1">
      <c r="A654" s="51"/>
      <c r="B654" s="51"/>
      <c r="C654" s="43" t="s">
        <v>16</v>
      </c>
      <c r="D654" s="44">
        <v>1</v>
      </c>
      <c r="E654" s="44">
        <v>3</v>
      </c>
      <c r="F654" s="44"/>
      <c r="G654" s="44"/>
      <c r="H654" s="44"/>
      <c r="I654" s="43"/>
      <c r="J654" s="46">
        <f t="shared" ref="J654" si="127">PRODUCT(D654:I654)</f>
        <v>3</v>
      </c>
      <c r="K654" s="43"/>
    </row>
    <row r="655" spans="1:11" ht="24.95" customHeight="1">
      <c r="A655" s="51"/>
      <c r="B655" s="51"/>
      <c r="C655" s="43"/>
      <c r="D655" s="43"/>
      <c r="E655" s="43"/>
      <c r="F655" s="44"/>
      <c r="G655" s="44"/>
      <c r="H655" s="44"/>
      <c r="I655" s="43" t="s">
        <v>5</v>
      </c>
      <c r="J655" s="46">
        <f>SUM(J654:J654)</f>
        <v>3</v>
      </c>
      <c r="K655" s="43" t="s">
        <v>26</v>
      </c>
    </row>
    <row r="656" spans="1:11" ht="45" customHeight="1">
      <c r="A656" s="112">
        <v>23</v>
      </c>
      <c r="B656" s="51"/>
      <c r="C656" s="47" t="s">
        <v>367</v>
      </c>
      <c r="D656" s="44"/>
      <c r="E656" s="44"/>
      <c r="F656" s="44"/>
      <c r="G656" s="44"/>
      <c r="H656" s="44"/>
      <c r="I656" s="43"/>
      <c r="J656" s="46"/>
      <c r="K656" s="43"/>
    </row>
    <row r="657" spans="1:11" ht="24.95" customHeight="1">
      <c r="A657" s="51"/>
      <c r="B657" s="51"/>
      <c r="C657" s="61" t="s">
        <v>246</v>
      </c>
      <c r="D657" s="59">
        <v>1</v>
      </c>
      <c r="E657" s="59">
        <v>1</v>
      </c>
      <c r="F657" s="64">
        <v>1</v>
      </c>
      <c r="G657" s="59">
        <v>10</v>
      </c>
      <c r="H657" s="44"/>
      <c r="I657" s="43"/>
      <c r="J657" s="46">
        <f t="shared" ref="J657" si="128">PRODUCT(D657:I657)</f>
        <v>10</v>
      </c>
      <c r="K657" s="43"/>
    </row>
    <row r="658" spans="1:11" ht="24.95" customHeight="1">
      <c r="A658" s="51"/>
      <c r="B658" s="51"/>
      <c r="C658" s="61"/>
      <c r="D658" s="59"/>
      <c r="E658" s="59"/>
      <c r="F658" s="58"/>
      <c r="G658" s="59"/>
      <c r="H658" s="44"/>
      <c r="I658" s="43" t="s">
        <v>5</v>
      </c>
      <c r="J658" s="46">
        <f>SUM(J657:J657)</f>
        <v>10</v>
      </c>
      <c r="K658" s="43" t="s">
        <v>27</v>
      </c>
    </row>
    <row r="659" spans="1:11" ht="24.95" customHeight="1">
      <c r="A659" s="112">
        <v>24</v>
      </c>
      <c r="B659" s="51"/>
      <c r="C659" s="61" t="s">
        <v>247</v>
      </c>
      <c r="D659" s="59">
        <v>1</v>
      </c>
      <c r="E659" s="59">
        <v>1</v>
      </c>
      <c r="F659" s="58">
        <v>1</v>
      </c>
      <c r="G659" s="59"/>
      <c r="H659" s="44"/>
      <c r="I659" s="43"/>
      <c r="J659" s="46">
        <f t="shared" ref="J659" si="129">PRODUCT(D659:I659)</f>
        <v>1</v>
      </c>
      <c r="K659" s="43"/>
    </row>
    <row r="660" spans="1:11" ht="24.95" customHeight="1">
      <c r="A660" s="51"/>
      <c r="B660" s="51"/>
      <c r="C660" s="61"/>
      <c r="D660" s="59"/>
      <c r="E660" s="59"/>
      <c r="F660" s="58"/>
      <c r="G660" s="59"/>
      <c r="H660" s="44"/>
      <c r="I660" s="43" t="s">
        <v>5</v>
      </c>
      <c r="J660" s="46">
        <f>SUM(J659:J659)</f>
        <v>1</v>
      </c>
      <c r="K660" s="43" t="s">
        <v>26</v>
      </c>
    </row>
    <row r="661" spans="1:11" ht="71.25" customHeight="1">
      <c r="A661" s="112">
        <v>25</v>
      </c>
      <c r="B661" s="51"/>
      <c r="C661" s="47" t="s">
        <v>366</v>
      </c>
      <c r="D661" s="44"/>
      <c r="E661" s="44"/>
      <c r="F661" s="44"/>
      <c r="G661" s="45"/>
      <c r="H661" s="44"/>
      <c r="I661" s="43"/>
      <c r="J661" s="90"/>
      <c r="K661" s="95"/>
    </row>
    <row r="662" spans="1:11" ht="24.95" customHeight="1">
      <c r="A662" s="51"/>
      <c r="B662" s="51"/>
      <c r="C662" s="43" t="s">
        <v>343</v>
      </c>
      <c r="D662" s="44"/>
      <c r="E662" s="44"/>
      <c r="F662" s="44"/>
      <c r="G662" s="45"/>
      <c r="H662" s="44"/>
      <c r="I662" s="43"/>
      <c r="J662" s="90"/>
      <c r="K662" s="95"/>
    </row>
    <row r="663" spans="1:11" ht="24.95" customHeight="1">
      <c r="A663" s="51"/>
      <c r="B663" s="51"/>
      <c r="C663" s="43" t="s">
        <v>344</v>
      </c>
      <c r="D663" s="44">
        <v>1</v>
      </c>
      <c r="E663" s="44">
        <v>1</v>
      </c>
      <c r="F663" s="44">
        <v>1</v>
      </c>
      <c r="G663" s="45">
        <v>17</v>
      </c>
      <c r="H663" s="44"/>
      <c r="I663" s="43"/>
      <c r="J663" s="46">
        <f t="shared" ref="J663" si="130">PRODUCT(D663:I663)</f>
        <v>17</v>
      </c>
      <c r="K663" s="95"/>
    </row>
    <row r="664" spans="1:11" ht="24.95" customHeight="1">
      <c r="A664" s="51"/>
      <c r="B664" s="51"/>
      <c r="C664" s="43" t="s">
        <v>345</v>
      </c>
      <c r="D664" s="44">
        <v>1</v>
      </c>
      <c r="E664" s="44">
        <v>2</v>
      </c>
      <c r="F664" s="44">
        <v>1</v>
      </c>
      <c r="G664" s="45">
        <v>19</v>
      </c>
      <c r="H664" s="44"/>
      <c r="I664" s="43"/>
      <c r="J664" s="46">
        <f t="shared" ref="J664:J665" si="131">PRODUCT(D664:I664)</f>
        <v>38</v>
      </c>
      <c r="K664" s="95"/>
    </row>
    <row r="665" spans="1:11" ht="24.95" customHeight="1">
      <c r="A665" s="51"/>
      <c r="B665" s="51"/>
      <c r="C665" s="43" t="s">
        <v>346</v>
      </c>
      <c r="D665" s="44">
        <v>1</v>
      </c>
      <c r="E665" s="44">
        <v>2</v>
      </c>
      <c r="F665" s="44">
        <v>1</v>
      </c>
      <c r="G665" s="45">
        <v>10</v>
      </c>
      <c r="H665" s="44"/>
      <c r="I665" s="43"/>
      <c r="J665" s="46">
        <f t="shared" si="131"/>
        <v>20</v>
      </c>
      <c r="K665" s="95"/>
    </row>
    <row r="666" spans="1:11" ht="24.95" customHeight="1">
      <c r="A666" s="51"/>
      <c r="B666" s="51"/>
      <c r="C666" s="43"/>
      <c r="D666" s="44"/>
      <c r="E666" s="44"/>
      <c r="F666" s="44"/>
      <c r="G666" s="45"/>
      <c r="H666" s="44"/>
      <c r="I666" s="43" t="s">
        <v>5</v>
      </c>
      <c r="J666" s="46">
        <f>SUM(J663:J665)</f>
        <v>75</v>
      </c>
      <c r="K666" s="95"/>
    </row>
    <row r="667" spans="1:11" ht="24.95" customHeight="1">
      <c r="A667" s="51"/>
      <c r="B667" s="51"/>
      <c r="C667" s="43"/>
      <c r="D667" s="44"/>
      <c r="E667" s="44"/>
      <c r="F667" s="44"/>
      <c r="G667" s="45"/>
      <c r="H667" s="44"/>
      <c r="I667" s="43" t="s">
        <v>6</v>
      </c>
      <c r="J667" s="90">
        <f>J666</f>
        <v>75</v>
      </c>
      <c r="K667" s="95" t="s">
        <v>27</v>
      </c>
    </row>
    <row r="668" spans="1:11" ht="68.25" customHeight="1">
      <c r="A668" s="112">
        <v>26</v>
      </c>
      <c r="B668" s="51">
        <v>52.4</v>
      </c>
      <c r="C668" s="47" t="s">
        <v>15</v>
      </c>
      <c r="D668" s="44"/>
      <c r="E668" s="44"/>
      <c r="F668" s="44"/>
      <c r="G668" s="45"/>
      <c r="H668" s="44"/>
      <c r="I668" s="43"/>
      <c r="J668" s="90"/>
      <c r="K668" s="95"/>
    </row>
    <row r="669" spans="1:11" ht="24.95" customHeight="1">
      <c r="A669" s="51"/>
      <c r="B669" s="51"/>
      <c r="C669" s="43" t="s">
        <v>183</v>
      </c>
      <c r="D669" s="44"/>
      <c r="E669" s="44"/>
      <c r="F669" s="44"/>
      <c r="G669" s="45"/>
      <c r="H669" s="44"/>
      <c r="I669" s="43"/>
      <c r="J669" s="90"/>
      <c r="K669" s="95"/>
    </row>
    <row r="670" spans="1:11" ht="24.95" customHeight="1">
      <c r="A670" s="51"/>
      <c r="B670" s="51"/>
      <c r="C670" s="43" t="s">
        <v>16</v>
      </c>
      <c r="D670" s="44">
        <v>1</v>
      </c>
      <c r="E670" s="44">
        <v>5</v>
      </c>
      <c r="F670" s="44">
        <v>1</v>
      </c>
      <c r="G670" s="45">
        <v>3</v>
      </c>
      <c r="H670" s="44"/>
      <c r="I670" s="43"/>
      <c r="J670" s="46">
        <f t="shared" ref="J670" si="132">PRODUCT(D670:I670)</f>
        <v>15</v>
      </c>
      <c r="K670" s="95"/>
    </row>
    <row r="671" spans="1:11" ht="24.95" customHeight="1">
      <c r="A671" s="51"/>
      <c r="B671" s="51"/>
      <c r="C671" s="43"/>
      <c r="D671" s="44"/>
      <c r="E671" s="44"/>
      <c r="F671" s="44"/>
      <c r="G671" s="45"/>
      <c r="H671" s="44"/>
      <c r="I671" s="43" t="s">
        <v>5</v>
      </c>
      <c r="J671" s="46">
        <f>SUM(J670:J670)</f>
        <v>15</v>
      </c>
      <c r="K671" s="95"/>
    </row>
    <row r="672" spans="1:11" ht="24.95" customHeight="1">
      <c r="A672" s="51"/>
      <c r="B672" s="51"/>
      <c r="C672" s="43"/>
      <c r="D672" s="44"/>
      <c r="E672" s="44"/>
      <c r="F672" s="44"/>
      <c r="G672" s="45"/>
      <c r="H672" s="44"/>
      <c r="I672" s="43" t="s">
        <v>6</v>
      </c>
      <c r="J672" s="90">
        <f>J671</f>
        <v>15</v>
      </c>
      <c r="K672" s="95" t="s">
        <v>27</v>
      </c>
    </row>
    <row r="673" spans="1:11" ht="88.5" customHeight="1">
      <c r="A673" s="112">
        <v>27</v>
      </c>
      <c r="B673" s="51">
        <v>64.099999999999994</v>
      </c>
      <c r="C673" s="47" t="s">
        <v>347</v>
      </c>
      <c r="D673" s="43"/>
      <c r="E673" s="43"/>
      <c r="F673" s="43"/>
      <c r="G673" s="43"/>
      <c r="H673" s="43"/>
      <c r="I673" s="43"/>
      <c r="J673" s="46"/>
      <c r="K673" s="43"/>
    </row>
    <row r="674" spans="1:11" ht="33.75" customHeight="1">
      <c r="A674" s="51"/>
      <c r="B674" s="51"/>
      <c r="C674" s="43" t="s">
        <v>185</v>
      </c>
      <c r="D674" s="43"/>
      <c r="E674" s="43"/>
      <c r="F674" s="43"/>
      <c r="G674" s="43"/>
      <c r="H674" s="43"/>
      <c r="I674" s="43"/>
      <c r="J674" s="46"/>
      <c r="K674" s="43"/>
    </row>
    <row r="675" spans="1:11" ht="24.95" customHeight="1">
      <c r="A675" s="51"/>
      <c r="B675" s="51"/>
      <c r="C675" s="43" t="s">
        <v>11</v>
      </c>
      <c r="D675" s="44">
        <v>1</v>
      </c>
      <c r="E675" s="44">
        <v>1</v>
      </c>
      <c r="F675" s="44">
        <v>1</v>
      </c>
      <c r="G675" s="43"/>
      <c r="H675" s="43"/>
      <c r="I675" s="43"/>
      <c r="J675" s="46">
        <f t="shared" ref="J675" si="133">PRODUCT(D675:I675)</f>
        <v>1</v>
      </c>
      <c r="K675" s="43"/>
    </row>
    <row r="676" spans="1:11" ht="24.95" customHeight="1">
      <c r="A676" s="51"/>
      <c r="B676" s="51"/>
      <c r="C676" s="43" t="s">
        <v>348</v>
      </c>
      <c r="D676" s="44">
        <v>1</v>
      </c>
      <c r="E676" s="44">
        <v>1</v>
      </c>
      <c r="F676" s="44">
        <v>1</v>
      </c>
      <c r="G676" s="43"/>
      <c r="H676" s="43"/>
      <c r="I676" s="43"/>
      <c r="J676" s="46">
        <f t="shared" ref="J676:J677" si="134">PRODUCT(D676:I676)</f>
        <v>1</v>
      </c>
      <c r="K676" s="43"/>
    </row>
    <row r="677" spans="1:11" ht="24.95" customHeight="1">
      <c r="A677" s="51"/>
      <c r="B677" s="51"/>
      <c r="C677" s="43" t="s">
        <v>325</v>
      </c>
      <c r="D677" s="44">
        <v>1</v>
      </c>
      <c r="E677" s="44">
        <v>2</v>
      </c>
      <c r="F677" s="44">
        <v>1</v>
      </c>
      <c r="G677" s="43"/>
      <c r="H677" s="43"/>
      <c r="I677" s="43"/>
      <c r="J677" s="46">
        <f t="shared" si="134"/>
        <v>2</v>
      </c>
      <c r="K677" s="43"/>
    </row>
    <row r="678" spans="1:11" ht="24.95" customHeight="1">
      <c r="A678" s="51"/>
      <c r="B678" s="51"/>
      <c r="C678" s="43"/>
      <c r="D678" s="43"/>
      <c r="E678" s="43"/>
      <c r="F678" s="43"/>
      <c r="G678" s="43"/>
      <c r="H678" s="43"/>
      <c r="I678" s="95" t="s">
        <v>5</v>
      </c>
      <c r="J678" s="90">
        <f>SUM(J675:J677)</f>
        <v>4</v>
      </c>
      <c r="K678" s="95" t="s">
        <v>31</v>
      </c>
    </row>
    <row r="679" spans="1:11" ht="37.5">
      <c r="A679" s="51"/>
      <c r="B679" s="51"/>
      <c r="C679" s="47" t="s">
        <v>186</v>
      </c>
      <c r="D679" s="43"/>
      <c r="E679" s="43"/>
      <c r="F679" s="43"/>
      <c r="G679" s="43"/>
      <c r="H679" s="43"/>
      <c r="I679" s="43"/>
      <c r="J679" s="46"/>
      <c r="K679" s="43"/>
    </row>
    <row r="680" spans="1:11" ht="24.95" customHeight="1">
      <c r="A680" s="51"/>
      <c r="B680" s="51"/>
      <c r="C680" s="43" t="s">
        <v>11</v>
      </c>
      <c r="D680" s="44">
        <v>1</v>
      </c>
      <c r="E680" s="44">
        <v>1</v>
      </c>
      <c r="F680" s="44">
        <v>2</v>
      </c>
      <c r="G680" s="43"/>
      <c r="H680" s="43"/>
      <c r="I680" s="43"/>
      <c r="J680" s="46">
        <f t="shared" ref="J680" si="135">PRODUCT(D680:I680)</f>
        <v>2</v>
      </c>
      <c r="K680" s="43"/>
    </row>
    <row r="681" spans="1:11" ht="24.95" customHeight="1">
      <c r="A681" s="51"/>
      <c r="B681" s="51"/>
      <c r="C681" s="43"/>
      <c r="D681" s="43"/>
      <c r="E681" s="43"/>
      <c r="F681" s="43"/>
      <c r="G681" s="43"/>
      <c r="H681" s="43"/>
      <c r="I681" s="95" t="s">
        <v>5</v>
      </c>
      <c r="J681" s="90">
        <f>SUM(J680:J680)</f>
        <v>2</v>
      </c>
      <c r="K681" s="95" t="s">
        <v>37</v>
      </c>
    </row>
    <row r="682" spans="1:11" ht="105.75" customHeight="1">
      <c r="A682" s="112">
        <v>28</v>
      </c>
      <c r="B682" s="51"/>
      <c r="C682" s="47" t="s">
        <v>349</v>
      </c>
      <c r="D682" s="59"/>
      <c r="E682" s="59"/>
      <c r="F682" s="64"/>
      <c r="G682" s="59"/>
      <c r="H682" s="62"/>
      <c r="I682" s="63"/>
      <c r="J682" s="90"/>
      <c r="K682" s="95"/>
    </row>
    <row r="683" spans="1:11" ht="24.95" customHeight="1">
      <c r="A683" s="51"/>
      <c r="B683" s="51"/>
      <c r="C683" s="43" t="s">
        <v>11</v>
      </c>
      <c r="D683" s="44">
        <v>1</v>
      </c>
      <c r="E683" s="44">
        <v>1</v>
      </c>
      <c r="F683" s="44">
        <v>1</v>
      </c>
      <c r="G683" s="43"/>
      <c r="H683" s="43"/>
      <c r="I683" s="43"/>
      <c r="J683" s="90">
        <f t="shared" ref="J683" si="136">PRODUCT(D683:I683)</f>
        <v>1</v>
      </c>
      <c r="K683" s="95" t="s">
        <v>37</v>
      </c>
    </row>
    <row r="684" spans="1:11" ht="52.5" customHeight="1">
      <c r="A684" s="112">
        <v>29</v>
      </c>
      <c r="B684" s="51"/>
      <c r="C684" s="47" t="s">
        <v>187</v>
      </c>
      <c r="D684" s="47"/>
      <c r="E684" s="43"/>
      <c r="F684" s="43"/>
      <c r="G684" s="43"/>
      <c r="H684" s="43"/>
      <c r="I684" s="43"/>
      <c r="J684" s="90"/>
      <c r="K684" s="43"/>
    </row>
    <row r="685" spans="1:11" ht="32.25" customHeight="1">
      <c r="A685" s="51"/>
      <c r="B685" s="51"/>
      <c r="C685" s="47" t="s">
        <v>195</v>
      </c>
      <c r="D685" s="47"/>
      <c r="E685" s="43"/>
      <c r="F685" s="43"/>
      <c r="G685" s="43"/>
      <c r="H685" s="43"/>
      <c r="I685" s="43"/>
      <c r="J685" s="90"/>
      <c r="K685" s="43"/>
    </row>
    <row r="686" spans="1:11" ht="24.95" customHeight="1">
      <c r="A686" s="51"/>
      <c r="B686" s="51"/>
      <c r="C686" s="43" t="s">
        <v>7</v>
      </c>
      <c r="D686" s="44">
        <v>1</v>
      </c>
      <c r="E686" s="44">
        <v>2</v>
      </c>
      <c r="F686" s="44">
        <v>1</v>
      </c>
      <c r="G686" s="43"/>
      <c r="H686" s="43"/>
      <c r="I686" s="43"/>
      <c r="J686" s="46">
        <f t="shared" ref="J686:J692" si="137">PRODUCT(D686:I686)</f>
        <v>2</v>
      </c>
      <c r="K686" s="43"/>
    </row>
    <row r="687" spans="1:11" ht="24.95" customHeight="1">
      <c r="A687" s="51"/>
      <c r="B687" s="51"/>
      <c r="C687" s="43" t="s">
        <v>332</v>
      </c>
      <c r="D687" s="44">
        <v>1</v>
      </c>
      <c r="E687" s="44">
        <v>1</v>
      </c>
      <c r="F687" s="44">
        <v>1</v>
      </c>
      <c r="G687" s="43"/>
      <c r="H687" s="43"/>
      <c r="I687" s="43"/>
      <c r="J687" s="46">
        <f t="shared" si="137"/>
        <v>1</v>
      </c>
      <c r="K687" s="43"/>
    </row>
    <row r="688" spans="1:11" ht="24.95" customHeight="1">
      <c r="A688" s="51"/>
      <c r="B688" s="51"/>
      <c r="C688" s="43" t="s">
        <v>350</v>
      </c>
      <c r="D688" s="44">
        <v>1</v>
      </c>
      <c r="E688" s="44">
        <v>1</v>
      </c>
      <c r="F688" s="44">
        <v>1</v>
      </c>
      <c r="G688" s="43"/>
      <c r="H688" s="43"/>
      <c r="I688" s="43"/>
      <c r="J688" s="46">
        <f t="shared" si="137"/>
        <v>1</v>
      </c>
      <c r="K688" s="43"/>
    </row>
    <row r="689" spans="1:11" ht="24.95" customHeight="1">
      <c r="A689" s="51"/>
      <c r="B689" s="51"/>
      <c r="C689" s="43" t="s">
        <v>351</v>
      </c>
      <c r="D689" s="44">
        <v>1</v>
      </c>
      <c r="E689" s="44">
        <v>1</v>
      </c>
      <c r="F689" s="44">
        <v>1</v>
      </c>
      <c r="G689" s="43"/>
      <c r="H689" s="43"/>
      <c r="I689" s="43"/>
      <c r="J689" s="46">
        <f t="shared" si="137"/>
        <v>1</v>
      </c>
      <c r="K689" s="43"/>
    </row>
    <row r="690" spans="1:11" ht="24.95" customHeight="1">
      <c r="A690" s="51"/>
      <c r="B690" s="51"/>
      <c r="C690" s="43" t="s">
        <v>327</v>
      </c>
      <c r="D690" s="44">
        <v>1</v>
      </c>
      <c r="E690" s="44">
        <v>1</v>
      </c>
      <c r="F690" s="44">
        <v>1</v>
      </c>
      <c r="G690" s="43"/>
      <c r="H690" s="43"/>
      <c r="I690" s="43"/>
      <c r="J690" s="46">
        <f t="shared" ref="J690" si="138">PRODUCT(D690:I690)</f>
        <v>1</v>
      </c>
      <c r="K690" s="43"/>
    </row>
    <row r="691" spans="1:11" ht="24.95" customHeight="1">
      <c r="A691" s="51"/>
      <c r="B691" s="51"/>
      <c r="C691" s="43" t="s">
        <v>16</v>
      </c>
      <c r="D691" s="44">
        <v>1</v>
      </c>
      <c r="E691" s="44">
        <v>1</v>
      </c>
      <c r="F691" s="44">
        <v>1</v>
      </c>
      <c r="G691" s="43"/>
      <c r="H691" s="43"/>
      <c r="I691" s="43"/>
      <c r="J691" s="46">
        <f t="shared" ref="J691" si="139">PRODUCT(D691:I691)</f>
        <v>1</v>
      </c>
      <c r="K691" s="43"/>
    </row>
    <row r="692" spans="1:11" ht="24.95" customHeight="1">
      <c r="A692" s="51"/>
      <c r="B692" s="51"/>
      <c r="C692" s="43" t="s">
        <v>245</v>
      </c>
      <c r="D692" s="44">
        <v>1</v>
      </c>
      <c r="E692" s="44">
        <v>2</v>
      </c>
      <c r="F692" s="44">
        <v>1</v>
      </c>
      <c r="G692" s="43"/>
      <c r="H692" s="43"/>
      <c r="I692" s="43"/>
      <c r="J692" s="46">
        <f t="shared" si="137"/>
        <v>2</v>
      </c>
      <c r="K692" s="43"/>
    </row>
    <row r="693" spans="1:11" ht="24.95" customHeight="1">
      <c r="A693" s="51"/>
      <c r="B693" s="51"/>
      <c r="C693" s="43"/>
      <c r="D693" s="43"/>
      <c r="E693" s="43"/>
      <c r="F693" s="43"/>
      <c r="G693" s="43"/>
      <c r="H693" s="43"/>
      <c r="I693" s="95" t="s">
        <v>5</v>
      </c>
      <c r="J693" s="90">
        <f>SUM(J686:J692)</f>
        <v>9</v>
      </c>
      <c r="K693" s="95" t="s">
        <v>31</v>
      </c>
    </row>
    <row r="694" spans="1:11" ht="24.95" customHeight="1">
      <c r="A694" s="51"/>
      <c r="B694" s="51"/>
      <c r="C694" s="47" t="s">
        <v>196</v>
      </c>
      <c r="D694" s="43"/>
      <c r="E694" s="43"/>
      <c r="F694" s="43"/>
      <c r="G694" s="43"/>
      <c r="H694" s="43"/>
      <c r="I694" s="95"/>
      <c r="J694" s="90"/>
      <c r="K694" s="95"/>
    </row>
    <row r="695" spans="1:11" ht="24.95" customHeight="1">
      <c r="A695" s="51"/>
      <c r="B695" s="51"/>
      <c r="C695" s="43" t="s">
        <v>192</v>
      </c>
      <c r="D695" s="44">
        <v>1</v>
      </c>
      <c r="E695" s="44">
        <v>4</v>
      </c>
      <c r="F695" s="44">
        <v>1</v>
      </c>
      <c r="G695" s="43"/>
      <c r="H695" s="43"/>
      <c r="I695" s="43"/>
      <c r="J695" s="46">
        <f t="shared" ref="J695" si="140">PRODUCT(D695:I695)</f>
        <v>4</v>
      </c>
      <c r="K695" s="95"/>
    </row>
    <row r="696" spans="1:11" ht="24.95" customHeight="1">
      <c r="A696" s="51"/>
      <c r="B696" s="51"/>
      <c r="C696" s="43"/>
      <c r="D696" s="43"/>
      <c r="E696" s="43"/>
      <c r="F696" s="43"/>
      <c r="G696" s="43"/>
      <c r="H696" s="43"/>
      <c r="I696" s="95" t="s">
        <v>5</v>
      </c>
      <c r="J696" s="90">
        <f>SUM(J695:J695)</f>
        <v>4</v>
      </c>
      <c r="K696" s="95" t="s">
        <v>37</v>
      </c>
    </row>
    <row r="697" spans="1:11" ht="24.95" customHeight="1">
      <c r="A697" s="51"/>
      <c r="B697" s="51"/>
      <c r="C697" s="43"/>
      <c r="D697" s="43"/>
      <c r="E697" s="43"/>
      <c r="F697" s="43"/>
      <c r="G697" s="43"/>
      <c r="H697" s="43"/>
      <c r="I697" s="95"/>
      <c r="J697" s="90"/>
      <c r="K697" s="95"/>
    </row>
    <row r="698" spans="1:11" ht="47.25" customHeight="1">
      <c r="A698" s="112">
        <v>30</v>
      </c>
      <c r="B698" s="51"/>
      <c r="C698" s="47" t="s">
        <v>197</v>
      </c>
      <c r="D698" s="43"/>
      <c r="E698" s="43"/>
      <c r="F698" s="43"/>
      <c r="G698" s="43"/>
      <c r="H698" s="43"/>
      <c r="I698" s="43"/>
      <c r="J698" s="46"/>
      <c r="K698" s="43"/>
    </row>
    <row r="699" spans="1:11" ht="24.95" customHeight="1">
      <c r="A699" s="51"/>
      <c r="B699" s="51"/>
      <c r="C699" s="43" t="s">
        <v>7</v>
      </c>
      <c r="D699" s="44">
        <v>1</v>
      </c>
      <c r="E699" s="44">
        <v>1</v>
      </c>
      <c r="F699" s="44">
        <v>1</v>
      </c>
      <c r="G699" s="43"/>
      <c r="H699" s="43"/>
      <c r="I699" s="43"/>
      <c r="J699" s="46">
        <f t="shared" ref="J699:J703" si="141">PRODUCT(D699:I699)</f>
        <v>1</v>
      </c>
      <c r="K699" s="43"/>
    </row>
    <row r="700" spans="1:11" ht="24.95" customHeight="1">
      <c r="A700" s="51"/>
      <c r="B700" s="51"/>
      <c r="C700" s="43" t="s">
        <v>332</v>
      </c>
      <c r="D700" s="44">
        <v>1</v>
      </c>
      <c r="E700" s="44">
        <v>2</v>
      </c>
      <c r="F700" s="44">
        <v>1</v>
      </c>
      <c r="G700" s="43"/>
      <c r="H700" s="43"/>
      <c r="I700" s="43"/>
      <c r="J700" s="46">
        <f t="shared" si="141"/>
        <v>2</v>
      </c>
      <c r="K700" s="43"/>
    </row>
    <row r="701" spans="1:11" ht="24.95" customHeight="1">
      <c r="A701" s="51"/>
      <c r="B701" s="51"/>
      <c r="C701" s="43" t="s">
        <v>352</v>
      </c>
      <c r="D701" s="44">
        <v>1</v>
      </c>
      <c r="E701" s="44">
        <v>2</v>
      </c>
      <c r="F701" s="44">
        <v>1</v>
      </c>
      <c r="G701" s="43"/>
      <c r="H701" s="43"/>
      <c r="I701" s="43"/>
      <c r="J701" s="46">
        <f t="shared" ref="J701" si="142">PRODUCT(D701:I701)</f>
        <v>2</v>
      </c>
      <c r="K701" s="43"/>
    </row>
    <row r="702" spans="1:11" ht="24.95" customHeight="1">
      <c r="A702" s="51"/>
      <c r="B702" s="51"/>
      <c r="C702" s="43" t="s">
        <v>350</v>
      </c>
      <c r="D702" s="44">
        <v>1</v>
      </c>
      <c r="E702" s="44">
        <v>1</v>
      </c>
      <c r="F702" s="44">
        <v>1</v>
      </c>
      <c r="G702" s="43"/>
      <c r="H702" s="43"/>
      <c r="I702" s="43"/>
      <c r="J702" s="46">
        <f t="shared" si="141"/>
        <v>1</v>
      </c>
      <c r="K702" s="43"/>
    </row>
    <row r="703" spans="1:11" ht="24.95" customHeight="1">
      <c r="A703" s="51"/>
      <c r="B703" s="51"/>
      <c r="C703" s="43" t="s">
        <v>351</v>
      </c>
      <c r="D703" s="44">
        <v>1</v>
      </c>
      <c r="E703" s="44">
        <v>1</v>
      </c>
      <c r="F703" s="44">
        <v>1</v>
      </c>
      <c r="G703" s="43"/>
      <c r="H703" s="43"/>
      <c r="I703" s="43"/>
      <c r="J703" s="46">
        <f t="shared" si="141"/>
        <v>1</v>
      </c>
      <c r="K703" s="43"/>
    </row>
    <row r="704" spans="1:11" ht="24.95" customHeight="1">
      <c r="A704" s="51"/>
      <c r="B704" s="51"/>
      <c r="C704" s="43"/>
      <c r="D704" s="43"/>
      <c r="E704" s="43"/>
      <c r="F704" s="43"/>
      <c r="G704" s="43"/>
      <c r="H704" s="43"/>
      <c r="I704" s="95" t="s">
        <v>5</v>
      </c>
      <c r="J704" s="90">
        <f>SUM(J699:J703)</f>
        <v>7</v>
      </c>
      <c r="K704" s="95" t="s">
        <v>31</v>
      </c>
    </row>
    <row r="705" spans="1:11" ht="69.75" customHeight="1">
      <c r="A705" s="112">
        <v>31</v>
      </c>
      <c r="B705" s="51"/>
      <c r="C705" s="13" t="s">
        <v>198</v>
      </c>
      <c r="D705" s="9"/>
      <c r="E705" s="9"/>
      <c r="F705" s="9"/>
      <c r="G705" s="9"/>
      <c r="H705" s="9"/>
      <c r="I705" s="9"/>
      <c r="J705" s="39"/>
      <c r="K705" s="9"/>
    </row>
    <row r="706" spans="1:11" ht="24.95" customHeight="1">
      <c r="A706" s="51"/>
      <c r="B706" s="51"/>
      <c r="C706" s="9" t="s">
        <v>296</v>
      </c>
      <c r="D706" s="41">
        <v>1</v>
      </c>
      <c r="E706" s="41">
        <v>4</v>
      </c>
      <c r="F706" s="41">
        <v>1</v>
      </c>
      <c r="G706" s="9"/>
      <c r="H706" s="9"/>
      <c r="I706" s="9"/>
      <c r="J706" s="39">
        <f>PRODUCT(D706:I706)</f>
        <v>4</v>
      </c>
      <c r="K706" s="9"/>
    </row>
    <row r="707" spans="1:11" ht="24.95" customHeight="1">
      <c r="A707" s="51"/>
      <c r="B707" s="51"/>
      <c r="C707" s="9"/>
      <c r="D707" s="9"/>
      <c r="E707" s="9"/>
      <c r="F707" s="9"/>
      <c r="G707" s="9"/>
      <c r="H707" s="9"/>
      <c r="I707" s="9" t="s">
        <v>5</v>
      </c>
      <c r="J707" s="40">
        <f>SUM(J706:J706)</f>
        <v>4</v>
      </c>
      <c r="K707" s="9" t="s">
        <v>31</v>
      </c>
    </row>
    <row r="708" spans="1:11" ht="63.75" customHeight="1">
      <c r="A708" s="112">
        <v>32</v>
      </c>
      <c r="B708" s="51">
        <v>74</v>
      </c>
      <c r="C708" s="52" t="s">
        <v>190</v>
      </c>
      <c r="D708" s="43"/>
      <c r="E708" s="43"/>
      <c r="F708" s="43"/>
      <c r="G708" s="45"/>
      <c r="H708" s="44"/>
      <c r="I708" s="44"/>
      <c r="J708" s="99"/>
      <c r="K708" s="43"/>
    </row>
    <row r="709" spans="1:11" ht="27" customHeight="1">
      <c r="A709" s="51"/>
      <c r="B709" s="51"/>
      <c r="C709" s="43" t="s">
        <v>353</v>
      </c>
      <c r="D709" s="44">
        <v>1</v>
      </c>
      <c r="E709" s="44">
        <v>1</v>
      </c>
      <c r="F709" s="44">
        <v>1</v>
      </c>
      <c r="G709" s="44"/>
      <c r="H709" s="44"/>
      <c r="I709" s="43"/>
      <c r="J709" s="46">
        <f t="shared" ref="J709:J710" si="143">PRODUCT(D709:I709)</f>
        <v>1</v>
      </c>
      <c r="K709" s="43"/>
    </row>
    <row r="710" spans="1:11" ht="27" customHeight="1">
      <c r="A710" s="51"/>
      <c r="B710" s="51"/>
      <c r="C710" s="43" t="s">
        <v>352</v>
      </c>
      <c r="D710" s="44">
        <v>1</v>
      </c>
      <c r="E710" s="44">
        <v>1</v>
      </c>
      <c r="F710" s="44">
        <v>1</v>
      </c>
      <c r="G710" s="43"/>
      <c r="H710" s="43"/>
      <c r="I710" s="43"/>
      <c r="J710" s="46">
        <f t="shared" si="143"/>
        <v>1</v>
      </c>
      <c r="K710" s="43"/>
    </row>
    <row r="711" spans="1:11" ht="27" customHeight="1">
      <c r="A711" s="51"/>
      <c r="B711" s="51"/>
      <c r="C711" s="43"/>
      <c r="D711" s="43"/>
      <c r="E711" s="43"/>
      <c r="F711" s="43"/>
      <c r="G711" s="43"/>
      <c r="H711" s="43"/>
      <c r="I711" s="43" t="s">
        <v>5</v>
      </c>
      <c r="J711" s="90">
        <f>SUM(J709:J710)</f>
        <v>2</v>
      </c>
      <c r="K711" s="43" t="s">
        <v>31</v>
      </c>
    </row>
    <row r="712" spans="1:11" ht="70.900000000000006" customHeight="1">
      <c r="A712" s="112">
        <v>33</v>
      </c>
      <c r="B712" s="51" t="s">
        <v>191</v>
      </c>
      <c r="C712" s="52" t="s">
        <v>189</v>
      </c>
      <c r="D712" s="43"/>
      <c r="E712" s="43"/>
      <c r="F712" s="43"/>
      <c r="G712" s="45"/>
      <c r="H712" s="44"/>
      <c r="I712" s="44"/>
      <c r="J712" s="99"/>
      <c r="K712" s="43"/>
    </row>
    <row r="713" spans="1:11" ht="24.95" customHeight="1">
      <c r="A713" s="51"/>
      <c r="B713" s="51"/>
      <c r="C713" s="43" t="s">
        <v>353</v>
      </c>
      <c r="D713" s="44">
        <v>1</v>
      </c>
      <c r="E713" s="44">
        <v>1</v>
      </c>
      <c r="F713" s="44">
        <v>1</v>
      </c>
      <c r="G713" s="44"/>
      <c r="H713" s="44"/>
      <c r="I713" s="43"/>
      <c r="J713" s="46">
        <f t="shared" ref="J713:J714" si="144">PRODUCT(D713:I713)</f>
        <v>1</v>
      </c>
      <c r="K713" s="43"/>
    </row>
    <row r="714" spans="1:11" ht="24.95" customHeight="1">
      <c r="A714" s="51"/>
      <c r="B714" s="51"/>
      <c r="C714" s="43" t="s">
        <v>352</v>
      </c>
      <c r="D714" s="44">
        <v>1</v>
      </c>
      <c r="E714" s="44">
        <v>1</v>
      </c>
      <c r="F714" s="44">
        <v>1</v>
      </c>
      <c r="G714" s="43"/>
      <c r="H714" s="43"/>
      <c r="I714" s="43"/>
      <c r="J714" s="46">
        <f t="shared" si="144"/>
        <v>1</v>
      </c>
      <c r="K714" s="43"/>
    </row>
    <row r="715" spans="1:11" ht="24.95" customHeight="1">
      <c r="A715" s="51"/>
      <c r="B715" s="51"/>
      <c r="C715" s="43"/>
      <c r="D715" s="43"/>
      <c r="E715" s="43"/>
      <c r="F715" s="43"/>
      <c r="G715" s="43"/>
      <c r="H715" s="43"/>
      <c r="I715" s="43" t="s">
        <v>5</v>
      </c>
      <c r="J715" s="90">
        <f>SUM(J713:J714)</f>
        <v>2</v>
      </c>
      <c r="K715" s="43" t="s">
        <v>31</v>
      </c>
    </row>
    <row r="716" spans="1:11" ht="86.25" customHeight="1">
      <c r="A716" s="112">
        <v>34</v>
      </c>
      <c r="B716" s="51"/>
      <c r="C716" s="47" t="s">
        <v>354</v>
      </c>
      <c r="D716" s="43"/>
      <c r="E716" s="43"/>
      <c r="F716" s="43"/>
      <c r="G716" s="43"/>
      <c r="H716" s="43"/>
      <c r="I716" s="43"/>
      <c r="J716" s="90"/>
      <c r="K716" s="43"/>
    </row>
    <row r="717" spans="1:11" ht="24.95" customHeight="1">
      <c r="A717" s="51"/>
      <c r="B717" s="51"/>
      <c r="C717" s="43" t="s">
        <v>475</v>
      </c>
      <c r="D717" s="44">
        <v>1</v>
      </c>
      <c r="E717" s="44">
        <v>1</v>
      </c>
      <c r="F717" s="44">
        <v>2</v>
      </c>
      <c r="G717" s="44">
        <v>10.199999999999999</v>
      </c>
      <c r="H717" s="44"/>
      <c r="I717" s="43"/>
      <c r="J717" s="46">
        <f t="shared" ref="J717" si="145">PRODUCT(D717:I717)</f>
        <v>20.399999999999999</v>
      </c>
      <c r="K717" s="43"/>
    </row>
    <row r="718" spans="1:11" ht="24.95" customHeight="1">
      <c r="A718" s="51"/>
      <c r="B718" s="51"/>
      <c r="C718" s="43"/>
      <c r="D718" s="43"/>
      <c r="E718" s="43"/>
      <c r="F718" s="43"/>
      <c r="G718" s="43"/>
      <c r="H718" s="43"/>
      <c r="I718" s="43" t="s">
        <v>5</v>
      </c>
      <c r="J718" s="90">
        <f>SUM(J717:J717)</f>
        <v>20.399999999999999</v>
      </c>
      <c r="K718" s="43" t="s">
        <v>27</v>
      </c>
    </row>
    <row r="719" spans="1:11" ht="53.25" customHeight="1">
      <c r="A719" s="112">
        <v>35</v>
      </c>
      <c r="B719" s="51"/>
      <c r="C719" s="47" t="s">
        <v>355</v>
      </c>
      <c r="D719" s="43"/>
      <c r="E719" s="43"/>
      <c r="F719" s="43"/>
      <c r="G719" s="43"/>
      <c r="H719" s="43"/>
      <c r="I719" s="43"/>
      <c r="J719" s="90"/>
      <c r="K719" s="43"/>
    </row>
    <row r="720" spans="1:11" ht="24.95" customHeight="1">
      <c r="A720" s="51"/>
      <c r="B720" s="51"/>
      <c r="C720" s="43" t="s">
        <v>356</v>
      </c>
      <c r="D720" s="44">
        <v>1</v>
      </c>
      <c r="E720" s="44">
        <v>1</v>
      </c>
      <c r="F720" s="44">
        <v>1</v>
      </c>
      <c r="G720" s="44">
        <v>37.200000000000003</v>
      </c>
      <c r="H720" s="45">
        <v>0.6</v>
      </c>
      <c r="I720" s="43"/>
      <c r="J720" s="46">
        <f>PRODUCT(D720:I720)</f>
        <v>22.32</v>
      </c>
      <c r="K720" s="43" t="s">
        <v>24</v>
      </c>
    </row>
    <row r="721" spans="1:11" ht="24.95" customHeight="1">
      <c r="A721" s="51"/>
      <c r="B721" s="51"/>
      <c r="C721" s="43"/>
      <c r="D721" s="44"/>
      <c r="E721" s="44"/>
      <c r="F721" s="44"/>
      <c r="G721" s="44"/>
      <c r="H721" s="45"/>
      <c r="I721" s="43"/>
      <c r="J721" s="46"/>
      <c r="K721" s="43"/>
    </row>
    <row r="722" spans="1:11" ht="24.95" customHeight="1">
      <c r="A722" s="51">
        <v>36</v>
      </c>
      <c r="B722" s="51"/>
      <c r="C722" s="43" t="s">
        <v>481</v>
      </c>
      <c r="D722" s="44">
        <v>1</v>
      </c>
      <c r="E722" s="44">
        <v>1</v>
      </c>
      <c r="F722" s="44">
        <v>2</v>
      </c>
      <c r="G722" s="44"/>
      <c r="H722" s="45"/>
      <c r="I722" s="43"/>
      <c r="J722" s="46">
        <f>F722*E722*D722</f>
        <v>2</v>
      </c>
      <c r="K722" s="43" t="s">
        <v>31</v>
      </c>
    </row>
    <row r="723" spans="1:11" ht="24.95" customHeight="1">
      <c r="A723" s="51"/>
      <c r="B723" s="51"/>
      <c r="C723" s="43"/>
      <c r="D723" s="44"/>
      <c r="E723" s="44"/>
      <c r="F723" s="44"/>
      <c r="G723" s="44"/>
      <c r="H723" s="45"/>
      <c r="I723" s="43"/>
      <c r="J723" s="46"/>
      <c r="K723" s="43"/>
    </row>
    <row r="724" spans="1:11" ht="37.5">
      <c r="A724" s="51">
        <v>37</v>
      </c>
      <c r="B724" s="51"/>
      <c r="C724" s="47" t="s">
        <v>482</v>
      </c>
      <c r="D724" s="44"/>
      <c r="E724" s="44"/>
      <c r="F724" s="44"/>
      <c r="G724" s="44"/>
      <c r="H724" s="45"/>
      <c r="I724" s="43"/>
      <c r="J724" s="46"/>
      <c r="K724" s="43"/>
    </row>
    <row r="725" spans="1:11" ht="24.95" customHeight="1">
      <c r="A725" s="51"/>
      <c r="B725" s="51"/>
      <c r="C725" s="43" t="s">
        <v>483</v>
      </c>
      <c r="D725" s="44">
        <v>1</v>
      </c>
      <c r="E725" s="44">
        <v>1</v>
      </c>
      <c r="F725" s="44">
        <v>1</v>
      </c>
      <c r="G725" s="44"/>
      <c r="H725" s="45"/>
      <c r="I725" s="43"/>
      <c r="J725" s="46">
        <f>F725*E725*D725</f>
        <v>1</v>
      </c>
      <c r="K725" s="43" t="s">
        <v>31</v>
      </c>
    </row>
    <row r="726" spans="1:11" ht="24.95" customHeight="1">
      <c r="A726" s="51"/>
      <c r="B726" s="51"/>
      <c r="C726" s="43"/>
      <c r="D726" s="44"/>
      <c r="E726" s="44"/>
      <c r="F726" s="44"/>
      <c r="G726" s="44"/>
      <c r="H726" s="45"/>
      <c r="I726" s="43"/>
      <c r="J726" s="46"/>
      <c r="K726" s="43"/>
    </row>
    <row r="727" spans="1:11" ht="37.5">
      <c r="A727" s="51">
        <v>38</v>
      </c>
      <c r="B727" s="51"/>
      <c r="C727" s="47" t="s">
        <v>484</v>
      </c>
      <c r="D727" s="44"/>
      <c r="E727" s="44"/>
      <c r="F727" s="44"/>
      <c r="G727" s="44"/>
      <c r="H727" s="45"/>
      <c r="I727" s="43"/>
      <c r="J727" s="46"/>
      <c r="K727" s="43"/>
    </row>
    <row r="728" spans="1:11" ht="24.95" customHeight="1">
      <c r="A728" s="51"/>
      <c r="B728" s="51"/>
      <c r="C728" s="43" t="s">
        <v>483</v>
      </c>
      <c r="D728" s="44">
        <v>1</v>
      </c>
      <c r="E728" s="44">
        <v>1</v>
      </c>
      <c r="F728" s="44">
        <v>1</v>
      </c>
      <c r="G728" s="44"/>
      <c r="H728" s="45"/>
      <c r="I728" s="43"/>
      <c r="J728" s="46">
        <f>F728*E728*D728</f>
        <v>1</v>
      </c>
      <c r="K728" s="43" t="s">
        <v>31</v>
      </c>
    </row>
    <row r="729" spans="1:11" ht="24.95" customHeight="1">
      <c r="A729" s="51"/>
      <c r="B729" s="51"/>
      <c r="C729" s="43"/>
      <c r="D729" s="44"/>
      <c r="E729" s="44"/>
      <c r="F729" s="44"/>
      <c r="G729" s="44"/>
      <c r="H729" s="45"/>
      <c r="I729" s="43"/>
      <c r="J729" s="46"/>
      <c r="K729" s="43"/>
    </row>
    <row r="730" spans="1:11" ht="56.25">
      <c r="A730" s="51">
        <v>39</v>
      </c>
      <c r="B730" s="51"/>
      <c r="C730" s="47" t="s">
        <v>485</v>
      </c>
      <c r="D730" s="44"/>
      <c r="E730" s="44"/>
      <c r="F730" s="44"/>
      <c r="G730" s="44"/>
      <c r="H730" s="45"/>
      <c r="I730" s="43"/>
      <c r="J730" s="46"/>
      <c r="K730" s="43"/>
    </row>
    <row r="731" spans="1:11" ht="24.95" customHeight="1">
      <c r="A731" s="51"/>
      <c r="B731" s="51"/>
      <c r="C731" s="43" t="s">
        <v>483</v>
      </c>
      <c r="D731" s="44">
        <v>1</v>
      </c>
      <c r="E731" s="44">
        <v>1</v>
      </c>
      <c r="F731" s="44">
        <v>1</v>
      </c>
      <c r="G731" s="44"/>
      <c r="H731" s="45"/>
      <c r="I731" s="43"/>
      <c r="J731" s="46">
        <f>F731*E731*D731</f>
        <v>1</v>
      </c>
      <c r="K731" s="43" t="s">
        <v>31</v>
      </c>
    </row>
    <row r="732" spans="1:11" ht="24.95" customHeight="1">
      <c r="A732" s="51"/>
      <c r="B732" s="51"/>
      <c r="C732" s="43"/>
      <c r="D732" s="44"/>
      <c r="E732" s="44"/>
      <c r="F732" s="44"/>
      <c r="G732" s="44"/>
      <c r="H732" s="45"/>
      <c r="I732" s="43"/>
      <c r="J732" s="46"/>
      <c r="K732" s="43"/>
    </row>
    <row r="733" spans="1:11" ht="56.25">
      <c r="A733" s="51">
        <v>40</v>
      </c>
      <c r="B733" s="51"/>
      <c r="C733" s="47" t="s">
        <v>486</v>
      </c>
      <c r="D733" s="44"/>
      <c r="E733" s="44"/>
      <c r="F733" s="44"/>
      <c r="G733" s="44"/>
      <c r="H733" s="45"/>
      <c r="I733" s="43"/>
      <c r="J733" s="46"/>
      <c r="K733" s="43"/>
    </row>
    <row r="734" spans="1:11" ht="24.95" customHeight="1">
      <c r="A734" s="51"/>
      <c r="B734" s="51"/>
      <c r="C734" s="43" t="s">
        <v>536</v>
      </c>
      <c r="D734" s="44">
        <v>1</v>
      </c>
      <c r="E734" s="44">
        <v>1</v>
      </c>
      <c r="F734" s="44">
        <v>2</v>
      </c>
      <c r="G734" s="44">
        <v>1.35</v>
      </c>
      <c r="H734" s="45"/>
      <c r="I734" s="43">
        <v>1.35</v>
      </c>
      <c r="J734" s="46">
        <f>I734*G734*F734*E734*D734</f>
        <v>3.6450000000000005</v>
      </c>
      <c r="K734" s="43" t="s">
        <v>487</v>
      </c>
    </row>
    <row r="735" spans="1:11" ht="39.75" customHeight="1">
      <c r="A735" s="51">
        <v>41</v>
      </c>
      <c r="B735" s="51"/>
      <c r="C735" s="47" t="s">
        <v>733</v>
      </c>
      <c r="D735" s="44"/>
      <c r="E735" s="44"/>
      <c r="F735" s="44"/>
      <c r="G735" s="44"/>
      <c r="H735" s="45"/>
      <c r="I735" s="43"/>
      <c r="J735" s="46"/>
      <c r="K735" s="43"/>
    </row>
    <row r="736" spans="1:11" ht="24.95" customHeight="1">
      <c r="A736" s="51"/>
      <c r="B736" s="51"/>
      <c r="C736" s="43" t="s">
        <v>16</v>
      </c>
      <c r="D736" s="44">
        <v>1</v>
      </c>
      <c r="E736" s="44">
        <v>3</v>
      </c>
      <c r="F736" s="44">
        <v>1</v>
      </c>
      <c r="G736" s="44"/>
      <c r="H736" s="45"/>
      <c r="I736" s="43"/>
      <c r="J736" s="46">
        <f>F736*E736*D736</f>
        <v>3</v>
      </c>
      <c r="K736" s="43"/>
    </row>
    <row r="737" spans="1:11" ht="24.95" customHeight="1">
      <c r="A737" s="51"/>
      <c r="B737" s="51"/>
      <c r="C737" s="43"/>
      <c r="D737" s="44"/>
      <c r="E737" s="44"/>
      <c r="F737" s="44"/>
      <c r="G737" s="44"/>
      <c r="H737" s="45"/>
      <c r="I737" s="43"/>
      <c r="J737" s="46"/>
      <c r="K737" s="43"/>
    </row>
    <row r="738" spans="1:11" ht="37.5">
      <c r="A738" s="51">
        <v>42</v>
      </c>
      <c r="B738" s="51"/>
      <c r="C738" s="47" t="s">
        <v>488</v>
      </c>
      <c r="D738" s="44"/>
      <c r="E738" s="44"/>
      <c r="F738" s="44"/>
      <c r="G738" s="44"/>
      <c r="H738" s="45"/>
      <c r="I738" s="43"/>
      <c r="J738" s="90"/>
      <c r="K738" s="43"/>
    </row>
    <row r="739" spans="1:11" ht="24.95" customHeight="1">
      <c r="A739" s="51"/>
      <c r="B739" s="51"/>
      <c r="C739" s="43" t="s">
        <v>489</v>
      </c>
      <c r="D739" s="44">
        <v>1</v>
      </c>
      <c r="E739" s="44">
        <v>1</v>
      </c>
      <c r="F739" s="44">
        <v>1</v>
      </c>
      <c r="G739" s="44">
        <v>5.01</v>
      </c>
      <c r="H739" s="45">
        <v>1.8</v>
      </c>
      <c r="I739" s="43">
        <v>0.15</v>
      </c>
      <c r="J739" s="46">
        <f>H739*G739*F739*E739*D739</f>
        <v>9.0180000000000007</v>
      </c>
      <c r="K739" s="43"/>
    </row>
    <row r="740" spans="1:11" ht="24.95" customHeight="1">
      <c r="A740" s="51"/>
      <c r="B740" s="51"/>
      <c r="C740" s="43" t="s">
        <v>490</v>
      </c>
      <c r="D740" s="44">
        <v>1</v>
      </c>
      <c r="E740" s="44">
        <v>1</v>
      </c>
      <c r="F740" s="44">
        <v>1</v>
      </c>
      <c r="G740" s="45">
        <v>5</v>
      </c>
      <c r="H740" s="45">
        <v>1.2</v>
      </c>
      <c r="I740" s="43">
        <v>0.15</v>
      </c>
      <c r="J740" s="46">
        <f t="shared" ref="J740:J741" si="146">H740*G740*F740*E740*D740</f>
        <v>6</v>
      </c>
      <c r="K740" s="43"/>
    </row>
    <row r="741" spans="1:11" ht="24.95" customHeight="1">
      <c r="A741" s="51"/>
      <c r="B741" s="51"/>
      <c r="C741" s="43" t="s">
        <v>491</v>
      </c>
      <c r="D741" s="44">
        <v>1</v>
      </c>
      <c r="E741" s="44">
        <v>2</v>
      </c>
      <c r="F741" s="44">
        <v>1</v>
      </c>
      <c r="G741" s="44">
        <v>5.01</v>
      </c>
      <c r="H741" s="45">
        <v>0.45</v>
      </c>
      <c r="I741" s="43">
        <v>0.15</v>
      </c>
      <c r="J741" s="46">
        <f t="shared" si="146"/>
        <v>4.5090000000000003</v>
      </c>
      <c r="K741" s="43"/>
    </row>
    <row r="742" spans="1:11" ht="24.95" customHeight="1">
      <c r="A742" s="51"/>
      <c r="B742" s="51"/>
      <c r="C742" s="43"/>
      <c r="D742" s="44"/>
      <c r="E742" s="44"/>
      <c r="F742" s="44"/>
      <c r="G742" s="44"/>
      <c r="H742" s="45"/>
      <c r="I742" s="43" t="s">
        <v>5</v>
      </c>
      <c r="J742" s="46">
        <f>SUM(J739:J741)</f>
        <v>19.527000000000001</v>
      </c>
      <c r="K742" s="43"/>
    </row>
    <row r="743" spans="1:11" ht="24.95" customHeight="1">
      <c r="A743" s="51"/>
      <c r="B743" s="51"/>
      <c r="C743" s="43"/>
      <c r="D743" s="44"/>
      <c r="E743" s="44"/>
      <c r="F743" s="44"/>
      <c r="G743" s="44"/>
      <c r="H743" s="45"/>
      <c r="I743" s="43" t="s">
        <v>6</v>
      </c>
      <c r="J743" s="90">
        <f>J742</f>
        <v>19.527000000000001</v>
      </c>
      <c r="K743" s="43"/>
    </row>
    <row r="744" spans="1:11" ht="37.5">
      <c r="A744" s="51">
        <v>43</v>
      </c>
      <c r="B744" s="51"/>
      <c r="C744" s="47" t="s">
        <v>492</v>
      </c>
      <c r="D744" s="44"/>
      <c r="E744" s="44"/>
      <c r="F744" s="44"/>
      <c r="G744" s="44"/>
      <c r="H744" s="45"/>
      <c r="I744" s="43"/>
      <c r="J744" s="90"/>
      <c r="K744" s="43"/>
    </row>
    <row r="745" spans="1:11" ht="24.95" customHeight="1">
      <c r="A745" s="51"/>
      <c r="B745" s="51"/>
      <c r="C745" s="43" t="s">
        <v>489</v>
      </c>
      <c r="D745" s="44">
        <v>1</v>
      </c>
      <c r="E745" s="44">
        <v>1</v>
      </c>
      <c r="F745" s="44">
        <v>1</v>
      </c>
      <c r="G745" s="44">
        <v>5.01</v>
      </c>
      <c r="H745" s="45">
        <v>1.8</v>
      </c>
      <c r="I745" s="43"/>
      <c r="J745" s="46">
        <f>H745*G745*F745*E745*D745</f>
        <v>9.0180000000000007</v>
      </c>
      <c r="K745" s="43"/>
    </row>
    <row r="746" spans="1:11" ht="24.95" customHeight="1">
      <c r="A746" s="51"/>
      <c r="B746" s="51"/>
      <c r="C746" s="43" t="s">
        <v>490</v>
      </c>
      <c r="D746" s="44">
        <v>1</v>
      </c>
      <c r="E746" s="44">
        <v>1</v>
      </c>
      <c r="F746" s="44">
        <v>1</v>
      </c>
      <c r="G746" s="45">
        <v>5</v>
      </c>
      <c r="H746" s="45">
        <v>1.2</v>
      </c>
      <c r="I746" s="43"/>
      <c r="J746" s="46">
        <f t="shared" ref="J746:J747" si="147">H746*G746*F746*E746*D746</f>
        <v>6</v>
      </c>
      <c r="K746" s="43"/>
    </row>
    <row r="747" spans="1:11" ht="24.95" customHeight="1">
      <c r="A747" s="51"/>
      <c r="B747" s="51"/>
      <c r="C747" s="43" t="s">
        <v>491</v>
      </c>
      <c r="D747" s="44">
        <v>1</v>
      </c>
      <c r="E747" s="44">
        <v>2</v>
      </c>
      <c r="F747" s="44">
        <v>1</v>
      </c>
      <c r="G747" s="44">
        <v>5.01</v>
      </c>
      <c r="H747" s="45">
        <v>0.45</v>
      </c>
      <c r="I747" s="43"/>
      <c r="J747" s="46">
        <f t="shared" si="147"/>
        <v>4.5090000000000003</v>
      </c>
      <c r="K747" s="43"/>
    </row>
    <row r="748" spans="1:11" ht="24.95" customHeight="1">
      <c r="A748" s="51"/>
      <c r="B748" s="51"/>
      <c r="C748" s="43"/>
      <c r="D748" s="44"/>
      <c r="E748" s="44"/>
      <c r="F748" s="44"/>
      <c r="G748" s="44"/>
      <c r="H748" s="45"/>
      <c r="I748" s="43" t="s">
        <v>5</v>
      </c>
      <c r="J748" s="46">
        <f>SUM(J745:J747)</f>
        <v>19.527000000000001</v>
      </c>
      <c r="K748" s="43"/>
    </row>
    <row r="749" spans="1:11" ht="24.95" customHeight="1">
      <c r="A749" s="51"/>
      <c r="B749" s="51"/>
      <c r="C749" s="43"/>
      <c r="D749" s="44"/>
      <c r="E749" s="44"/>
      <c r="F749" s="44"/>
      <c r="G749" s="44"/>
      <c r="H749" s="45"/>
      <c r="I749" s="43" t="s">
        <v>6</v>
      </c>
      <c r="J749" s="90">
        <v>19.600000000000001</v>
      </c>
      <c r="K749" s="43"/>
    </row>
    <row r="750" spans="1:11" ht="33.75" customHeight="1">
      <c r="A750" s="51"/>
      <c r="B750" s="51"/>
      <c r="C750" s="47" t="s">
        <v>712</v>
      </c>
      <c r="D750" s="44"/>
      <c r="E750" s="44"/>
      <c r="F750" s="44"/>
      <c r="G750" s="44"/>
      <c r="H750" s="45"/>
      <c r="I750" s="43"/>
      <c r="J750" s="90"/>
      <c r="K750" s="43"/>
    </row>
    <row r="751" spans="1:11" ht="24.95" customHeight="1">
      <c r="A751" s="51"/>
      <c r="B751" s="51"/>
      <c r="C751" s="43" t="s">
        <v>713</v>
      </c>
      <c r="D751" s="44">
        <v>1</v>
      </c>
      <c r="E751" s="44">
        <v>3</v>
      </c>
      <c r="F751" s="44">
        <v>1</v>
      </c>
      <c r="G751" s="44">
        <v>3</v>
      </c>
      <c r="H751" s="45"/>
      <c r="I751" s="43">
        <v>1.5</v>
      </c>
      <c r="J751" s="46">
        <f>I751*G751*F751*E751*D751</f>
        <v>13.5</v>
      </c>
      <c r="K751" s="43"/>
    </row>
    <row r="752" spans="1:11" ht="24.95" customHeight="1">
      <c r="A752" s="51"/>
      <c r="B752" s="51"/>
      <c r="C752" s="43" t="s">
        <v>715</v>
      </c>
      <c r="D752" s="44">
        <v>1</v>
      </c>
      <c r="E752" s="44">
        <v>3</v>
      </c>
      <c r="F752" s="44">
        <v>1</v>
      </c>
      <c r="G752" s="44">
        <v>1.8</v>
      </c>
      <c r="H752" s="45" t="s">
        <v>714</v>
      </c>
      <c r="I752" s="43"/>
      <c r="J752" s="46">
        <v>6.48</v>
      </c>
      <c r="K752" s="43"/>
    </row>
    <row r="753" spans="1:11" ht="24.95" customHeight="1">
      <c r="A753" s="51"/>
      <c r="B753" s="51"/>
      <c r="C753" s="43" t="s">
        <v>716</v>
      </c>
      <c r="D753" s="44">
        <v>1</v>
      </c>
      <c r="E753" s="44">
        <v>1</v>
      </c>
      <c r="F753" s="44">
        <v>1</v>
      </c>
      <c r="G753" s="44">
        <v>1.2</v>
      </c>
      <c r="H753" s="45">
        <v>2.58</v>
      </c>
      <c r="I753" s="43"/>
      <c r="J753" s="46">
        <v>6.48</v>
      </c>
      <c r="K753" s="43"/>
    </row>
    <row r="754" spans="1:11" ht="24.95" customHeight="1">
      <c r="A754" s="51"/>
      <c r="B754" s="51"/>
      <c r="C754" s="43"/>
      <c r="D754" s="44">
        <v>1</v>
      </c>
      <c r="E754" s="44">
        <v>1</v>
      </c>
      <c r="F754" s="44">
        <v>1</v>
      </c>
      <c r="G754" s="44">
        <v>1.2</v>
      </c>
      <c r="H754" s="45">
        <v>2.17</v>
      </c>
      <c r="I754" s="43"/>
      <c r="J754" s="46">
        <v>6.48</v>
      </c>
      <c r="K754" s="43"/>
    </row>
    <row r="755" spans="1:11" ht="24.95" customHeight="1">
      <c r="A755" s="51"/>
      <c r="B755" s="51"/>
      <c r="C755" s="43" t="s">
        <v>713</v>
      </c>
      <c r="D755" s="44">
        <v>1</v>
      </c>
      <c r="E755" s="44">
        <v>1</v>
      </c>
      <c r="F755" s="44">
        <v>1</v>
      </c>
      <c r="G755" s="44">
        <v>7.56</v>
      </c>
      <c r="H755" s="45"/>
      <c r="I755" s="43">
        <v>1.5</v>
      </c>
      <c r="J755" s="46">
        <f t="shared" ref="J755:J756" si="148">I755*G755*F755*E755*D755</f>
        <v>11.34</v>
      </c>
      <c r="K755" s="43"/>
    </row>
    <row r="756" spans="1:11" ht="24.95" customHeight="1">
      <c r="A756" s="51"/>
      <c r="B756" s="51"/>
      <c r="C756" s="43"/>
      <c r="D756" s="44">
        <v>1</v>
      </c>
      <c r="E756" s="44">
        <v>1</v>
      </c>
      <c r="F756" s="44">
        <v>1</v>
      </c>
      <c r="G756" s="44">
        <v>6.74</v>
      </c>
      <c r="H756" s="45"/>
      <c r="I756" s="43">
        <v>1.5</v>
      </c>
      <c r="J756" s="46">
        <f t="shared" si="148"/>
        <v>10.11</v>
      </c>
      <c r="K756" s="43"/>
    </row>
    <row r="757" spans="1:11" ht="24.95" customHeight="1">
      <c r="A757" s="51"/>
      <c r="B757" s="51"/>
      <c r="C757" s="43"/>
      <c r="D757" s="44"/>
      <c r="E757" s="44"/>
      <c r="F757" s="44"/>
      <c r="G757" s="44"/>
      <c r="H757" s="45"/>
      <c r="I757" s="43" t="s">
        <v>5</v>
      </c>
      <c r="J757" s="90">
        <f>SUM(J751:J756)</f>
        <v>54.39</v>
      </c>
      <c r="K757" s="43"/>
    </row>
    <row r="758" spans="1:11" ht="24.95" customHeight="1">
      <c r="A758" s="51"/>
      <c r="B758" s="51"/>
      <c r="C758" s="43"/>
      <c r="D758" s="44"/>
      <c r="E758" s="44"/>
      <c r="F758" s="44"/>
      <c r="G758" s="44"/>
      <c r="H758" s="45"/>
      <c r="I758" s="43" t="s">
        <v>6</v>
      </c>
      <c r="J758" s="90">
        <v>54.4</v>
      </c>
      <c r="K758" s="43"/>
    </row>
    <row r="759" spans="1:11" ht="34.5" customHeight="1">
      <c r="A759" s="51"/>
      <c r="B759" s="51"/>
      <c r="C759" s="47" t="s">
        <v>717</v>
      </c>
      <c r="D759" s="44"/>
      <c r="E759" s="44"/>
      <c r="F759" s="44"/>
      <c r="G759" s="44"/>
      <c r="H759" s="45"/>
      <c r="I759" s="43"/>
      <c r="J759" s="90"/>
      <c r="K759" s="43"/>
    </row>
    <row r="760" spans="1:11" ht="24.95" customHeight="1">
      <c r="A760" s="51"/>
      <c r="B760" s="51"/>
      <c r="C760" s="43" t="s">
        <v>713</v>
      </c>
      <c r="D760" s="44">
        <v>1</v>
      </c>
      <c r="E760" s="44">
        <v>3</v>
      </c>
      <c r="F760" s="44">
        <v>1</v>
      </c>
      <c r="G760" s="44">
        <v>3</v>
      </c>
      <c r="H760" s="45"/>
      <c r="I760" s="43">
        <v>1.5</v>
      </c>
      <c r="J760" s="46">
        <f>I760*G760*F760*E760*D760</f>
        <v>13.5</v>
      </c>
      <c r="K760" s="43"/>
    </row>
    <row r="761" spans="1:11" ht="24.95" customHeight="1">
      <c r="A761" s="51"/>
      <c r="B761" s="51"/>
      <c r="C761" s="43" t="s">
        <v>713</v>
      </c>
      <c r="D761" s="44">
        <v>1</v>
      </c>
      <c r="E761" s="44">
        <v>1</v>
      </c>
      <c r="F761" s="44">
        <v>1</v>
      </c>
      <c r="G761" s="44">
        <v>7.56</v>
      </c>
      <c r="H761" s="45"/>
      <c r="I761" s="43">
        <v>1.5</v>
      </c>
      <c r="J761" s="46">
        <f t="shared" ref="J761:J762" si="149">I761*G761*F761*E761*D761</f>
        <v>11.34</v>
      </c>
      <c r="K761" s="43"/>
    </row>
    <row r="762" spans="1:11" ht="24.95" customHeight="1">
      <c r="A762" s="51"/>
      <c r="B762" s="51"/>
      <c r="C762" s="43"/>
      <c r="D762" s="44">
        <v>1</v>
      </c>
      <c r="E762" s="44">
        <v>1</v>
      </c>
      <c r="F762" s="44">
        <v>1</v>
      </c>
      <c r="G762" s="44">
        <v>6.74</v>
      </c>
      <c r="H762" s="45"/>
      <c r="I762" s="43">
        <v>1.5</v>
      </c>
      <c r="J762" s="46">
        <f t="shared" si="149"/>
        <v>10.11</v>
      </c>
      <c r="K762" s="43"/>
    </row>
    <row r="763" spans="1:11" ht="24.95" customHeight="1">
      <c r="A763" s="51"/>
      <c r="B763" s="51"/>
      <c r="C763" s="43"/>
      <c r="D763" s="44"/>
      <c r="E763" s="44"/>
      <c r="F763" s="44"/>
      <c r="G763" s="44"/>
      <c r="H763" s="45"/>
      <c r="I763" s="43" t="s">
        <v>5</v>
      </c>
      <c r="J763" s="90">
        <f>SUM(J760:J762)</f>
        <v>34.950000000000003</v>
      </c>
      <c r="K763" s="43"/>
    </row>
    <row r="764" spans="1:11" ht="24.95" customHeight="1">
      <c r="A764" s="51"/>
      <c r="B764" s="51"/>
      <c r="C764" s="43"/>
      <c r="D764" s="44"/>
      <c r="E764" s="44"/>
      <c r="F764" s="44"/>
      <c r="G764" s="44"/>
      <c r="H764" s="45"/>
      <c r="I764" s="43" t="s">
        <v>6</v>
      </c>
      <c r="J764" s="90">
        <v>35</v>
      </c>
      <c r="K764" s="43"/>
    </row>
    <row r="765" spans="1:11" ht="38.25" customHeight="1">
      <c r="A765" s="51"/>
      <c r="B765" s="51"/>
      <c r="C765" s="47" t="s">
        <v>718</v>
      </c>
      <c r="D765" s="44"/>
      <c r="E765" s="44"/>
      <c r="F765" s="44"/>
      <c r="G765" s="44"/>
      <c r="H765" s="45"/>
      <c r="I765" s="43"/>
      <c r="J765" s="90"/>
      <c r="K765" s="43"/>
    </row>
    <row r="766" spans="1:11" ht="38.25" customHeight="1">
      <c r="A766" s="51"/>
      <c r="B766" s="51"/>
      <c r="C766" s="43" t="s">
        <v>715</v>
      </c>
      <c r="D766" s="44">
        <v>1</v>
      </c>
      <c r="E766" s="44">
        <v>3</v>
      </c>
      <c r="F766" s="44">
        <v>1</v>
      </c>
      <c r="G766" s="44">
        <v>1.8</v>
      </c>
      <c r="H766" s="45" t="s">
        <v>714</v>
      </c>
      <c r="I766" s="43"/>
      <c r="J766" s="46">
        <v>6.48</v>
      </c>
      <c r="K766" s="43"/>
    </row>
    <row r="767" spans="1:11" ht="38.25" customHeight="1">
      <c r="A767" s="51"/>
      <c r="B767" s="51"/>
      <c r="C767" s="43" t="s">
        <v>716</v>
      </c>
      <c r="D767" s="44">
        <v>1</v>
      </c>
      <c r="E767" s="44">
        <v>1</v>
      </c>
      <c r="F767" s="44">
        <v>1</v>
      </c>
      <c r="G767" s="44">
        <v>1.2</v>
      </c>
      <c r="H767" s="45">
        <v>2.58</v>
      </c>
      <c r="I767" s="43"/>
      <c r="J767" s="46">
        <v>6.48</v>
      </c>
      <c r="K767" s="43"/>
    </row>
    <row r="768" spans="1:11" ht="38.25" customHeight="1">
      <c r="A768" s="51"/>
      <c r="B768" s="51"/>
      <c r="C768" s="43"/>
      <c r="D768" s="44">
        <v>1</v>
      </c>
      <c r="E768" s="44">
        <v>1</v>
      </c>
      <c r="F768" s="44">
        <v>1</v>
      </c>
      <c r="G768" s="44">
        <v>1.2</v>
      </c>
      <c r="H768" s="45">
        <v>2.17</v>
      </c>
      <c r="I768" s="43"/>
      <c r="J768" s="46">
        <v>6.48</v>
      </c>
      <c r="K768" s="43"/>
    </row>
    <row r="769" spans="1:13" ht="38.25" customHeight="1">
      <c r="A769" s="51"/>
      <c r="B769" s="51"/>
      <c r="C769" s="47"/>
      <c r="D769" s="44"/>
      <c r="E769" s="44"/>
      <c r="F769" s="44"/>
      <c r="G769" s="44"/>
      <c r="H769" s="45"/>
      <c r="I769" s="43" t="s">
        <v>5</v>
      </c>
      <c r="J769" s="90">
        <f>SUM(J766:J768)</f>
        <v>19.440000000000001</v>
      </c>
      <c r="K769" s="43"/>
    </row>
    <row r="770" spans="1:13" ht="38.25" customHeight="1">
      <c r="A770" s="51"/>
      <c r="B770" s="51"/>
      <c r="C770" s="47"/>
      <c r="D770" s="44"/>
      <c r="E770" s="44"/>
      <c r="F770" s="44"/>
      <c r="G770" s="44"/>
      <c r="H770" s="45"/>
      <c r="I770" s="43" t="s">
        <v>6</v>
      </c>
      <c r="J770" s="90">
        <v>19.5</v>
      </c>
      <c r="K770" s="43"/>
    </row>
    <row r="771" spans="1:13" ht="38.25" customHeight="1">
      <c r="A771" s="51"/>
      <c r="B771" s="51"/>
      <c r="C771" s="47"/>
      <c r="D771" s="44"/>
      <c r="E771" s="44"/>
      <c r="F771" s="44"/>
      <c r="G771" s="44"/>
      <c r="H771" s="45"/>
      <c r="I771" s="43"/>
      <c r="J771" s="90"/>
      <c r="K771" s="43"/>
    </row>
    <row r="772" spans="1:13" ht="38.25" customHeight="1">
      <c r="A772" s="51"/>
      <c r="B772" s="51"/>
      <c r="C772" s="47"/>
      <c r="D772" s="44"/>
      <c r="E772" s="44"/>
      <c r="F772" s="44"/>
      <c r="G772" s="44"/>
      <c r="H772" s="45"/>
      <c r="I772" s="43"/>
      <c r="J772" s="90"/>
      <c r="K772" s="43"/>
    </row>
    <row r="773" spans="1:13" ht="24.95" customHeight="1">
      <c r="A773" s="51">
        <v>44</v>
      </c>
      <c r="B773" s="51"/>
      <c r="C773" s="43" t="s">
        <v>233</v>
      </c>
      <c r="D773" s="43"/>
      <c r="E773" s="43"/>
      <c r="F773" s="43"/>
      <c r="G773" s="43"/>
      <c r="H773" s="43"/>
      <c r="I773" s="43"/>
      <c r="J773" s="45" t="s">
        <v>42</v>
      </c>
      <c r="K773" s="43"/>
      <c r="M773" s="43" t="s">
        <v>248</v>
      </c>
    </row>
    <row r="774" spans="1:13" ht="24.95" customHeight="1">
      <c r="A774" s="51">
        <v>45</v>
      </c>
      <c r="B774" s="51"/>
      <c r="C774" s="43" t="s">
        <v>476</v>
      </c>
      <c r="D774" s="43"/>
      <c r="E774" s="43"/>
      <c r="F774" s="43"/>
      <c r="G774" s="43"/>
      <c r="H774" s="43"/>
      <c r="I774" s="43"/>
      <c r="J774" s="45" t="s">
        <v>42</v>
      </c>
      <c r="K774" s="43"/>
    </row>
    <row r="775" spans="1:13" ht="24.95" customHeight="1">
      <c r="A775" s="51">
        <f t="shared" ref="A775:A777" si="150">A774+1</f>
        <v>46</v>
      </c>
      <c r="B775" s="51"/>
      <c r="C775" s="43" t="s">
        <v>22</v>
      </c>
      <c r="D775" s="43"/>
      <c r="E775" s="43"/>
      <c r="F775" s="43"/>
      <c r="G775" s="43"/>
      <c r="H775" s="43"/>
      <c r="I775" s="43"/>
      <c r="J775" s="45" t="s">
        <v>42</v>
      </c>
      <c r="K775" s="43"/>
    </row>
    <row r="776" spans="1:13" ht="24.95" customHeight="1">
      <c r="A776" s="51">
        <f t="shared" si="150"/>
        <v>47</v>
      </c>
      <c r="B776" s="51"/>
      <c r="C776" s="43" t="s">
        <v>299</v>
      </c>
      <c r="D776" s="43"/>
      <c r="E776" s="43"/>
      <c r="F776" s="43"/>
      <c r="G776" s="43"/>
      <c r="H776" s="43"/>
      <c r="I776" s="43"/>
      <c r="J776" s="45" t="s">
        <v>42</v>
      </c>
      <c r="K776" s="43"/>
    </row>
    <row r="777" spans="1:13" ht="24.95" customHeight="1">
      <c r="A777" s="51">
        <f t="shared" si="150"/>
        <v>48</v>
      </c>
      <c r="B777" s="51"/>
      <c r="C777" s="43" t="s">
        <v>23</v>
      </c>
      <c r="D777" s="43"/>
      <c r="E777" s="43"/>
      <c r="F777" s="43"/>
      <c r="G777" s="43"/>
      <c r="H777" s="43"/>
      <c r="I777" s="43"/>
      <c r="J777" s="45" t="s">
        <v>42</v>
      </c>
      <c r="K777" s="43"/>
    </row>
  </sheetData>
  <mergeCells count="5">
    <mergeCell ref="B1:J1"/>
    <mergeCell ref="B2:J2"/>
    <mergeCell ref="C4:I4"/>
    <mergeCell ref="D5:F5"/>
    <mergeCell ref="B3:K3"/>
  </mergeCells>
  <phoneticPr fontId="27" type="noConversion"/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6"/>
  <sheetViews>
    <sheetView tabSelected="1" view="pageBreakPreview" topLeftCell="A58" zoomScaleSheetLayoutView="100" workbookViewId="0">
      <selection activeCell="E65" sqref="E65"/>
    </sheetView>
  </sheetViews>
  <sheetFormatPr defaultColWidth="9.140625" defaultRowHeight="18.75"/>
  <cols>
    <col min="1" max="1" width="7.5703125" style="4" customWidth="1"/>
    <col min="2" max="2" width="6.85546875" style="4" customWidth="1"/>
    <col min="3" max="3" width="35.42578125" style="1" customWidth="1"/>
    <col min="4" max="4" width="10" style="1" customWidth="1"/>
    <col min="5" max="5" width="13.28515625" style="4" customWidth="1"/>
    <col min="6" max="6" width="8.28515625" style="4" customWidth="1"/>
    <col min="7" max="7" width="15.28515625" style="4" customWidth="1"/>
    <col min="8" max="9" width="14.28515625" style="4" hidden="1" customWidth="1"/>
    <col min="10" max="10" width="9.5703125" style="4" hidden="1" customWidth="1"/>
    <col min="11" max="11" width="15" style="4" hidden="1" customWidth="1"/>
    <col min="12" max="12" width="9.140625" style="1"/>
    <col min="13" max="13" width="15.28515625" style="1" customWidth="1"/>
    <col min="14" max="14" width="14.7109375" style="1" bestFit="1" customWidth="1"/>
    <col min="15" max="16" width="9.140625" style="1"/>
    <col min="17" max="17" width="13.7109375" style="1" bestFit="1" customWidth="1"/>
    <col min="18" max="18" width="9.140625" style="1"/>
    <col min="19" max="19" width="22.85546875" style="1" customWidth="1"/>
    <col min="20" max="16384" width="9.140625" style="1"/>
  </cols>
  <sheetData>
    <row r="1" spans="1:13" ht="24" customHeight="1">
      <c r="A1" s="157" t="s">
        <v>32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3" ht="24" customHeight="1">
      <c r="A2" s="157" t="s">
        <v>33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3" ht="49.15" customHeight="1">
      <c r="A3" s="2"/>
      <c r="B3" s="154" t="s">
        <v>735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3" ht="24.75" customHeight="1">
      <c r="A4" s="3"/>
      <c r="B4" s="158" t="s">
        <v>34</v>
      </c>
      <c r="C4" s="158"/>
      <c r="D4" s="158"/>
      <c r="E4" s="158"/>
      <c r="F4" s="102"/>
      <c r="G4" s="105"/>
      <c r="H4" s="101"/>
      <c r="I4" s="154"/>
      <c r="J4" s="156"/>
      <c r="K4" s="3"/>
    </row>
    <row r="5" spans="1:13" s="4" customFormat="1" ht="47.25" customHeight="1">
      <c r="A5" s="5" t="s">
        <v>35</v>
      </c>
      <c r="B5" s="5" t="s">
        <v>29</v>
      </c>
      <c r="C5" s="5" t="s">
        <v>18</v>
      </c>
      <c r="D5" s="3" t="s">
        <v>36</v>
      </c>
      <c r="E5" s="3" t="s">
        <v>19</v>
      </c>
      <c r="F5" s="3" t="s">
        <v>20</v>
      </c>
      <c r="G5" s="3" t="s">
        <v>21</v>
      </c>
      <c r="H5" s="3" t="s">
        <v>36</v>
      </c>
      <c r="I5" s="3" t="s">
        <v>21</v>
      </c>
      <c r="J5" s="3" t="s">
        <v>283</v>
      </c>
      <c r="K5" s="3" t="s">
        <v>21</v>
      </c>
    </row>
    <row r="6" spans="1:13" ht="43.5" customHeight="1">
      <c r="A6" s="51">
        <v>1</v>
      </c>
      <c r="B6" s="5"/>
      <c r="C6" s="12" t="s">
        <v>494</v>
      </c>
      <c r="D6" s="6">
        <f>'Detail-1'!J273</f>
        <v>121</v>
      </c>
      <c r="E6" s="7">
        <v>7.7</v>
      </c>
      <c r="F6" s="5" t="s">
        <v>24</v>
      </c>
      <c r="G6" s="6">
        <f t="shared" ref="G6:G26" si="0">D6*E6</f>
        <v>931.7</v>
      </c>
      <c r="H6" s="6"/>
      <c r="I6" s="6"/>
      <c r="J6" s="6" t="e">
        <f>H6+#REF!</f>
        <v>#REF!</v>
      </c>
      <c r="K6" s="6" t="e">
        <f>E6*J6</f>
        <v>#REF!</v>
      </c>
      <c r="M6" s="49" t="e">
        <f t="shared" ref="M6:M9" si="1">G6-K6</f>
        <v>#REF!</v>
      </c>
    </row>
    <row r="7" spans="1:13" ht="59.25" customHeight="1">
      <c r="A7" s="51">
        <f t="shared" ref="A7" si="2">A6+1</f>
        <v>2</v>
      </c>
      <c r="B7" s="5"/>
      <c r="C7" s="12" t="s">
        <v>496</v>
      </c>
      <c r="D7" s="6"/>
      <c r="E7" s="7"/>
      <c r="F7" s="5"/>
      <c r="G7" s="6"/>
      <c r="H7" s="6"/>
      <c r="I7" s="6"/>
      <c r="J7" s="6"/>
      <c r="K7" s="6"/>
      <c r="M7" s="49"/>
    </row>
    <row r="8" spans="1:13" ht="32.25" customHeight="1">
      <c r="A8" s="51"/>
      <c r="B8" s="5"/>
      <c r="C8" s="12" t="s">
        <v>310</v>
      </c>
      <c r="D8" s="6">
        <f>'Detail-1'!J278</f>
        <v>5.2</v>
      </c>
      <c r="E8" s="7">
        <v>257.39999999999998</v>
      </c>
      <c r="F8" s="5" t="s">
        <v>25</v>
      </c>
      <c r="G8" s="6">
        <f t="shared" si="0"/>
        <v>1338.48</v>
      </c>
      <c r="H8" s="6"/>
      <c r="I8" s="6"/>
      <c r="J8" s="6"/>
      <c r="K8" s="6"/>
      <c r="M8" s="49"/>
    </row>
    <row r="9" spans="1:13" ht="67.5" customHeight="1">
      <c r="A9" s="51">
        <f>A7+1</f>
        <v>3</v>
      </c>
      <c r="B9" s="5">
        <v>1.1000000000000001</v>
      </c>
      <c r="C9" s="12" t="s">
        <v>311</v>
      </c>
      <c r="D9" s="6" t="s">
        <v>495</v>
      </c>
      <c r="E9" s="6"/>
      <c r="F9" s="6"/>
      <c r="G9" s="6"/>
      <c r="H9" s="6"/>
      <c r="I9" s="6"/>
      <c r="J9" s="6" t="e">
        <f>H9+#REF!</f>
        <v>#REF!</v>
      </c>
      <c r="K9" s="6" t="e">
        <f>E9*J9</f>
        <v>#REF!</v>
      </c>
      <c r="M9" s="49" t="e">
        <f t="shared" si="1"/>
        <v>#REF!</v>
      </c>
    </row>
    <row r="10" spans="1:13" ht="33.75" customHeight="1">
      <c r="A10" s="51"/>
      <c r="B10" s="5"/>
      <c r="C10" s="12" t="s">
        <v>312</v>
      </c>
      <c r="D10" s="6">
        <f>'Detail-1'!J285</f>
        <v>5</v>
      </c>
      <c r="E10" s="7">
        <v>237.08</v>
      </c>
      <c r="F10" s="5" t="s">
        <v>25</v>
      </c>
      <c r="G10" s="6">
        <f t="shared" ref="G10" si="3">D10*E10</f>
        <v>1185.4000000000001</v>
      </c>
      <c r="H10" s="6"/>
      <c r="I10" s="6"/>
      <c r="J10" s="6"/>
      <c r="K10" s="6"/>
      <c r="M10" s="49"/>
    </row>
    <row r="11" spans="1:13" ht="45" customHeight="1">
      <c r="A11" s="51">
        <v>4</v>
      </c>
      <c r="B11" s="5">
        <v>3.1</v>
      </c>
      <c r="C11" s="12" t="s">
        <v>314</v>
      </c>
      <c r="D11" s="6">
        <f>'Detail-1'!J294</f>
        <v>5.2</v>
      </c>
      <c r="E11" s="7">
        <v>4644.6000000000004</v>
      </c>
      <c r="F11" s="5" t="s">
        <v>25</v>
      </c>
      <c r="G11" s="6">
        <f t="shared" ref="G11" si="4">D11*E11</f>
        <v>24151.920000000002</v>
      </c>
      <c r="H11" s="6"/>
      <c r="I11" s="6"/>
      <c r="J11" s="6"/>
      <c r="K11" s="6"/>
      <c r="M11" s="49"/>
    </row>
    <row r="12" spans="1:13" ht="87" customHeight="1">
      <c r="A12" s="51">
        <v>5</v>
      </c>
      <c r="B12" s="5">
        <v>6.5</v>
      </c>
      <c r="C12" s="12" t="s">
        <v>365</v>
      </c>
      <c r="D12" s="6">
        <f>'Detail-1'!J300</f>
        <v>8.2000000000000011</v>
      </c>
      <c r="E12" s="7">
        <v>6578.65</v>
      </c>
      <c r="F12" s="5" t="s">
        <v>25</v>
      </c>
      <c r="G12" s="6">
        <f t="shared" ref="G12" si="5">D12*E12</f>
        <v>53944.930000000008</v>
      </c>
      <c r="H12" s="6"/>
      <c r="I12" s="6"/>
      <c r="J12" s="6"/>
      <c r="K12" s="6"/>
      <c r="M12" s="49"/>
    </row>
    <row r="13" spans="1:13" ht="46.5" customHeight="1">
      <c r="A13" s="51">
        <v>6</v>
      </c>
      <c r="B13" s="51" t="s">
        <v>181</v>
      </c>
      <c r="C13" s="42" t="s">
        <v>282</v>
      </c>
      <c r="D13" s="6"/>
      <c r="E13" s="7"/>
      <c r="F13" s="5"/>
      <c r="G13" s="6"/>
      <c r="H13" s="6"/>
      <c r="I13" s="6"/>
      <c r="J13" s="6"/>
      <c r="K13" s="6"/>
      <c r="M13" s="49"/>
    </row>
    <row r="14" spans="1:13" ht="30.75" customHeight="1">
      <c r="A14" s="51"/>
      <c r="B14" s="51"/>
      <c r="C14" s="42" t="s">
        <v>315</v>
      </c>
      <c r="D14" s="6">
        <f>'Detail-1'!J319</f>
        <v>4</v>
      </c>
      <c r="E14" s="7">
        <v>1612.57</v>
      </c>
      <c r="F14" s="5" t="s">
        <v>24</v>
      </c>
      <c r="G14" s="6">
        <f t="shared" ref="G14" si="6">D14*E14</f>
        <v>6450.28</v>
      </c>
      <c r="H14" s="6"/>
      <c r="I14" s="6"/>
      <c r="J14" s="6"/>
      <c r="K14" s="6"/>
      <c r="M14" s="49"/>
    </row>
    <row r="15" spans="1:13" ht="41.45" customHeight="1">
      <c r="A15" s="51">
        <v>7</v>
      </c>
      <c r="B15" s="51"/>
      <c r="C15" s="42" t="s">
        <v>193</v>
      </c>
      <c r="D15" s="6">
        <f>'Detail-1'!J323</f>
        <v>3.2</v>
      </c>
      <c r="E15" s="7">
        <v>3325</v>
      </c>
      <c r="F15" s="5" t="s">
        <v>24</v>
      </c>
      <c r="G15" s="6">
        <f t="shared" si="0"/>
        <v>10640</v>
      </c>
      <c r="H15" s="6"/>
      <c r="I15" s="6"/>
      <c r="J15" s="6" t="e">
        <f>H15+#REF!</f>
        <v>#REF!</v>
      </c>
      <c r="K15" s="6" t="e">
        <f>E15*J15</f>
        <v>#REF!</v>
      </c>
      <c r="M15" s="49" t="e">
        <f t="shared" ref="M15:M26" si="7">G15-K15</f>
        <v>#REF!</v>
      </c>
    </row>
    <row r="16" spans="1:13" ht="41.45" customHeight="1">
      <c r="A16" s="51">
        <v>8</v>
      </c>
      <c r="B16" s="51"/>
      <c r="C16" s="42" t="s">
        <v>703</v>
      </c>
      <c r="D16" s="6">
        <f>'Detail-1'!J331</f>
        <v>32.9</v>
      </c>
      <c r="E16" s="7">
        <v>41.8</v>
      </c>
      <c r="F16" s="5" t="s">
        <v>24</v>
      </c>
      <c r="G16" s="6">
        <f>D16*E16</f>
        <v>1375.2199999999998</v>
      </c>
      <c r="H16" s="6"/>
      <c r="I16" s="6"/>
      <c r="J16" s="6"/>
      <c r="K16" s="6"/>
      <c r="M16" s="49"/>
    </row>
    <row r="17" spans="1:13" ht="35.450000000000003" customHeight="1">
      <c r="A17" s="51">
        <v>9</v>
      </c>
      <c r="B17" s="5">
        <v>31</v>
      </c>
      <c r="C17" s="12" t="s">
        <v>13</v>
      </c>
      <c r="D17" s="6">
        <f>'Detail-1'!J339</f>
        <v>2.9000000000000004</v>
      </c>
      <c r="E17" s="7">
        <v>3689.88</v>
      </c>
      <c r="F17" s="5" t="s">
        <v>25</v>
      </c>
      <c r="G17" s="6">
        <f t="shared" ref="G17:G18" si="8">D17*E17</f>
        <v>10700.652000000002</v>
      </c>
      <c r="H17" s="6"/>
      <c r="I17" s="6"/>
      <c r="J17" s="6"/>
      <c r="K17" s="6"/>
      <c r="M17" s="49"/>
    </row>
    <row r="18" spans="1:13" ht="50.25" customHeight="1">
      <c r="A18" s="51">
        <v>10</v>
      </c>
      <c r="B18" s="5">
        <v>32.1</v>
      </c>
      <c r="C18" s="12" t="s">
        <v>14</v>
      </c>
      <c r="D18" s="6">
        <f>'Detail-1'!J347</f>
        <v>32.9</v>
      </c>
      <c r="E18" s="7">
        <v>1190.01</v>
      </c>
      <c r="F18" s="5" t="s">
        <v>24</v>
      </c>
      <c r="G18" s="6">
        <f t="shared" si="8"/>
        <v>39151.328999999998</v>
      </c>
      <c r="H18" s="6"/>
      <c r="I18" s="6"/>
      <c r="J18" s="6"/>
      <c r="K18" s="6"/>
      <c r="M18" s="49"/>
    </row>
    <row r="19" spans="1:13" ht="50.25" customHeight="1">
      <c r="A19" s="51">
        <f t="shared" ref="A19:A21" si="9">A18+1</f>
        <v>11</v>
      </c>
      <c r="B19" s="5"/>
      <c r="C19" s="12" t="s">
        <v>30</v>
      </c>
      <c r="D19" s="6">
        <v>37.5</v>
      </c>
      <c r="E19" s="7">
        <v>314.70999999999998</v>
      </c>
      <c r="F19" s="5" t="s">
        <v>24</v>
      </c>
      <c r="G19" s="6">
        <f t="shared" ref="G19" si="10">D19*E19</f>
        <v>11801.625</v>
      </c>
      <c r="H19" s="6"/>
      <c r="I19" s="6"/>
      <c r="J19" s="6"/>
      <c r="K19" s="6"/>
      <c r="M19" s="49"/>
    </row>
    <row r="20" spans="1:13" ht="27.95" customHeight="1">
      <c r="A20" s="51">
        <f t="shared" si="9"/>
        <v>12</v>
      </c>
      <c r="B20" s="51">
        <v>33</v>
      </c>
      <c r="C20" s="47" t="s">
        <v>182</v>
      </c>
      <c r="D20" s="6">
        <v>106.5</v>
      </c>
      <c r="E20" s="6">
        <v>249.78</v>
      </c>
      <c r="F20" s="5" t="s">
        <v>24</v>
      </c>
      <c r="G20" s="6">
        <f t="shared" si="0"/>
        <v>26601.57</v>
      </c>
      <c r="H20" s="6"/>
      <c r="I20" s="6"/>
      <c r="J20" s="6" t="e">
        <f>H20+#REF!</f>
        <v>#REF!</v>
      </c>
      <c r="K20" s="6" t="e">
        <f>E20*J20</f>
        <v>#REF!</v>
      </c>
      <c r="M20" s="49" t="e">
        <f t="shared" si="7"/>
        <v>#REF!</v>
      </c>
    </row>
    <row r="21" spans="1:13" ht="50.25" customHeight="1">
      <c r="A21" s="51">
        <f t="shared" si="9"/>
        <v>13</v>
      </c>
      <c r="B21" s="51">
        <v>34</v>
      </c>
      <c r="C21" s="47" t="s">
        <v>288</v>
      </c>
      <c r="D21" s="6">
        <f>'Detail-1'!J372</f>
        <v>24.5</v>
      </c>
      <c r="E21" s="6">
        <v>255.86</v>
      </c>
      <c r="F21" s="5" t="s">
        <v>24</v>
      </c>
      <c r="G21" s="6">
        <f t="shared" ref="G21" si="11">D21*E21</f>
        <v>6268.5700000000006</v>
      </c>
      <c r="H21" s="6"/>
      <c r="I21" s="6"/>
      <c r="J21" s="6"/>
      <c r="K21" s="6"/>
      <c r="M21" s="49"/>
    </row>
    <row r="22" spans="1:13" ht="43.5" customHeight="1">
      <c r="A22" s="51">
        <v>14</v>
      </c>
      <c r="B22" s="51"/>
      <c r="C22" s="47" t="s">
        <v>188</v>
      </c>
      <c r="D22" s="6">
        <f>'Detail-1'!J425</f>
        <v>356.8</v>
      </c>
      <c r="E22" s="6">
        <v>33.549999999999997</v>
      </c>
      <c r="F22" s="5" t="s">
        <v>24</v>
      </c>
      <c r="G22" s="6">
        <f t="shared" si="0"/>
        <v>11970.64</v>
      </c>
      <c r="H22" s="6"/>
      <c r="I22" s="6"/>
      <c r="J22" s="6" t="e">
        <f>H22+#REF!</f>
        <v>#REF!</v>
      </c>
      <c r="K22" s="6" t="e">
        <f t="shared" ref="K22:K26" si="12">E22*J22</f>
        <v>#REF!</v>
      </c>
      <c r="M22" s="49" t="e">
        <f t="shared" si="7"/>
        <v>#REF!</v>
      </c>
    </row>
    <row r="23" spans="1:13" ht="63.6" customHeight="1">
      <c r="A23" s="51">
        <v>15</v>
      </c>
      <c r="B23" s="51"/>
      <c r="C23" s="47" t="s">
        <v>279</v>
      </c>
      <c r="D23" s="6">
        <v>1067.9000000000001</v>
      </c>
      <c r="E23" s="6">
        <v>64.73</v>
      </c>
      <c r="F23" s="5" t="s">
        <v>24</v>
      </c>
      <c r="G23" s="6">
        <f t="shared" si="0"/>
        <v>69125.167000000016</v>
      </c>
      <c r="H23" s="6"/>
      <c r="I23" s="6"/>
      <c r="J23" s="6" t="e">
        <f>H23+#REF!</f>
        <v>#REF!</v>
      </c>
      <c r="K23" s="6" t="e">
        <f t="shared" si="12"/>
        <v>#REF!</v>
      </c>
      <c r="M23" s="49" t="e">
        <f t="shared" si="7"/>
        <v>#REF!</v>
      </c>
    </row>
    <row r="24" spans="1:13" ht="61.5" customHeight="1">
      <c r="A24" s="51">
        <f t="shared" ref="A24" si="13">A23+1</f>
        <v>16</v>
      </c>
      <c r="B24" s="51"/>
      <c r="C24" s="47" t="s">
        <v>297</v>
      </c>
      <c r="D24" s="6">
        <f>'Detail-1'!J630</f>
        <v>590.9</v>
      </c>
      <c r="E24" s="6">
        <v>83.8</v>
      </c>
      <c r="F24" s="5" t="s">
        <v>24</v>
      </c>
      <c r="G24" s="6">
        <f t="shared" si="0"/>
        <v>49517.42</v>
      </c>
      <c r="H24" s="6"/>
      <c r="I24" s="6"/>
      <c r="J24" s="6" t="e">
        <f>H24+#REF!</f>
        <v>#REF!</v>
      </c>
      <c r="K24" s="6" t="e">
        <f t="shared" si="12"/>
        <v>#REF!</v>
      </c>
      <c r="M24" s="49" t="e">
        <f t="shared" si="7"/>
        <v>#REF!</v>
      </c>
    </row>
    <row r="25" spans="1:13" ht="75">
      <c r="A25" s="51">
        <v>17</v>
      </c>
      <c r="B25" s="51"/>
      <c r="C25" s="47" t="s">
        <v>497</v>
      </c>
      <c r="D25" s="6">
        <f>'Detail-1'!J634</f>
        <v>38.6</v>
      </c>
      <c r="E25" s="6">
        <v>231.43</v>
      </c>
      <c r="F25" s="5"/>
      <c r="G25" s="6">
        <f t="shared" si="0"/>
        <v>8933.1980000000003</v>
      </c>
      <c r="H25" s="6"/>
      <c r="I25" s="6"/>
      <c r="J25" s="6"/>
      <c r="K25" s="6"/>
      <c r="M25" s="49"/>
    </row>
    <row r="26" spans="1:13" ht="45" customHeight="1">
      <c r="A26" s="51">
        <v>18</v>
      </c>
      <c r="B26" s="51"/>
      <c r="C26" s="47" t="s">
        <v>298</v>
      </c>
      <c r="D26" s="6">
        <v>145.1</v>
      </c>
      <c r="E26" s="6">
        <v>97.76</v>
      </c>
      <c r="F26" s="5" t="s">
        <v>24</v>
      </c>
      <c r="G26" s="6">
        <f t="shared" si="0"/>
        <v>14184.976000000001</v>
      </c>
      <c r="H26" s="6"/>
      <c r="I26" s="6"/>
      <c r="J26" s="6" t="e">
        <f>H26+#REF!</f>
        <v>#REF!</v>
      </c>
      <c r="K26" s="6" t="e">
        <f t="shared" si="12"/>
        <v>#REF!</v>
      </c>
      <c r="M26" s="49" t="e">
        <f t="shared" si="7"/>
        <v>#REF!</v>
      </c>
    </row>
    <row r="27" spans="1:13" ht="29.45" customHeight="1">
      <c r="A27" s="51">
        <v>19</v>
      </c>
      <c r="B27" s="51"/>
      <c r="C27" s="47" t="s">
        <v>295</v>
      </c>
      <c r="D27" s="6">
        <v>56.5</v>
      </c>
      <c r="E27" s="6">
        <v>90.43</v>
      </c>
      <c r="F27" s="5" t="s">
        <v>24</v>
      </c>
      <c r="G27" s="6">
        <f t="shared" ref="G27" si="14">D27*E27</f>
        <v>5109.2950000000001</v>
      </c>
      <c r="H27" s="6"/>
      <c r="I27" s="6"/>
      <c r="J27" s="6"/>
      <c r="K27" s="6"/>
      <c r="M27" s="49"/>
    </row>
    <row r="28" spans="1:13" ht="66" customHeight="1">
      <c r="A28" s="51">
        <v>20</v>
      </c>
      <c r="B28" s="51"/>
      <c r="C28" s="47" t="s">
        <v>244</v>
      </c>
      <c r="D28" s="6">
        <v>3</v>
      </c>
      <c r="E28" s="7">
        <v>300</v>
      </c>
      <c r="F28" s="5" t="s">
        <v>37</v>
      </c>
      <c r="G28" s="6">
        <f>D28*E28</f>
        <v>900</v>
      </c>
      <c r="H28" s="6"/>
      <c r="I28" s="6"/>
      <c r="J28" s="6" t="e">
        <f>H28+#REF!</f>
        <v>#REF!</v>
      </c>
      <c r="K28" s="6" t="e">
        <f>E28*J28</f>
        <v>#REF!</v>
      </c>
      <c r="M28" s="49"/>
    </row>
    <row r="29" spans="1:13" ht="47.25" customHeight="1">
      <c r="A29" s="51">
        <f t="shared" ref="A29:A31" si="15">A28+1</f>
        <v>21</v>
      </c>
      <c r="B29" s="51"/>
      <c r="C29" s="47" t="s">
        <v>367</v>
      </c>
      <c r="D29" s="6">
        <v>15</v>
      </c>
      <c r="E29" s="7">
        <v>27.13</v>
      </c>
      <c r="F29" s="5" t="s">
        <v>27</v>
      </c>
      <c r="G29" s="6">
        <f>D29*E29</f>
        <v>406.95</v>
      </c>
      <c r="H29" s="6"/>
      <c r="I29" s="6"/>
      <c r="J29" s="6" t="e">
        <f>H29+#REF!</f>
        <v>#REF!</v>
      </c>
      <c r="K29" s="6" t="e">
        <f>E29*J29</f>
        <v>#REF!</v>
      </c>
      <c r="M29" s="49"/>
    </row>
    <row r="30" spans="1:13" ht="30" customHeight="1">
      <c r="A30" s="51">
        <f t="shared" si="15"/>
        <v>22</v>
      </c>
      <c r="B30" s="51"/>
      <c r="C30" s="47" t="s">
        <v>247</v>
      </c>
      <c r="D30" s="6">
        <f>'Detail-1'!J660</f>
        <v>1</v>
      </c>
      <c r="E30" s="7">
        <v>1856.87</v>
      </c>
      <c r="F30" s="5" t="s">
        <v>37</v>
      </c>
      <c r="G30" s="6">
        <f>D30*E30</f>
        <v>1856.87</v>
      </c>
      <c r="H30" s="6"/>
      <c r="I30" s="6"/>
      <c r="J30" s="6" t="e">
        <f>H30+#REF!</f>
        <v>#REF!</v>
      </c>
      <c r="K30" s="6" t="e">
        <f>E30*J30</f>
        <v>#REF!</v>
      </c>
      <c r="M30" s="49"/>
    </row>
    <row r="31" spans="1:13" ht="47.25" customHeight="1">
      <c r="A31" s="51">
        <f t="shared" si="15"/>
        <v>23</v>
      </c>
      <c r="B31" s="51">
        <v>52.4</v>
      </c>
      <c r="C31" s="47" t="s">
        <v>15</v>
      </c>
      <c r="D31" s="6"/>
      <c r="E31" s="7"/>
      <c r="F31" s="5"/>
      <c r="G31" s="6"/>
      <c r="H31" s="6"/>
      <c r="I31" s="6"/>
      <c r="J31" s="5"/>
      <c r="K31" s="6"/>
      <c r="M31" s="49"/>
    </row>
    <row r="32" spans="1:13" ht="30" customHeight="1">
      <c r="A32" s="51"/>
      <c r="B32" s="51"/>
      <c r="C32" s="47" t="s">
        <v>343</v>
      </c>
      <c r="D32" s="6">
        <v>59</v>
      </c>
      <c r="E32" s="7">
        <v>234.76</v>
      </c>
      <c r="F32" s="5" t="s">
        <v>27</v>
      </c>
      <c r="G32" s="6">
        <f>D32*E32</f>
        <v>13850.84</v>
      </c>
      <c r="H32" s="6"/>
      <c r="I32" s="6"/>
      <c r="J32" s="5"/>
      <c r="K32" s="6"/>
      <c r="M32" s="49"/>
    </row>
    <row r="33" spans="1:13" ht="27.95" customHeight="1">
      <c r="A33" s="5"/>
      <c r="B33" s="5"/>
      <c r="C33" s="43" t="s">
        <v>183</v>
      </c>
      <c r="D33" s="6">
        <v>12</v>
      </c>
      <c r="E33" s="7">
        <v>229.92</v>
      </c>
      <c r="F33" s="5" t="s">
        <v>27</v>
      </c>
      <c r="G33" s="6">
        <f>D33*E33</f>
        <v>2759.04</v>
      </c>
      <c r="H33" s="6"/>
      <c r="I33" s="6"/>
      <c r="J33" s="6" t="e">
        <f>H33+#REF!</f>
        <v>#REF!</v>
      </c>
      <c r="K33" s="6" t="e">
        <f>E33*J33</f>
        <v>#REF!</v>
      </c>
      <c r="M33" s="49"/>
    </row>
    <row r="34" spans="1:13" ht="72" customHeight="1">
      <c r="A34" s="51">
        <v>24</v>
      </c>
      <c r="B34" s="51">
        <v>64.099999999999994</v>
      </c>
      <c r="C34" s="47" t="s">
        <v>363</v>
      </c>
      <c r="D34" s="6"/>
      <c r="E34" s="7"/>
      <c r="F34" s="5"/>
      <c r="G34" s="6"/>
      <c r="H34" s="6"/>
      <c r="I34" s="6"/>
      <c r="J34" s="5"/>
      <c r="K34" s="6"/>
      <c r="M34" s="49">
        <f t="shared" ref="M34:M36" si="16">G34-K34</f>
        <v>0</v>
      </c>
    </row>
    <row r="35" spans="1:13" s="187" customFormat="1" ht="30" customHeight="1">
      <c r="A35" s="112"/>
      <c r="B35" s="112"/>
      <c r="C35" s="183" t="s">
        <v>185</v>
      </c>
      <c r="D35" s="184">
        <v>5</v>
      </c>
      <c r="E35" s="185">
        <v>921.2</v>
      </c>
      <c r="F35" s="186" t="s">
        <v>37</v>
      </c>
      <c r="G35" s="184">
        <f>D35*E35</f>
        <v>4606</v>
      </c>
      <c r="H35" s="184"/>
      <c r="I35" s="184"/>
      <c r="J35" s="184" t="e">
        <f>H35+#REF!</f>
        <v>#REF!</v>
      </c>
      <c r="K35" s="184" t="e">
        <f>E35*J35</f>
        <v>#REF!</v>
      </c>
      <c r="M35" s="188" t="e">
        <f t="shared" si="16"/>
        <v>#REF!</v>
      </c>
    </row>
    <row r="36" spans="1:13" s="187" customFormat="1" ht="30" customHeight="1">
      <c r="A36" s="112"/>
      <c r="B36" s="112"/>
      <c r="C36" s="183" t="s">
        <v>186</v>
      </c>
      <c r="D36" s="184">
        <v>5</v>
      </c>
      <c r="E36" s="185">
        <v>923.2</v>
      </c>
      <c r="F36" s="186" t="s">
        <v>37</v>
      </c>
      <c r="G36" s="184">
        <f>D36*E36</f>
        <v>4616</v>
      </c>
      <c r="H36" s="184" t="e">
        <f>#REF!</f>
        <v>#REF!</v>
      </c>
      <c r="I36" s="184" t="e">
        <f>H36*E36</f>
        <v>#REF!</v>
      </c>
      <c r="J36" s="184" t="e">
        <f>H36+#REF!</f>
        <v>#REF!</v>
      </c>
      <c r="K36" s="184" t="e">
        <f>E36*J36</f>
        <v>#REF!</v>
      </c>
      <c r="M36" s="188" t="e">
        <f t="shared" si="16"/>
        <v>#REF!</v>
      </c>
    </row>
    <row r="37" spans="1:13" ht="99" customHeight="1">
      <c r="A37" s="51">
        <f>A34+1</f>
        <v>25</v>
      </c>
      <c r="B37" s="51"/>
      <c r="C37" s="13" t="s">
        <v>349</v>
      </c>
      <c r="D37" s="6">
        <f>'Detail-1'!J683</f>
        <v>1</v>
      </c>
      <c r="E37" s="7">
        <v>3176.2</v>
      </c>
      <c r="F37" s="5" t="s">
        <v>37</v>
      </c>
      <c r="G37" s="6">
        <f>D37*E37</f>
        <v>3176.2</v>
      </c>
      <c r="H37" s="6"/>
      <c r="I37" s="6"/>
      <c r="J37" s="6" t="e">
        <f>H37+#REF!</f>
        <v>#REF!</v>
      </c>
      <c r="K37" s="6" t="e">
        <f>E37*J37</f>
        <v>#REF!</v>
      </c>
    </row>
    <row r="38" spans="1:13" ht="25.15" customHeight="1">
      <c r="A38" s="51">
        <f t="shared" ref="A38" si="17">A37+1</f>
        <v>26</v>
      </c>
      <c r="B38" s="51"/>
      <c r="C38" s="47" t="s">
        <v>187</v>
      </c>
      <c r="D38" s="6"/>
      <c r="E38" s="7"/>
      <c r="F38" s="5"/>
      <c r="G38" s="6"/>
      <c r="H38" s="6"/>
      <c r="I38" s="6"/>
      <c r="J38" s="5"/>
      <c r="K38" s="6"/>
    </row>
    <row r="39" spans="1:13" ht="25.15" customHeight="1">
      <c r="A39" s="51"/>
      <c r="B39" s="51"/>
      <c r="C39" s="47" t="s">
        <v>195</v>
      </c>
      <c r="D39" s="6">
        <v>10</v>
      </c>
      <c r="E39" s="7">
        <v>135</v>
      </c>
      <c r="F39" s="5" t="s">
        <v>37</v>
      </c>
      <c r="G39" s="6">
        <f t="shared" ref="G39:G44" si="18">D39*E39</f>
        <v>1350</v>
      </c>
      <c r="H39" s="6"/>
      <c r="I39" s="6"/>
      <c r="J39" s="6" t="e">
        <f>H39+#REF!</f>
        <v>#REF!</v>
      </c>
      <c r="K39" s="6" t="e">
        <f t="shared" ref="K39:K45" si="19">E39*J39</f>
        <v>#REF!</v>
      </c>
    </row>
    <row r="40" spans="1:13" ht="25.15" customHeight="1">
      <c r="A40" s="51"/>
      <c r="B40" s="51"/>
      <c r="C40" s="47" t="s">
        <v>196</v>
      </c>
      <c r="D40" s="6">
        <f>'Detail-1'!J696</f>
        <v>4</v>
      </c>
      <c r="E40" s="7">
        <v>170</v>
      </c>
      <c r="F40" s="5" t="s">
        <v>37</v>
      </c>
      <c r="G40" s="6">
        <f t="shared" si="18"/>
        <v>680</v>
      </c>
      <c r="H40" s="6"/>
      <c r="I40" s="6"/>
      <c r="J40" s="6" t="e">
        <f>H40+#REF!</f>
        <v>#REF!</v>
      </c>
      <c r="K40" s="6" t="e">
        <f t="shared" si="19"/>
        <v>#REF!</v>
      </c>
    </row>
    <row r="41" spans="1:13" ht="45" customHeight="1">
      <c r="A41" s="51">
        <f>A38+1</f>
        <v>27</v>
      </c>
      <c r="B41" s="51"/>
      <c r="C41" s="47" t="s">
        <v>197</v>
      </c>
      <c r="D41" s="6">
        <v>8</v>
      </c>
      <c r="E41" s="7">
        <v>705</v>
      </c>
      <c r="F41" s="5" t="s">
        <v>37</v>
      </c>
      <c r="G41" s="6">
        <f t="shared" si="18"/>
        <v>5640</v>
      </c>
      <c r="H41" s="6"/>
      <c r="I41" s="6"/>
      <c r="J41" s="6" t="e">
        <f>H41+#REF!</f>
        <v>#REF!</v>
      </c>
      <c r="K41" s="6" t="e">
        <f t="shared" si="19"/>
        <v>#REF!</v>
      </c>
    </row>
    <row r="42" spans="1:13" ht="45" customHeight="1">
      <c r="A42" s="51">
        <f t="shared" ref="A42:A43" si="20">A41+1</f>
        <v>28</v>
      </c>
      <c r="B42" s="51"/>
      <c r="C42" s="52" t="s">
        <v>198</v>
      </c>
      <c r="D42" s="6">
        <f>'Detail-1'!J707</f>
        <v>4</v>
      </c>
      <c r="E42" s="7">
        <v>3460</v>
      </c>
      <c r="F42" s="5" t="s">
        <v>37</v>
      </c>
      <c r="G42" s="6">
        <f t="shared" si="18"/>
        <v>13840</v>
      </c>
      <c r="H42" s="6"/>
      <c r="I42" s="6"/>
      <c r="J42" s="6" t="e">
        <f>H42+#REF!</f>
        <v>#REF!</v>
      </c>
      <c r="K42" s="6" t="e">
        <f t="shared" si="19"/>
        <v>#REF!</v>
      </c>
    </row>
    <row r="43" spans="1:13" ht="47.45" customHeight="1">
      <c r="A43" s="51">
        <f t="shared" si="20"/>
        <v>29</v>
      </c>
      <c r="B43" s="51">
        <v>74</v>
      </c>
      <c r="C43" s="52" t="s">
        <v>190</v>
      </c>
      <c r="D43" s="6">
        <v>4</v>
      </c>
      <c r="E43" s="7">
        <v>601</v>
      </c>
      <c r="F43" s="5" t="s">
        <v>37</v>
      </c>
      <c r="G43" s="6">
        <f t="shared" si="18"/>
        <v>2404</v>
      </c>
      <c r="H43" s="6"/>
      <c r="I43" s="6"/>
      <c r="J43" s="6" t="e">
        <f>H43+#REF!</f>
        <v>#REF!</v>
      </c>
      <c r="K43" s="6" t="e">
        <f t="shared" si="19"/>
        <v>#REF!</v>
      </c>
    </row>
    <row r="44" spans="1:13" ht="51" customHeight="1">
      <c r="A44" s="51">
        <f t="shared" ref="A44:A45" si="21">A43+1</f>
        <v>30</v>
      </c>
      <c r="B44" s="51" t="s">
        <v>191</v>
      </c>
      <c r="C44" s="52" t="s">
        <v>189</v>
      </c>
      <c r="D44" s="6">
        <v>4</v>
      </c>
      <c r="E44" s="7">
        <v>1552</v>
      </c>
      <c r="F44" s="5" t="s">
        <v>37</v>
      </c>
      <c r="G44" s="6">
        <f t="shared" si="18"/>
        <v>6208</v>
      </c>
      <c r="H44" s="6"/>
      <c r="I44" s="6"/>
      <c r="J44" s="6" t="e">
        <f>H44+#REF!</f>
        <v>#REF!</v>
      </c>
      <c r="K44" s="6" t="e">
        <f t="shared" si="19"/>
        <v>#REF!</v>
      </c>
    </row>
    <row r="45" spans="1:13" ht="68.25" customHeight="1">
      <c r="A45" s="51">
        <f t="shared" si="21"/>
        <v>31</v>
      </c>
      <c r="B45" s="51"/>
      <c r="C45" s="52" t="s">
        <v>354</v>
      </c>
      <c r="D45" s="6">
        <v>43.2</v>
      </c>
      <c r="E45" s="7">
        <v>343.11</v>
      </c>
      <c r="F45" s="5" t="s">
        <v>27</v>
      </c>
      <c r="G45" s="6">
        <f>D45*E45</f>
        <v>14822.352000000001</v>
      </c>
      <c r="H45" s="6"/>
      <c r="I45" s="6"/>
      <c r="J45" s="6" t="e">
        <f>H45+#REF!</f>
        <v>#REF!</v>
      </c>
      <c r="K45" s="6" t="e">
        <f t="shared" si="19"/>
        <v>#REF!</v>
      </c>
    </row>
    <row r="46" spans="1:13" ht="48" customHeight="1">
      <c r="A46" s="51">
        <v>32</v>
      </c>
      <c r="B46" s="51"/>
      <c r="C46" s="52" t="s">
        <v>355</v>
      </c>
      <c r="D46" s="6">
        <v>22.4</v>
      </c>
      <c r="E46" s="7">
        <v>396.47</v>
      </c>
      <c r="F46" s="5" t="s">
        <v>24</v>
      </c>
      <c r="G46" s="6">
        <f t="shared" ref="G46:G58" si="22">D46*E46</f>
        <v>8880.9279999999999</v>
      </c>
      <c r="H46" s="6"/>
      <c r="I46" s="6"/>
      <c r="J46" s="6"/>
      <c r="K46" s="6"/>
    </row>
    <row r="47" spans="1:13" ht="48" customHeight="1">
      <c r="A47" s="51">
        <v>33</v>
      </c>
      <c r="B47" s="51"/>
      <c r="C47" s="43" t="s">
        <v>732</v>
      </c>
      <c r="D47" s="6">
        <v>1</v>
      </c>
      <c r="E47" s="7">
        <v>7035</v>
      </c>
      <c r="F47" s="5"/>
      <c r="G47" s="6">
        <f t="shared" si="22"/>
        <v>7035</v>
      </c>
      <c r="H47" s="6"/>
      <c r="I47" s="6"/>
      <c r="J47" s="6"/>
      <c r="K47" s="6"/>
    </row>
    <row r="48" spans="1:13" ht="48" customHeight="1">
      <c r="A48" s="51">
        <v>34</v>
      </c>
      <c r="B48" s="51"/>
      <c r="C48" s="47" t="s">
        <v>706</v>
      </c>
      <c r="D48" s="6">
        <f>'Detail-1'!J725</f>
        <v>1</v>
      </c>
      <c r="E48" s="7">
        <v>19148</v>
      </c>
      <c r="F48" s="5"/>
      <c r="G48" s="6">
        <f t="shared" si="22"/>
        <v>19148</v>
      </c>
      <c r="H48" s="6"/>
      <c r="I48" s="6"/>
      <c r="J48" s="6"/>
      <c r="K48" s="6"/>
    </row>
    <row r="49" spans="1:13" ht="48" customHeight="1">
      <c r="A49" s="51">
        <v>35</v>
      </c>
      <c r="B49" s="51"/>
      <c r="C49" s="47" t="s">
        <v>707</v>
      </c>
      <c r="D49" s="6">
        <f>'Detail-1'!J728</f>
        <v>1</v>
      </c>
      <c r="E49" s="7">
        <v>5641</v>
      </c>
      <c r="F49" s="5"/>
      <c r="G49" s="6">
        <f t="shared" si="22"/>
        <v>5641</v>
      </c>
      <c r="H49" s="6"/>
      <c r="I49" s="6"/>
      <c r="J49" s="6"/>
      <c r="K49" s="6"/>
    </row>
    <row r="50" spans="1:13" ht="48" customHeight="1">
      <c r="A50" s="51">
        <v>36</v>
      </c>
      <c r="B50" s="51"/>
      <c r="C50" s="47" t="s">
        <v>708</v>
      </c>
      <c r="D50" s="6">
        <f>'Detail-1'!J731</f>
        <v>1</v>
      </c>
      <c r="E50" s="7">
        <v>8131.2</v>
      </c>
      <c r="F50" s="5"/>
      <c r="G50" s="6">
        <f t="shared" si="22"/>
        <v>8131.2</v>
      </c>
      <c r="H50" s="6"/>
      <c r="I50" s="6"/>
      <c r="J50" s="6"/>
      <c r="K50" s="6"/>
    </row>
    <row r="51" spans="1:13" ht="48" customHeight="1">
      <c r="A51" s="51">
        <v>37</v>
      </c>
      <c r="B51" s="51"/>
      <c r="C51" s="47" t="s">
        <v>486</v>
      </c>
      <c r="D51" s="6">
        <v>21.87</v>
      </c>
      <c r="E51" s="7">
        <v>835.7</v>
      </c>
      <c r="F51" s="5"/>
      <c r="G51" s="6">
        <f t="shared" si="22"/>
        <v>18276.759000000002</v>
      </c>
      <c r="H51" s="6"/>
      <c r="I51" s="6"/>
      <c r="J51" s="6"/>
      <c r="K51" s="6"/>
    </row>
    <row r="52" spans="1:13" ht="48" customHeight="1">
      <c r="A52" s="51">
        <v>38</v>
      </c>
      <c r="B52" s="51"/>
      <c r="C52" s="47" t="s">
        <v>734</v>
      </c>
      <c r="D52" s="6">
        <v>3</v>
      </c>
      <c r="E52" s="7">
        <v>3323.43</v>
      </c>
      <c r="F52" s="5"/>
      <c r="G52" s="6">
        <f t="shared" si="22"/>
        <v>9970.2899999999991</v>
      </c>
      <c r="H52" s="6"/>
      <c r="I52" s="6"/>
      <c r="J52" s="6"/>
      <c r="K52" s="6"/>
    </row>
    <row r="53" spans="1:13" ht="48" customHeight="1">
      <c r="A53" s="51">
        <v>39</v>
      </c>
      <c r="B53" s="51"/>
      <c r="C53" s="47" t="s">
        <v>733</v>
      </c>
      <c r="D53" s="6">
        <v>5</v>
      </c>
      <c r="E53" s="7">
        <v>5186.51</v>
      </c>
      <c r="F53" s="5"/>
      <c r="G53" s="6">
        <f t="shared" ref="G53" si="23">D53*E53</f>
        <v>25932.550000000003</v>
      </c>
      <c r="H53" s="6"/>
      <c r="I53" s="6"/>
      <c r="J53" s="6"/>
      <c r="K53" s="6"/>
    </row>
    <row r="54" spans="1:13" ht="48" customHeight="1">
      <c r="A54" s="51">
        <v>40</v>
      </c>
      <c r="B54" s="51"/>
      <c r="C54" s="47" t="s">
        <v>705</v>
      </c>
      <c r="D54" s="6">
        <v>19.600000000000001</v>
      </c>
      <c r="E54" s="7">
        <v>55.7</v>
      </c>
      <c r="F54" s="5"/>
      <c r="G54" s="6">
        <f t="shared" si="22"/>
        <v>1091.72</v>
      </c>
      <c r="H54" s="6"/>
      <c r="I54" s="6"/>
      <c r="J54" s="6"/>
      <c r="K54" s="6"/>
    </row>
    <row r="55" spans="1:13" ht="48" customHeight="1">
      <c r="A55" s="51">
        <v>41</v>
      </c>
      <c r="B55" s="51"/>
      <c r="C55" s="47" t="s">
        <v>492</v>
      </c>
      <c r="D55" s="6">
        <f>'Detail-1'!J749</f>
        <v>19.600000000000001</v>
      </c>
      <c r="E55" s="7">
        <v>1480.54</v>
      </c>
      <c r="F55" s="5"/>
      <c r="G55" s="6">
        <f t="shared" si="22"/>
        <v>29018.584000000003</v>
      </c>
      <c r="H55" s="6"/>
      <c r="I55" s="6"/>
      <c r="J55" s="6"/>
      <c r="K55" s="6"/>
    </row>
    <row r="56" spans="1:13" ht="48" customHeight="1">
      <c r="A56" s="51">
        <v>42</v>
      </c>
      <c r="B56" s="51"/>
      <c r="C56" s="47" t="s">
        <v>712</v>
      </c>
      <c r="D56" s="6">
        <f>'Detail-1'!J758</f>
        <v>54.4</v>
      </c>
      <c r="E56" s="7">
        <v>55.7</v>
      </c>
      <c r="F56" s="5"/>
      <c r="G56" s="6">
        <f t="shared" si="22"/>
        <v>3030.08</v>
      </c>
      <c r="H56" s="6"/>
      <c r="I56" s="6"/>
      <c r="J56" s="6"/>
      <c r="K56" s="6"/>
    </row>
    <row r="57" spans="1:13" ht="48" customHeight="1">
      <c r="A57" s="51">
        <v>43</v>
      </c>
      <c r="B57" s="51"/>
      <c r="C57" s="47" t="s">
        <v>717</v>
      </c>
      <c r="D57" s="6">
        <v>35</v>
      </c>
      <c r="E57" s="7">
        <v>1374.85</v>
      </c>
      <c r="F57" s="5"/>
      <c r="G57" s="6">
        <f t="shared" si="22"/>
        <v>48119.75</v>
      </c>
      <c r="H57" s="6"/>
      <c r="I57" s="6"/>
      <c r="J57" s="6"/>
      <c r="K57" s="6"/>
    </row>
    <row r="58" spans="1:13" ht="48" customHeight="1">
      <c r="A58" s="51">
        <v>44</v>
      </c>
      <c r="B58" s="51"/>
      <c r="C58" s="47" t="s">
        <v>718</v>
      </c>
      <c r="D58" s="6">
        <v>19.5</v>
      </c>
      <c r="E58" s="7">
        <v>1207.18</v>
      </c>
      <c r="F58" s="5"/>
      <c r="G58" s="6">
        <f t="shared" si="22"/>
        <v>23540.010000000002</v>
      </c>
      <c r="H58" s="6"/>
      <c r="I58" s="6"/>
      <c r="J58" s="6"/>
      <c r="K58" s="6"/>
    </row>
    <row r="59" spans="1:13" ht="27.95" customHeight="1">
      <c r="A59" s="5"/>
      <c r="B59" s="5"/>
      <c r="C59" s="53" t="s">
        <v>38</v>
      </c>
      <c r="D59" s="53"/>
      <c r="E59" s="5"/>
      <c r="F59" s="5"/>
      <c r="G59" s="8">
        <f>SUM(G6:G58)</f>
        <v>638314.49500000011</v>
      </c>
      <c r="H59" s="8"/>
      <c r="I59" s="8" t="e">
        <f>SUM(I6:I46)</f>
        <v>#REF!</v>
      </c>
      <c r="J59" s="5"/>
      <c r="K59" s="8" t="e">
        <f>SUM(K6:K46)</f>
        <v>#REF!</v>
      </c>
      <c r="M59" s="49" t="e">
        <f>K59-G59</f>
        <v>#REF!</v>
      </c>
    </row>
    <row r="60" spans="1:13" ht="27.95" customHeight="1">
      <c r="A60" s="5">
        <v>45</v>
      </c>
      <c r="B60" s="5"/>
      <c r="C60" s="43" t="s">
        <v>476</v>
      </c>
      <c r="D60" s="43"/>
      <c r="E60" s="45"/>
      <c r="F60" s="45"/>
      <c r="G60" s="45">
        <f>G59*18%</f>
        <v>114896.60910000002</v>
      </c>
      <c r="H60" s="45"/>
      <c r="I60" s="45" t="e">
        <f>I59*12%</f>
        <v>#REF!</v>
      </c>
      <c r="J60" s="45"/>
      <c r="K60" s="45" t="e">
        <f>K59*12%</f>
        <v>#REF!</v>
      </c>
      <c r="M60" s="49" t="e">
        <f>I59+G59</f>
        <v>#REF!</v>
      </c>
    </row>
    <row r="61" spans="1:13" ht="27.95" customHeight="1">
      <c r="A61" s="5"/>
      <c r="B61" s="5"/>
      <c r="C61" s="54" t="s">
        <v>39</v>
      </c>
      <c r="D61" s="54"/>
      <c r="E61" s="45"/>
      <c r="F61" s="55"/>
      <c r="G61" s="55">
        <f>SUM(G59:G60)</f>
        <v>753211.10410000011</v>
      </c>
      <c r="H61" s="55"/>
      <c r="I61" s="55" t="e">
        <f>SUM(I59:I60)</f>
        <v>#REF!</v>
      </c>
      <c r="J61" s="55"/>
      <c r="K61" s="55" t="e">
        <f>SUM(K59:K60)</f>
        <v>#REF!</v>
      </c>
      <c r="M61" s="49" t="e">
        <f>M60-K59</f>
        <v>#REF!</v>
      </c>
    </row>
    <row r="62" spans="1:13" ht="27.95" customHeight="1">
      <c r="A62" s="5">
        <v>46</v>
      </c>
      <c r="B62" s="5"/>
      <c r="C62" s="56" t="s">
        <v>278</v>
      </c>
      <c r="D62" s="56"/>
      <c r="E62" s="45" t="s">
        <v>42</v>
      </c>
      <c r="F62" s="55"/>
      <c r="G62" s="45">
        <v>18200</v>
      </c>
      <c r="H62" s="55"/>
      <c r="I62" s="45">
        <v>8000</v>
      </c>
      <c r="J62" s="55"/>
      <c r="K62" s="45">
        <v>8000</v>
      </c>
    </row>
    <row r="63" spans="1:13" ht="27.95" customHeight="1">
      <c r="A63" s="5"/>
      <c r="B63" s="5"/>
      <c r="C63" s="54" t="s">
        <v>234</v>
      </c>
      <c r="D63" s="54"/>
      <c r="E63" s="45"/>
      <c r="F63" s="55"/>
      <c r="G63" s="55">
        <f>SUM(G61:G62)</f>
        <v>771411.10410000011</v>
      </c>
      <c r="H63" s="55"/>
      <c r="I63" s="55" t="e">
        <f>SUM(I61:I62)</f>
        <v>#REF!</v>
      </c>
      <c r="J63" s="55"/>
      <c r="K63" s="55" t="e">
        <f>SUM(K61:K62)</f>
        <v>#REF!</v>
      </c>
    </row>
    <row r="64" spans="1:13" ht="27.95" customHeight="1">
      <c r="A64" s="5">
        <f>A62+1</f>
        <v>47</v>
      </c>
      <c r="B64" s="5"/>
      <c r="C64" s="43" t="s">
        <v>40</v>
      </c>
      <c r="D64" s="43"/>
      <c r="E64" s="45"/>
      <c r="F64" s="45"/>
      <c r="G64" s="45">
        <f>G59*0.01</f>
        <v>6383.1449500000017</v>
      </c>
      <c r="H64" s="45"/>
      <c r="I64" s="45" t="e">
        <f>I63*1%</f>
        <v>#REF!</v>
      </c>
      <c r="J64" s="45"/>
      <c r="K64" s="45" t="e">
        <f>K63*1%</f>
        <v>#REF!</v>
      </c>
    </row>
    <row r="65" spans="1:19" ht="63" customHeight="1">
      <c r="A65" s="51">
        <f t="shared" ref="A65:A66" si="24">A64+1</f>
        <v>48</v>
      </c>
      <c r="B65" s="5"/>
      <c r="C65" s="47" t="s">
        <v>299</v>
      </c>
      <c r="D65" s="43"/>
      <c r="E65" s="45"/>
      <c r="F65" s="45"/>
      <c r="G65" s="45">
        <f>G63*2.5%</f>
        <v>19285.277602500002</v>
      </c>
      <c r="H65" s="45"/>
      <c r="I65" s="45"/>
      <c r="J65" s="45"/>
      <c r="K65" s="45"/>
    </row>
    <row r="66" spans="1:19" ht="27.95" customHeight="1">
      <c r="A66" s="51">
        <f t="shared" si="24"/>
        <v>49</v>
      </c>
      <c r="B66" s="5"/>
      <c r="C66" s="43" t="s">
        <v>23</v>
      </c>
      <c r="D66" s="43"/>
      <c r="E66" s="45"/>
      <c r="F66" s="45"/>
      <c r="G66" s="45">
        <f>G63*7.5%</f>
        <v>57855.83280750001</v>
      </c>
      <c r="H66" s="45"/>
      <c r="I66" s="45" t="e">
        <f>I63*7.5%</f>
        <v>#REF!</v>
      </c>
      <c r="J66" s="45"/>
      <c r="K66" s="45" t="e">
        <f>K63*7.5%</f>
        <v>#REF!</v>
      </c>
    </row>
    <row r="67" spans="1:19" ht="27.95" customHeight="1">
      <c r="A67" s="5"/>
      <c r="B67" s="5"/>
      <c r="C67" s="82" t="s">
        <v>28</v>
      </c>
      <c r="D67" s="82"/>
      <c r="E67" s="45"/>
      <c r="F67" s="55"/>
      <c r="G67" s="55">
        <f>SUM(G63:G66)</f>
        <v>854935.35946000018</v>
      </c>
      <c r="H67" s="55"/>
      <c r="I67" s="55" t="e">
        <f>SUM(I63:I66)</f>
        <v>#REF!</v>
      </c>
      <c r="J67" s="55"/>
      <c r="K67" s="55" t="e">
        <f>SUM(K63:K66)</f>
        <v>#REF!</v>
      </c>
      <c r="M67" s="1">
        <v>5.45</v>
      </c>
      <c r="Q67" s="83"/>
    </row>
    <row r="68" spans="1:19" ht="24.95" customHeight="1">
      <c r="A68" s="5"/>
      <c r="B68" s="5"/>
      <c r="C68" s="48" t="s">
        <v>199</v>
      </c>
      <c r="D68" s="48"/>
      <c r="E68" s="88" t="s">
        <v>6</v>
      </c>
      <c r="F68" s="55">
        <f>G67/100000</f>
        <v>8.5493535946000012</v>
      </c>
      <c r="G68" s="104" t="s">
        <v>41</v>
      </c>
      <c r="H68" s="8"/>
      <c r="I68" s="8"/>
      <c r="J68" s="8"/>
      <c r="K68" s="12" t="s">
        <v>41</v>
      </c>
      <c r="M68" s="49">
        <f>F68</f>
        <v>8.5493535946000012</v>
      </c>
      <c r="N68" s="1" t="e">
        <f>K67/63</f>
        <v>#REF!</v>
      </c>
      <c r="P68" s="1">
        <v>87.34</v>
      </c>
      <c r="Q68" s="85">
        <v>50</v>
      </c>
      <c r="S68" s="86">
        <v>5000000</v>
      </c>
    </row>
    <row r="69" spans="1:19" ht="47.25" customHeight="1">
      <c r="A69" s="5"/>
      <c r="B69" s="5"/>
      <c r="C69" s="10"/>
      <c r="D69" s="10"/>
      <c r="E69" s="5"/>
      <c r="F69" s="5"/>
      <c r="G69" s="5"/>
      <c r="H69" s="5"/>
      <c r="I69" s="5"/>
      <c r="J69" s="5"/>
      <c r="K69" s="6">
        <v>5000000</v>
      </c>
      <c r="M69" s="49">
        <f>M67-M68</f>
        <v>-3.099353594600001</v>
      </c>
      <c r="N69" s="1">
        <v>7700000</v>
      </c>
      <c r="P69" s="49">
        <f>F68</f>
        <v>8.5493535946000012</v>
      </c>
      <c r="Q69" s="85">
        <f>F68</f>
        <v>8.5493535946000012</v>
      </c>
      <c r="S69" s="86" t="e">
        <f>K67</f>
        <v>#REF!</v>
      </c>
    </row>
    <row r="70" spans="1:19" ht="24.95" customHeight="1">
      <c r="A70" s="5"/>
      <c r="B70" s="5"/>
      <c r="C70" s="10"/>
      <c r="D70" s="10"/>
      <c r="E70" s="5"/>
      <c r="F70" s="5"/>
      <c r="G70" s="5"/>
      <c r="H70" s="5"/>
      <c r="I70" s="5"/>
      <c r="J70" s="5"/>
      <c r="K70" s="6">
        <v>5122362.38</v>
      </c>
      <c r="N70" s="49" t="e">
        <f>K67-N69</f>
        <v>#REF!</v>
      </c>
      <c r="Q70" s="85">
        <f>Q69-Q68</f>
        <v>-41.450646405400001</v>
      </c>
      <c r="S70" s="86" t="e">
        <f>S69-S68</f>
        <v>#REF!</v>
      </c>
    </row>
    <row r="71" spans="1:19" ht="24" customHeight="1">
      <c r="A71" s="5"/>
      <c r="B71" s="5"/>
      <c r="C71" s="10"/>
      <c r="D71" s="10"/>
      <c r="E71" s="11"/>
      <c r="F71" s="57"/>
      <c r="G71" s="57"/>
      <c r="H71" s="57"/>
      <c r="I71" s="57"/>
      <c r="J71" s="57"/>
      <c r="K71" s="92">
        <f>K70-K69</f>
        <v>122362.37999999989</v>
      </c>
      <c r="Q71" s="84"/>
    </row>
    <row r="72" spans="1:19">
      <c r="A72" s="5"/>
      <c r="B72" s="5"/>
      <c r="C72" s="10"/>
      <c r="D72" s="10"/>
      <c r="E72" s="5"/>
      <c r="F72" s="5"/>
      <c r="G72" s="5"/>
      <c r="H72" s="5"/>
      <c r="I72" s="5"/>
      <c r="J72" s="5"/>
      <c r="K72" s="5"/>
    </row>
    <row r="73" spans="1:19">
      <c r="N73" s="1">
        <v>92.16</v>
      </c>
    </row>
    <row r="74" spans="1:19">
      <c r="G74" s="4">
        <v>5000000</v>
      </c>
    </row>
    <row r="75" spans="1:19">
      <c r="G75" s="103">
        <f>G67-G74</f>
        <v>-4145064.6405400001</v>
      </c>
      <c r="K75" s="4">
        <v>9010382.6799999997</v>
      </c>
    </row>
    <row r="76" spans="1:19">
      <c r="K76" s="50" t="e">
        <f>K67-SUM(K75)</f>
        <v>#REF!</v>
      </c>
    </row>
  </sheetData>
  <mergeCells count="5">
    <mergeCell ref="A1:K1"/>
    <mergeCell ref="A2:K2"/>
    <mergeCell ref="B3:K3"/>
    <mergeCell ref="B4:E4"/>
    <mergeCell ref="I4:J4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802"/>
  <sheetViews>
    <sheetView view="pageBreakPreview" topLeftCell="A81" zoomScaleSheetLayoutView="100" workbookViewId="0">
      <selection activeCell="D81" sqref="D81"/>
    </sheetView>
  </sheetViews>
  <sheetFormatPr defaultColWidth="9.140625" defaultRowHeight="15.75"/>
  <cols>
    <col min="1" max="1" width="5" style="15" customWidth="1"/>
    <col min="2" max="3" width="9.140625" style="20"/>
    <col min="4" max="4" width="39" style="15" customWidth="1"/>
    <col min="5" max="5" width="11.7109375" style="20" customWidth="1"/>
    <col min="6" max="6" width="11" style="20" customWidth="1"/>
    <col min="7" max="7" width="13.28515625" style="20" customWidth="1"/>
    <col min="8" max="16384" width="9.140625" style="15"/>
  </cols>
  <sheetData>
    <row r="1" spans="2:7" ht="21" customHeight="1">
      <c r="B1" s="14"/>
      <c r="C1" s="14"/>
      <c r="D1" s="14" t="s">
        <v>44</v>
      </c>
      <c r="E1" s="14"/>
      <c r="F1" s="14"/>
      <c r="G1" s="14"/>
    </row>
    <row r="2" spans="2:7" ht="21" customHeight="1">
      <c r="B2" s="14"/>
      <c r="C2" s="14"/>
      <c r="D2" s="14" t="s">
        <v>45</v>
      </c>
      <c r="E2" s="14"/>
      <c r="F2" s="14"/>
      <c r="G2" s="14"/>
    </row>
    <row r="3" spans="2:7" ht="21" customHeight="1">
      <c r="B3" s="14" t="s">
        <v>46</v>
      </c>
      <c r="C3" s="16" t="s">
        <v>499</v>
      </c>
      <c r="D3" s="16"/>
      <c r="E3" s="14"/>
      <c r="F3" s="14" t="s">
        <v>500</v>
      </c>
      <c r="G3" s="14"/>
    </row>
    <row r="4" spans="2:7" ht="21" customHeight="1">
      <c r="B4" s="14" t="s">
        <v>47</v>
      </c>
      <c r="C4" s="14" t="s">
        <v>47</v>
      </c>
      <c r="D4" s="14" t="s">
        <v>47</v>
      </c>
      <c r="E4" s="14" t="s">
        <v>47</v>
      </c>
      <c r="F4" s="14" t="s">
        <v>47</v>
      </c>
      <c r="G4" s="14" t="s">
        <v>47</v>
      </c>
    </row>
    <row r="5" spans="2:7" ht="21" customHeight="1">
      <c r="B5" s="14" t="s">
        <v>4</v>
      </c>
      <c r="C5" s="14" t="s">
        <v>43</v>
      </c>
      <c r="D5" s="14" t="s">
        <v>48</v>
      </c>
      <c r="E5" s="14" t="s">
        <v>49</v>
      </c>
      <c r="F5" s="14" t="s">
        <v>50</v>
      </c>
      <c r="G5" s="14" t="s">
        <v>51</v>
      </c>
    </row>
    <row r="6" spans="2:7" ht="21" customHeight="1">
      <c r="B6" s="14" t="s">
        <v>47</v>
      </c>
      <c r="C6" s="14" t="s">
        <v>47</v>
      </c>
      <c r="D6" s="16" t="s">
        <v>47</v>
      </c>
      <c r="E6" s="14" t="s">
        <v>47</v>
      </c>
      <c r="F6" s="14" t="s">
        <v>47</v>
      </c>
      <c r="G6" s="14" t="s">
        <v>47</v>
      </c>
    </row>
    <row r="7" spans="2:7" ht="21" customHeight="1">
      <c r="B7" s="14" t="s">
        <v>46</v>
      </c>
      <c r="C7" s="14" t="s">
        <v>43</v>
      </c>
      <c r="D7" s="16" t="s">
        <v>499</v>
      </c>
      <c r="E7" s="14"/>
      <c r="F7" s="14" t="s">
        <v>501</v>
      </c>
      <c r="G7" s="14"/>
    </row>
    <row r="8" spans="2:7" ht="21" customHeight="1">
      <c r="B8" s="14" t="s">
        <v>47</v>
      </c>
      <c r="C8" s="14" t="s">
        <v>47</v>
      </c>
      <c r="D8" s="16" t="s">
        <v>47</v>
      </c>
      <c r="E8" s="14" t="s">
        <v>47</v>
      </c>
      <c r="F8" s="14" t="s">
        <v>47</v>
      </c>
      <c r="G8" s="14" t="s">
        <v>47</v>
      </c>
    </row>
    <row r="9" spans="2:7" ht="21" customHeight="1">
      <c r="B9" s="37"/>
      <c r="C9" s="37" t="s">
        <v>172</v>
      </c>
      <c r="D9" s="38" t="s">
        <v>502</v>
      </c>
      <c r="E9" s="37"/>
      <c r="F9" s="37"/>
      <c r="G9" s="37"/>
    </row>
    <row r="10" spans="2:7" ht="21" customHeight="1">
      <c r="B10" s="37"/>
      <c r="C10" s="37"/>
      <c r="D10" s="38" t="s">
        <v>47</v>
      </c>
      <c r="E10" s="37"/>
      <c r="F10" s="37"/>
      <c r="G10" s="37"/>
    </row>
    <row r="11" spans="2:7" ht="21" customHeight="1">
      <c r="B11" s="37">
        <v>0.96</v>
      </c>
      <c r="C11" s="37" t="s">
        <v>158</v>
      </c>
      <c r="D11" s="38" t="s">
        <v>173</v>
      </c>
      <c r="E11" s="37">
        <v>6040</v>
      </c>
      <c r="F11" s="37" t="s">
        <v>158</v>
      </c>
      <c r="G11" s="37">
        <v>5798.4</v>
      </c>
    </row>
    <row r="12" spans="2:7" ht="21" customHeight="1">
      <c r="B12" s="37">
        <v>1</v>
      </c>
      <c r="C12" s="37" t="s">
        <v>139</v>
      </c>
      <c r="D12" s="38" t="s">
        <v>503</v>
      </c>
      <c r="E12" s="37">
        <v>1549.69</v>
      </c>
      <c r="F12" s="37" t="s">
        <v>139</v>
      </c>
      <c r="G12" s="37">
        <v>1549.69</v>
      </c>
    </row>
    <row r="13" spans="2:7" ht="21" customHeight="1">
      <c r="B13" s="37">
        <v>1</v>
      </c>
      <c r="C13" s="37" t="s">
        <v>139</v>
      </c>
      <c r="D13" s="38" t="s">
        <v>504</v>
      </c>
      <c r="E13" s="37">
        <v>110</v>
      </c>
      <c r="F13" s="37" t="s">
        <v>139</v>
      </c>
      <c r="G13" s="37">
        <v>110</v>
      </c>
    </row>
    <row r="14" spans="2:7" ht="21" customHeight="1">
      <c r="B14" s="37"/>
      <c r="C14" s="37" t="s">
        <v>174</v>
      </c>
      <c r="D14" s="38" t="s">
        <v>175</v>
      </c>
      <c r="E14" s="37" t="s">
        <v>43</v>
      </c>
      <c r="F14" s="37" t="s">
        <v>174</v>
      </c>
      <c r="G14" s="37">
        <v>0</v>
      </c>
    </row>
    <row r="15" spans="2:7" ht="21" customHeight="1">
      <c r="B15" s="37"/>
      <c r="C15" s="37"/>
      <c r="D15" s="38"/>
      <c r="E15" s="37"/>
      <c r="F15" s="37"/>
      <c r="G15" s="37" t="s">
        <v>47</v>
      </c>
    </row>
    <row r="16" spans="2:7" ht="21" customHeight="1">
      <c r="B16" s="37"/>
      <c r="C16" s="37"/>
      <c r="D16" s="38" t="s">
        <v>505</v>
      </c>
      <c r="E16" s="37"/>
      <c r="F16" s="37"/>
      <c r="G16" s="37">
        <v>7458.09</v>
      </c>
    </row>
    <row r="17" spans="2:7" ht="21" customHeight="1">
      <c r="B17" s="37"/>
      <c r="C17" s="37"/>
      <c r="D17" s="38"/>
      <c r="E17" s="37"/>
      <c r="F17" s="37"/>
      <c r="G17" s="37" t="s">
        <v>47</v>
      </c>
    </row>
    <row r="18" spans="2:7" ht="21" customHeight="1">
      <c r="B18" s="37"/>
      <c r="C18" s="37" t="s">
        <v>172</v>
      </c>
      <c r="D18" s="38" t="s">
        <v>506</v>
      </c>
      <c r="E18" s="37"/>
      <c r="F18" s="37"/>
      <c r="G18" s="37"/>
    </row>
    <row r="19" spans="2:7" ht="21" customHeight="1">
      <c r="B19" s="37"/>
      <c r="C19" s="37"/>
      <c r="D19" s="38" t="s">
        <v>47</v>
      </c>
      <c r="E19" s="37"/>
      <c r="F19" s="37"/>
      <c r="G19" s="37"/>
    </row>
    <row r="20" spans="2:7" ht="21" customHeight="1">
      <c r="B20" s="37">
        <v>0.72</v>
      </c>
      <c r="C20" s="37" t="s">
        <v>158</v>
      </c>
      <c r="D20" s="38" t="s">
        <v>173</v>
      </c>
      <c r="E20" s="37">
        <v>6040</v>
      </c>
      <c r="F20" s="37" t="s">
        <v>158</v>
      </c>
      <c r="G20" s="37">
        <v>4348.8</v>
      </c>
    </row>
    <row r="21" spans="2:7" ht="21" customHeight="1">
      <c r="B21" s="37">
        <v>1</v>
      </c>
      <c r="C21" s="37" t="s">
        <v>139</v>
      </c>
      <c r="D21" s="38" t="s">
        <v>503</v>
      </c>
      <c r="E21" s="37">
        <v>1549.69</v>
      </c>
      <c r="F21" s="37" t="s">
        <v>139</v>
      </c>
      <c r="G21" s="37">
        <v>1549.69</v>
      </c>
    </row>
    <row r="22" spans="2:7" ht="21" customHeight="1">
      <c r="B22" s="37">
        <v>1</v>
      </c>
      <c r="C22" s="37" t="s">
        <v>139</v>
      </c>
      <c r="D22" s="38" t="s">
        <v>504</v>
      </c>
      <c r="E22" s="37">
        <v>110</v>
      </c>
      <c r="F22" s="37" t="s">
        <v>139</v>
      </c>
      <c r="G22" s="37">
        <v>110</v>
      </c>
    </row>
    <row r="23" spans="2:7" ht="21" customHeight="1">
      <c r="B23" s="37"/>
      <c r="C23" s="37" t="s">
        <v>174</v>
      </c>
      <c r="D23" s="38" t="s">
        <v>175</v>
      </c>
      <c r="E23" s="37" t="s">
        <v>43</v>
      </c>
      <c r="F23" s="37" t="s">
        <v>174</v>
      </c>
      <c r="G23" s="37">
        <v>0</v>
      </c>
    </row>
    <row r="24" spans="2:7" ht="21" customHeight="1">
      <c r="B24" s="37"/>
      <c r="C24" s="37"/>
      <c r="D24" s="38"/>
      <c r="E24" s="37"/>
      <c r="F24" s="37"/>
      <c r="G24" s="37" t="s">
        <v>47</v>
      </c>
    </row>
    <row r="25" spans="2:7" ht="21" customHeight="1">
      <c r="B25" s="37"/>
      <c r="C25" s="37"/>
      <c r="D25" s="38" t="s">
        <v>505</v>
      </c>
      <c r="E25" s="37"/>
      <c r="F25" s="37"/>
      <c r="G25" s="37">
        <v>6008.49</v>
      </c>
    </row>
    <row r="26" spans="2:7" ht="21" customHeight="1">
      <c r="B26" s="37"/>
      <c r="C26" s="37"/>
      <c r="D26" s="38"/>
      <c r="E26" s="37"/>
      <c r="F26" s="37"/>
      <c r="G26" s="37" t="s">
        <v>47</v>
      </c>
    </row>
    <row r="27" spans="2:7" ht="21" customHeight="1">
      <c r="B27" s="37"/>
      <c r="C27" s="37" t="s">
        <v>172</v>
      </c>
      <c r="D27" s="38" t="s">
        <v>176</v>
      </c>
      <c r="E27" s="37"/>
      <c r="F27" s="37"/>
      <c r="G27" s="37"/>
    </row>
    <row r="28" spans="2:7" ht="21" customHeight="1">
      <c r="B28" s="37"/>
      <c r="C28" s="37"/>
      <c r="D28" s="38" t="s">
        <v>47</v>
      </c>
      <c r="E28" s="37"/>
      <c r="F28" s="37"/>
      <c r="G28" s="37"/>
    </row>
    <row r="29" spans="2:7" ht="21" customHeight="1">
      <c r="B29" s="37">
        <v>0.48</v>
      </c>
      <c r="C29" s="37" t="s">
        <v>158</v>
      </c>
      <c r="D29" s="38" t="s">
        <v>173</v>
      </c>
      <c r="E29" s="37">
        <v>6040</v>
      </c>
      <c r="F29" s="37" t="s">
        <v>158</v>
      </c>
      <c r="G29" s="37">
        <v>2899.2</v>
      </c>
    </row>
    <row r="30" spans="2:7" ht="21" customHeight="1">
      <c r="B30" s="37">
        <v>1</v>
      </c>
      <c r="C30" s="37" t="s">
        <v>139</v>
      </c>
      <c r="D30" s="38" t="s">
        <v>503</v>
      </c>
      <c r="E30" s="37">
        <v>1549.69</v>
      </c>
      <c r="F30" s="37" t="s">
        <v>139</v>
      </c>
      <c r="G30" s="37">
        <v>1549.69</v>
      </c>
    </row>
    <row r="31" spans="2:7" ht="21" customHeight="1">
      <c r="B31" s="37">
        <v>1</v>
      </c>
      <c r="C31" s="37" t="s">
        <v>139</v>
      </c>
      <c r="D31" s="38" t="s">
        <v>504</v>
      </c>
      <c r="E31" s="37">
        <v>110</v>
      </c>
      <c r="F31" s="37" t="s">
        <v>139</v>
      </c>
      <c r="G31" s="37">
        <v>110</v>
      </c>
    </row>
    <row r="32" spans="2:7" ht="21" customHeight="1">
      <c r="B32" s="37"/>
      <c r="C32" s="37" t="s">
        <v>174</v>
      </c>
      <c r="D32" s="38" t="s">
        <v>175</v>
      </c>
      <c r="E32" s="37" t="s">
        <v>43</v>
      </c>
      <c r="F32" s="37" t="s">
        <v>174</v>
      </c>
      <c r="G32" s="37">
        <v>0</v>
      </c>
    </row>
    <row r="33" spans="2:7" ht="21" customHeight="1">
      <c r="B33" s="37"/>
      <c r="C33" s="37"/>
      <c r="D33" s="38"/>
      <c r="E33" s="37"/>
      <c r="F33" s="37"/>
      <c r="G33" s="37" t="s">
        <v>47</v>
      </c>
    </row>
    <row r="34" spans="2:7" ht="21" customHeight="1">
      <c r="B34" s="37"/>
      <c r="C34" s="37"/>
      <c r="D34" s="38" t="s">
        <v>505</v>
      </c>
      <c r="E34" s="37"/>
      <c r="F34" s="37"/>
      <c r="G34" s="37">
        <v>4558.8900000000003</v>
      </c>
    </row>
    <row r="35" spans="2:7" ht="21" customHeight="1">
      <c r="B35" s="37"/>
      <c r="C35" s="37"/>
      <c r="D35" s="38"/>
      <c r="E35" s="37"/>
      <c r="F35" s="37"/>
      <c r="G35" s="37" t="s">
        <v>47</v>
      </c>
    </row>
    <row r="36" spans="2:7" ht="21" customHeight="1">
      <c r="B36" s="37"/>
      <c r="C36" s="37" t="s">
        <v>172</v>
      </c>
      <c r="D36" s="38" t="s">
        <v>177</v>
      </c>
      <c r="E36" s="37"/>
      <c r="F36" s="37"/>
      <c r="G36" s="37"/>
    </row>
    <row r="37" spans="2:7" ht="21" customHeight="1">
      <c r="B37" s="37">
        <v>0.36</v>
      </c>
      <c r="C37" s="37" t="s">
        <v>158</v>
      </c>
      <c r="D37" s="38" t="s">
        <v>173</v>
      </c>
      <c r="E37" s="37">
        <v>6040</v>
      </c>
      <c r="F37" s="37" t="s">
        <v>158</v>
      </c>
      <c r="G37" s="37">
        <v>2174.4</v>
      </c>
    </row>
    <row r="38" spans="2:7" ht="21" customHeight="1">
      <c r="B38" s="37">
        <v>1</v>
      </c>
      <c r="C38" s="37" t="s">
        <v>139</v>
      </c>
      <c r="D38" s="38" t="s">
        <v>503</v>
      </c>
      <c r="E38" s="37">
        <v>1549.69</v>
      </c>
      <c r="F38" s="37" t="s">
        <v>139</v>
      </c>
      <c r="G38" s="37">
        <v>1549.69</v>
      </c>
    </row>
    <row r="39" spans="2:7" ht="21" customHeight="1">
      <c r="B39" s="37">
        <v>1</v>
      </c>
      <c r="C39" s="37" t="s">
        <v>139</v>
      </c>
      <c r="D39" s="38" t="s">
        <v>504</v>
      </c>
      <c r="E39" s="37">
        <v>110</v>
      </c>
      <c r="F39" s="37" t="s">
        <v>139</v>
      </c>
      <c r="G39" s="37">
        <v>110</v>
      </c>
    </row>
    <row r="40" spans="2:7" ht="21" customHeight="1">
      <c r="B40" s="37"/>
      <c r="C40" s="37" t="s">
        <v>174</v>
      </c>
      <c r="D40" s="38" t="s">
        <v>175</v>
      </c>
      <c r="E40" s="37" t="s">
        <v>43</v>
      </c>
      <c r="F40" s="37" t="s">
        <v>174</v>
      </c>
      <c r="G40" s="37">
        <v>0</v>
      </c>
    </row>
    <row r="41" spans="2:7" ht="21" customHeight="1">
      <c r="B41" s="37"/>
      <c r="C41" s="37"/>
      <c r="D41" s="38"/>
      <c r="E41" s="37"/>
      <c r="F41" s="37"/>
      <c r="G41" s="37" t="s">
        <v>47</v>
      </c>
    </row>
    <row r="42" spans="2:7" ht="21" customHeight="1">
      <c r="B42" s="37"/>
      <c r="C42" s="37"/>
      <c r="D42" s="38" t="s">
        <v>505</v>
      </c>
      <c r="E42" s="37"/>
      <c r="F42" s="37"/>
      <c r="G42" s="37">
        <v>3834.09</v>
      </c>
    </row>
    <row r="43" spans="2:7" ht="21" customHeight="1">
      <c r="B43" s="37"/>
      <c r="C43" s="37"/>
      <c r="D43" s="38"/>
      <c r="E43" s="37"/>
      <c r="F43" s="37"/>
      <c r="G43" s="37" t="s">
        <v>47</v>
      </c>
    </row>
    <row r="44" spans="2:7" ht="21" customHeight="1">
      <c r="B44" s="37"/>
      <c r="C44" s="37" t="s">
        <v>172</v>
      </c>
      <c r="D44" s="38" t="s">
        <v>178</v>
      </c>
      <c r="E44" s="37"/>
      <c r="F44" s="37"/>
      <c r="G44" s="37"/>
    </row>
    <row r="45" spans="2:7" ht="21" customHeight="1">
      <c r="B45" s="37"/>
      <c r="C45" s="37"/>
      <c r="D45" s="38" t="s">
        <v>47</v>
      </c>
      <c r="E45" s="37"/>
      <c r="F45" s="37"/>
      <c r="G45" s="37"/>
    </row>
    <row r="46" spans="2:7" ht="21" customHeight="1">
      <c r="B46" s="37">
        <v>0.28799999999999998</v>
      </c>
      <c r="C46" s="37" t="s">
        <v>158</v>
      </c>
      <c r="D46" s="38" t="s">
        <v>173</v>
      </c>
      <c r="E46" s="37">
        <v>6040</v>
      </c>
      <c r="F46" s="37" t="s">
        <v>158</v>
      </c>
      <c r="G46" s="37">
        <v>1739.52</v>
      </c>
    </row>
    <row r="47" spans="2:7" ht="21" customHeight="1">
      <c r="B47" s="37">
        <v>1</v>
      </c>
      <c r="C47" s="37" t="s">
        <v>139</v>
      </c>
      <c r="D47" s="38" t="s">
        <v>503</v>
      </c>
      <c r="E47" s="37">
        <v>1549.69</v>
      </c>
      <c r="F47" s="37" t="s">
        <v>139</v>
      </c>
      <c r="G47" s="37">
        <v>1549.69</v>
      </c>
    </row>
    <row r="48" spans="2:7" ht="21" customHeight="1">
      <c r="B48" s="37">
        <v>1</v>
      </c>
      <c r="C48" s="37" t="s">
        <v>139</v>
      </c>
      <c r="D48" s="38" t="s">
        <v>504</v>
      </c>
      <c r="E48" s="37">
        <v>110</v>
      </c>
      <c r="F48" s="37" t="s">
        <v>139</v>
      </c>
      <c r="G48" s="37">
        <v>110</v>
      </c>
    </row>
    <row r="49" spans="2:7" ht="21" customHeight="1">
      <c r="B49" s="37"/>
      <c r="C49" s="37" t="s">
        <v>174</v>
      </c>
      <c r="D49" s="38" t="s">
        <v>175</v>
      </c>
      <c r="E49" s="37" t="s">
        <v>43</v>
      </c>
      <c r="F49" s="37" t="s">
        <v>174</v>
      </c>
      <c r="G49" s="37">
        <v>0</v>
      </c>
    </row>
    <row r="50" spans="2:7" ht="21" customHeight="1">
      <c r="B50" s="37"/>
      <c r="C50" s="37"/>
      <c r="D50" s="38"/>
      <c r="E50" s="37"/>
      <c r="F50" s="37"/>
      <c r="G50" s="37" t="s">
        <v>47</v>
      </c>
    </row>
    <row r="51" spans="2:7" ht="21" customHeight="1">
      <c r="B51" s="37"/>
      <c r="C51" s="37"/>
      <c r="D51" s="38" t="s">
        <v>505</v>
      </c>
      <c r="E51" s="37"/>
      <c r="F51" s="37"/>
      <c r="G51" s="37">
        <v>3399.21</v>
      </c>
    </row>
    <row r="52" spans="2:7" ht="21" customHeight="1">
      <c r="B52" s="37"/>
      <c r="C52" s="37"/>
      <c r="D52" s="38"/>
      <c r="E52" s="37"/>
      <c r="F52" s="37"/>
      <c r="G52" s="37" t="s">
        <v>47</v>
      </c>
    </row>
    <row r="53" spans="2:7" ht="21" customHeight="1">
      <c r="B53" s="37"/>
      <c r="C53" s="37" t="s">
        <v>172</v>
      </c>
      <c r="D53" s="38" t="s">
        <v>179</v>
      </c>
      <c r="E53" s="37"/>
      <c r="F53" s="37"/>
      <c r="G53" s="37"/>
    </row>
    <row r="54" spans="2:7" ht="21" customHeight="1">
      <c r="B54" s="37"/>
      <c r="C54" s="37"/>
      <c r="D54" s="38" t="s">
        <v>47</v>
      </c>
      <c r="E54" s="37"/>
      <c r="F54" s="37"/>
      <c r="G54" s="37"/>
    </row>
    <row r="55" spans="2:7" ht="21" customHeight="1">
      <c r="B55" s="37">
        <v>0.24</v>
      </c>
      <c r="C55" s="37" t="s">
        <v>158</v>
      </c>
      <c r="D55" s="38" t="s">
        <v>173</v>
      </c>
      <c r="E55" s="37">
        <v>6040</v>
      </c>
      <c r="F55" s="37" t="s">
        <v>158</v>
      </c>
      <c r="G55" s="37">
        <v>1449.6</v>
      </c>
    </row>
    <row r="56" spans="2:7" ht="21" customHeight="1">
      <c r="B56" s="37">
        <v>1</v>
      </c>
      <c r="C56" s="37" t="s">
        <v>139</v>
      </c>
      <c r="D56" s="38" t="s">
        <v>503</v>
      </c>
      <c r="E56" s="37">
        <v>1549.69</v>
      </c>
      <c r="F56" s="37" t="s">
        <v>139</v>
      </c>
      <c r="G56" s="37">
        <v>1549.69</v>
      </c>
    </row>
    <row r="57" spans="2:7" ht="21" customHeight="1">
      <c r="B57" s="37">
        <v>1</v>
      </c>
      <c r="C57" s="37" t="s">
        <v>139</v>
      </c>
      <c r="D57" s="38" t="s">
        <v>504</v>
      </c>
      <c r="E57" s="37">
        <v>110</v>
      </c>
      <c r="F57" s="37" t="s">
        <v>139</v>
      </c>
      <c r="G57" s="37">
        <v>110</v>
      </c>
    </row>
    <row r="58" spans="2:7" ht="21" customHeight="1">
      <c r="B58" s="37"/>
      <c r="C58" s="37" t="s">
        <v>174</v>
      </c>
      <c r="D58" s="38" t="s">
        <v>175</v>
      </c>
      <c r="E58" s="37" t="s">
        <v>43</v>
      </c>
      <c r="F58" s="37" t="s">
        <v>174</v>
      </c>
      <c r="G58" s="37">
        <v>0</v>
      </c>
    </row>
    <row r="59" spans="2:7" ht="21" customHeight="1">
      <c r="B59" s="37"/>
      <c r="C59" s="37"/>
      <c r="D59" s="38"/>
      <c r="E59" s="37"/>
      <c r="F59" s="37"/>
      <c r="G59" s="37" t="s">
        <v>47</v>
      </c>
    </row>
    <row r="60" spans="2:7" ht="21" customHeight="1">
      <c r="B60" s="37"/>
      <c r="C60" s="37"/>
      <c r="D60" s="38" t="s">
        <v>505</v>
      </c>
      <c r="E60" s="37"/>
      <c r="F60" s="37"/>
      <c r="G60" s="37">
        <v>3109.29</v>
      </c>
    </row>
    <row r="61" spans="2:7" ht="21" customHeight="1">
      <c r="B61" s="37" t="s">
        <v>43</v>
      </c>
      <c r="C61" s="37"/>
      <c r="D61" s="38"/>
      <c r="E61" s="37"/>
      <c r="F61" s="37"/>
      <c r="G61" s="37"/>
    </row>
    <row r="62" spans="2:7" ht="21" customHeight="1">
      <c r="B62" s="37"/>
      <c r="C62" s="37"/>
      <c r="D62" s="38"/>
      <c r="E62" s="37"/>
      <c r="F62" s="37"/>
      <c r="G62" s="37" t="s">
        <v>47</v>
      </c>
    </row>
    <row r="63" spans="2:7" ht="21" customHeight="1">
      <c r="B63" s="37"/>
      <c r="C63" s="37" t="s">
        <v>172</v>
      </c>
      <c r="D63" s="38" t="s">
        <v>507</v>
      </c>
      <c r="E63" s="37"/>
      <c r="F63" s="37"/>
      <c r="G63" s="37"/>
    </row>
    <row r="64" spans="2:7" ht="21" customHeight="1">
      <c r="B64" s="37"/>
      <c r="C64" s="37"/>
      <c r="D64" s="38" t="s">
        <v>47</v>
      </c>
      <c r="E64" s="37"/>
      <c r="F64" s="37"/>
      <c r="G64" s="37"/>
    </row>
    <row r="65" spans="2:7" ht="21" customHeight="1">
      <c r="B65" s="37">
        <v>0.20599999999999999</v>
      </c>
      <c r="C65" s="37" t="s">
        <v>158</v>
      </c>
      <c r="D65" s="38" t="s">
        <v>173</v>
      </c>
      <c r="E65" s="37">
        <v>6040</v>
      </c>
      <c r="F65" s="37" t="s">
        <v>158</v>
      </c>
      <c r="G65" s="37">
        <v>1244.24</v>
      </c>
    </row>
    <row r="66" spans="2:7" ht="21" customHeight="1">
      <c r="B66" s="37">
        <v>1</v>
      </c>
      <c r="C66" s="37" t="s">
        <v>139</v>
      </c>
      <c r="D66" s="38" t="s">
        <v>503</v>
      </c>
      <c r="E66" s="37">
        <v>1549.69</v>
      </c>
      <c r="F66" s="37" t="s">
        <v>139</v>
      </c>
      <c r="G66" s="37">
        <v>1549.69</v>
      </c>
    </row>
    <row r="67" spans="2:7" ht="21" customHeight="1">
      <c r="B67" s="37">
        <v>1</v>
      </c>
      <c r="C67" s="37" t="s">
        <v>139</v>
      </c>
      <c r="D67" s="38" t="s">
        <v>504</v>
      </c>
      <c r="E67" s="37">
        <v>110</v>
      </c>
      <c r="F67" s="37" t="s">
        <v>139</v>
      </c>
      <c r="G67" s="37">
        <v>110</v>
      </c>
    </row>
    <row r="68" spans="2:7" ht="21" customHeight="1">
      <c r="B68" s="37"/>
      <c r="C68" s="37" t="s">
        <v>174</v>
      </c>
      <c r="D68" s="38" t="s">
        <v>175</v>
      </c>
      <c r="E68" s="37" t="s">
        <v>43</v>
      </c>
      <c r="F68" s="37" t="s">
        <v>174</v>
      </c>
      <c r="G68" s="37">
        <v>0</v>
      </c>
    </row>
    <row r="69" spans="2:7" ht="21" customHeight="1">
      <c r="B69" s="37"/>
      <c r="C69" s="37"/>
      <c r="D69" s="38"/>
      <c r="E69" s="37"/>
      <c r="F69" s="37"/>
      <c r="G69" s="37" t="s">
        <v>47</v>
      </c>
    </row>
    <row r="70" spans="2:7" ht="21" customHeight="1">
      <c r="B70" s="37"/>
      <c r="C70" s="37"/>
      <c r="D70" s="38" t="s">
        <v>505</v>
      </c>
      <c r="E70" s="37"/>
      <c r="F70" s="37"/>
      <c r="G70" s="37">
        <v>2903.93</v>
      </c>
    </row>
    <row r="71" spans="2:7" ht="21" customHeight="1">
      <c r="B71" s="37"/>
      <c r="C71" s="37"/>
      <c r="D71" s="38"/>
      <c r="E71" s="37"/>
      <c r="F71" s="37"/>
      <c r="G71" s="37" t="s">
        <v>47</v>
      </c>
    </row>
    <row r="72" spans="2:7" ht="21" customHeight="1">
      <c r="B72" s="37"/>
      <c r="C72" s="37" t="s">
        <v>172</v>
      </c>
      <c r="D72" s="38" t="s">
        <v>508</v>
      </c>
      <c r="E72" s="37"/>
      <c r="F72" s="37"/>
      <c r="G72" s="37"/>
    </row>
    <row r="73" spans="2:7" ht="21" customHeight="1">
      <c r="B73" s="37"/>
      <c r="C73" s="37"/>
      <c r="D73" s="38" t="s">
        <v>47</v>
      </c>
      <c r="E73" s="37"/>
      <c r="F73" s="37"/>
      <c r="G73" s="37"/>
    </row>
    <row r="74" spans="2:7" ht="21" customHeight="1">
      <c r="B74" s="37">
        <v>0.18</v>
      </c>
      <c r="C74" s="37" t="s">
        <v>158</v>
      </c>
      <c r="D74" s="38" t="s">
        <v>173</v>
      </c>
      <c r="E74" s="37">
        <v>6040</v>
      </c>
      <c r="F74" s="37" t="s">
        <v>158</v>
      </c>
      <c r="G74" s="37">
        <v>1087.2</v>
      </c>
    </row>
    <row r="75" spans="2:7" ht="21" customHeight="1">
      <c r="B75" s="37">
        <v>1</v>
      </c>
      <c r="C75" s="37" t="s">
        <v>139</v>
      </c>
      <c r="D75" s="38" t="s">
        <v>503</v>
      </c>
      <c r="E75" s="37">
        <v>1549.69</v>
      </c>
      <c r="F75" s="37" t="s">
        <v>139</v>
      </c>
      <c r="G75" s="37">
        <v>1549.69</v>
      </c>
    </row>
    <row r="76" spans="2:7" ht="21" customHeight="1">
      <c r="B76" s="37">
        <v>1</v>
      </c>
      <c r="C76" s="37" t="s">
        <v>139</v>
      </c>
      <c r="D76" s="38" t="s">
        <v>504</v>
      </c>
      <c r="E76" s="37">
        <v>110</v>
      </c>
      <c r="F76" s="37" t="s">
        <v>139</v>
      </c>
      <c r="G76" s="37">
        <v>110</v>
      </c>
    </row>
    <row r="77" spans="2:7" ht="21" customHeight="1">
      <c r="B77" s="37"/>
      <c r="C77" s="37" t="s">
        <v>174</v>
      </c>
      <c r="D77" s="38" t="s">
        <v>175</v>
      </c>
      <c r="E77" s="37" t="s">
        <v>43</v>
      </c>
      <c r="F77" s="37" t="s">
        <v>174</v>
      </c>
      <c r="G77" s="37">
        <v>0</v>
      </c>
    </row>
    <row r="78" spans="2:7" ht="21" customHeight="1">
      <c r="B78" s="37"/>
      <c r="C78" s="37"/>
      <c r="D78" s="38"/>
      <c r="E78" s="37"/>
      <c r="F78" s="37"/>
      <c r="G78" s="37" t="s">
        <v>47</v>
      </c>
    </row>
    <row r="79" spans="2:7" ht="21" customHeight="1">
      <c r="B79" s="37"/>
      <c r="C79" s="37"/>
      <c r="D79" s="38" t="s">
        <v>505</v>
      </c>
      <c r="E79" s="37"/>
      <c r="F79" s="37"/>
      <c r="G79" s="37">
        <v>2746.89</v>
      </c>
    </row>
    <row r="80" spans="2:7" ht="21" customHeight="1">
      <c r="B80" s="37"/>
      <c r="C80" s="37"/>
      <c r="D80" s="38"/>
      <c r="E80" s="37"/>
      <c r="F80" s="37"/>
      <c r="G80" s="37" t="s">
        <v>47</v>
      </c>
    </row>
    <row r="81" spans="2:8" ht="21" customHeight="1">
      <c r="B81" s="37">
        <v>1.1000000000000001</v>
      </c>
      <c r="C81" s="37" t="s">
        <v>43</v>
      </c>
      <c r="D81" s="38" t="s">
        <v>509</v>
      </c>
      <c r="E81" s="37"/>
      <c r="F81" s="37"/>
      <c r="G81" s="37"/>
    </row>
    <row r="82" spans="2:8" ht="21" customHeight="1">
      <c r="B82" s="37" t="s">
        <v>43</v>
      </c>
      <c r="C82" s="37"/>
      <c r="D82" s="38" t="s">
        <v>510</v>
      </c>
      <c r="E82" s="37"/>
      <c r="F82" s="37"/>
      <c r="G82" s="37"/>
    </row>
    <row r="83" spans="2:8" ht="21" customHeight="1">
      <c r="B83" s="37">
        <v>10</v>
      </c>
      <c r="C83" s="37" t="s">
        <v>139</v>
      </c>
      <c r="D83" s="38" t="s">
        <v>511</v>
      </c>
      <c r="E83" s="37">
        <v>106.25</v>
      </c>
      <c r="F83" s="37" t="s">
        <v>139</v>
      </c>
      <c r="G83" s="37">
        <v>1062.5</v>
      </c>
    </row>
    <row r="84" spans="2:8" ht="21" customHeight="1">
      <c r="B84" s="37">
        <v>10</v>
      </c>
      <c r="C84" s="37" t="s">
        <v>139</v>
      </c>
      <c r="D84" s="38" t="s">
        <v>512</v>
      </c>
      <c r="E84" s="37">
        <v>106.25</v>
      </c>
      <c r="F84" s="37" t="s">
        <v>139</v>
      </c>
      <c r="G84" s="37">
        <v>1062.5</v>
      </c>
      <c r="H84" s="15">
        <v>40.65</v>
      </c>
    </row>
    <row r="85" spans="2:8" ht="21" customHeight="1">
      <c r="B85" s="37">
        <v>10</v>
      </c>
      <c r="C85" s="37" t="s">
        <v>139</v>
      </c>
      <c r="D85" s="38" t="s">
        <v>513</v>
      </c>
      <c r="E85" s="37">
        <v>12.32</v>
      </c>
      <c r="F85" s="37" t="s">
        <v>139</v>
      </c>
      <c r="G85" s="37">
        <v>123.2</v>
      </c>
      <c r="H85" s="15">
        <v>13.55</v>
      </c>
    </row>
    <row r="86" spans="2:8" ht="21" customHeight="1">
      <c r="B86" s="37"/>
      <c r="C86" s="37" t="s">
        <v>174</v>
      </c>
      <c r="D86" s="38" t="s">
        <v>175</v>
      </c>
      <c r="E86" s="37"/>
      <c r="F86" s="37" t="s">
        <v>174</v>
      </c>
      <c r="G86" s="37">
        <v>0</v>
      </c>
    </row>
    <row r="87" spans="2:8" ht="21" customHeight="1">
      <c r="B87" s="37"/>
      <c r="C87" s="37"/>
      <c r="D87" s="38"/>
      <c r="E87" s="37"/>
      <c r="F87" s="37"/>
      <c r="G87" s="19" t="s">
        <v>47</v>
      </c>
    </row>
    <row r="88" spans="2:8" ht="21" customHeight="1">
      <c r="B88" s="37"/>
      <c r="C88" s="37"/>
      <c r="D88" s="38" t="s">
        <v>180</v>
      </c>
      <c r="E88" s="37"/>
      <c r="F88" s="37"/>
      <c r="G88" s="37">
        <v>2248.1999999999998</v>
      </c>
    </row>
    <row r="89" spans="2:8" ht="21" customHeight="1">
      <c r="B89" s="37"/>
      <c r="C89" s="37"/>
      <c r="D89" s="38"/>
      <c r="E89" s="37"/>
      <c r="F89" s="37"/>
      <c r="G89" s="37" t="s">
        <v>47</v>
      </c>
    </row>
    <row r="90" spans="2:8" ht="21" customHeight="1">
      <c r="B90" s="37"/>
      <c r="C90" s="37"/>
      <c r="D90" s="38" t="s">
        <v>514</v>
      </c>
      <c r="E90" s="37" t="s">
        <v>515</v>
      </c>
      <c r="F90" s="37"/>
      <c r="G90" s="37">
        <v>224.82</v>
      </c>
      <c r="H90" s="15">
        <v>235.02</v>
      </c>
    </row>
    <row r="91" spans="2:8" ht="21" customHeight="1">
      <c r="B91" s="37"/>
      <c r="C91" s="37"/>
      <c r="D91" s="38"/>
      <c r="E91" s="37" t="s">
        <v>516</v>
      </c>
      <c r="F91" s="37"/>
      <c r="G91" s="37">
        <v>235.02</v>
      </c>
    </row>
    <row r="92" spans="2:8" ht="21" customHeight="1">
      <c r="B92" s="37">
        <v>3.1</v>
      </c>
      <c r="C92" s="37" t="s">
        <v>172</v>
      </c>
      <c r="D92" s="111" t="s">
        <v>517</v>
      </c>
      <c r="E92" s="37"/>
      <c r="F92" s="37"/>
      <c r="G92" s="37"/>
    </row>
    <row r="93" spans="2:8" ht="21" customHeight="1">
      <c r="B93" s="37"/>
      <c r="C93" s="37"/>
      <c r="D93" s="38" t="s">
        <v>518</v>
      </c>
      <c r="E93" s="37"/>
      <c r="F93" s="37"/>
      <c r="G93" s="37"/>
    </row>
    <row r="94" spans="2:8" ht="21" customHeight="1">
      <c r="B94" s="37"/>
      <c r="C94" s="37"/>
      <c r="D94" s="38" t="s">
        <v>47</v>
      </c>
      <c r="E94" s="37"/>
      <c r="F94" s="37"/>
      <c r="G94" s="37"/>
    </row>
    <row r="95" spans="2:8" ht="21" customHeight="1">
      <c r="B95" s="37">
        <v>9</v>
      </c>
      <c r="C95" s="37" t="s">
        <v>139</v>
      </c>
      <c r="D95" s="38" t="s">
        <v>519</v>
      </c>
      <c r="E95" s="37">
        <v>1122.7</v>
      </c>
      <c r="F95" s="37" t="s">
        <v>139</v>
      </c>
      <c r="G95" s="37">
        <v>10104.299999999999</v>
      </c>
    </row>
    <row r="96" spans="2:8" ht="21" customHeight="1">
      <c r="B96" s="37">
        <v>4.5</v>
      </c>
      <c r="C96" s="37" t="s">
        <v>139</v>
      </c>
      <c r="D96" s="38" t="s">
        <v>178</v>
      </c>
      <c r="E96" s="37">
        <v>3399.21</v>
      </c>
      <c r="F96" s="37" t="s">
        <v>139</v>
      </c>
      <c r="G96" s="37">
        <v>15296.45</v>
      </c>
    </row>
    <row r="97" spans="2:7" ht="21" customHeight="1">
      <c r="B97" s="37">
        <v>1.8</v>
      </c>
      <c r="C97" s="37" t="s">
        <v>520</v>
      </c>
      <c r="D97" s="38" t="s">
        <v>521</v>
      </c>
      <c r="E97" s="37">
        <v>884</v>
      </c>
      <c r="F97" s="37" t="s">
        <v>520</v>
      </c>
      <c r="G97" s="37">
        <v>1591.2</v>
      </c>
    </row>
    <row r="98" spans="2:7" ht="21" customHeight="1">
      <c r="B98" s="37">
        <v>17.7</v>
      </c>
      <c r="C98" s="37" t="s">
        <v>520</v>
      </c>
      <c r="D98" s="38" t="s">
        <v>522</v>
      </c>
      <c r="E98" s="37">
        <v>618</v>
      </c>
      <c r="F98" s="37" t="s">
        <v>520</v>
      </c>
      <c r="G98" s="37">
        <v>10938.6</v>
      </c>
    </row>
    <row r="99" spans="2:7" ht="21" customHeight="1">
      <c r="B99" s="37">
        <v>14.1</v>
      </c>
      <c r="C99" s="37" t="s">
        <v>520</v>
      </c>
      <c r="D99" s="38" t="s">
        <v>523</v>
      </c>
      <c r="E99" s="37">
        <v>507</v>
      </c>
      <c r="F99" s="37" t="s">
        <v>520</v>
      </c>
      <c r="G99" s="37">
        <v>7148.7</v>
      </c>
    </row>
    <row r="100" spans="2:7" ht="21" customHeight="1">
      <c r="B100" s="37"/>
      <c r="C100" s="37" t="s">
        <v>174</v>
      </c>
      <c r="D100" s="38" t="s">
        <v>175</v>
      </c>
      <c r="E100" s="37"/>
      <c r="F100" s="37" t="s">
        <v>174</v>
      </c>
      <c r="G100" s="37">
        <v>0</v>
      </c>
    </row>
    <row r="101" spans="2:7" ht="21" customHeight="1">
      <c r="B101" s="37"/>
      <c r="C101" s="37"/>
      <c r="D101" s="38" t="s">
        <v>180</v>
      </c>
      <c r="E101" s="37"/>
      <c r="F101" s="37"/>
      <c r="G101" s="37">
        <v>45079.25</v>
      </c>
    </row>
    <row r="102" spans="2:7" ht="21" customHeight="1">
      <c r="B102" s="37"/>
      <c r="C102" s="37"/>
      <c r="D102" s="38" t="s">
        <v>524</v>
      </c>
      <c r="E102" s="37"/>
      <c r="F102" s="37"/>
      <c r="G102" s="37">
        <v>4507.93</v>
      </c>
    </row>
    <row r="103" spans="2:7" ht="21" customHeight="1">
      <c r="B103" s="37">
        <v>6.5</v>
      </c>
      <c r="C103" s="37" t="s">
        <v>172</v>
      </c>
      <c r="D103" s="38" t="s">
        <v>526</v>
      </c>
      <c r="E103" s="37"/>
      <c r="F103" s="37"/>
      <c r="G103" s="37"/>
    </row>
    <row r="104" spans="2:7" ht="21" customHeight="1">
      <c r="B104" s="37"/>
      <c r="C104" s="37"/>
      <c r="D104" s="38" t="s">
        <v>527</v>
      </c>
      <c r="E104" s="37"/>
      <c r="F104" s="37"/>
      <c r="G104" s="37"/>
    </row>
    <row r="105" spans="2:7" ht="21" customHeight="1">
      <c r="B105" s="37"/>
      <c r="C105" s="37"/>
      <c r="D105" s="38" t="s">
        <v>47</v>
      </c>
      <c r="E105" s="37"/>
      <c r="F105" s="37"/>
      <c r="G105" s="37"/>
    </row>
    <row r="106" spans="2:7" ht="21" customHeight="1">
      <c r="B106" s="37">
        <v>4800</v>
      </c>
      <c r="C106" s="37" t="s">
        <v>528</v>
      </c>
      <c r="D106" s="38" t="s">
        <v>527</v>
      </c>
      <c r="E106" s="37">
        <v>5805.6</v>
      </c>
      <c r="F106" s="37" t="s">
        <v>529</v>
      </c>
      <c r="G106" s="37">
        <v>27866.880000000001</v>
      </c>
    </row>
    <row r="107" spans="2:7" ht="21" customHeight="1">
      <c r="B107" s="37">
        <v>2.5</v>
      </c>
      <c r="C107" s="37" t="s">
        <v>139</v>
      </c>
      <c r="D107" s="38" t="s">
        <v>178</v>
      </c>
      <c r="E107" s="37">
        <v>3399.21</v>
      </c>
      <c r="F107" s="37" t="s">
        <v>139</v>
      </c>
      <c r="G107" s="37">
        <v>8498.0300000000007</v>
      </c>
    </row>
    <row r="108" spans="2:7" ht="21" customHeight="1">
      <c r="B108" s="37">
        <v>3.5</v>
      </c>
      <c r="C108" s="37" t="s">
        <v>520</v>
      </c>
      <c r="D108" s="38" t="s">
        <v>530</v>
      </c>
      <c r="E108" s="37">
        <v>947</v>
      </c>
      <c r="F108" s="37" t="s">
        <v>520</v>
      </c>
      <c r="G108" s="37">
        <v>3314.5</v>
      </c>
    </row>
    <row r="109" spans="2:7" ht="21" customHeight="1">
      <c r="B109" s="37">
        <v>10.6</v>
      </c>
      <c r="C109" s="37" t="s">
        <v>520</v>
      </c>
      <c r="D109" s="38" t="s">
        <v>521</v>
      </c>
      <c r="E109" s="37">
        <v>884</v>
      </c>
      <c r="F109" s="37" t="s">
        <v>520</v>
      </c>
      <c r="G109" s="37">
        <v>9370.4</v>
      </c>
    </row>
    <row r="110" spans="2:7" ht="21" customHeight="1">
      <c r="B110" s="37">
        <v>7.1</v>
      </c>
      <c r="C110" s="37" t="s">
        <v>520</v>
      </c>
      <c r="D110" s="38" t="s">
        <v>522</v>
      </c>
      <c r="E110" s="37">
        <v>618</v>
      </c>
      <c r="F110" s="37" t="s">
        <v>520</v>
      </c>
      <c r="G110" s="37">
        <v>4387.8</v>
      </c>
    </row>
    <row r="111" spans="2:7" ht="21" customHeight="1">
      <c r="B111" s="37">
        <v>21.2</v>
      </c>
      <c r="C111" s="37" t="s">
        <v>520</v>
      </c>
      <c r="D111" s="38" t="s">
        <v>523</v>
      </c>
      <c r="E111" s="37">
        <v>507</v>
      </c>
      <c r="F111" s="37" t="s">
        <v>520</v>
      </c>
      <c r="G111" s="37">
        <v>10748.4</v>
      </c>
    </row>
    <row r="112" spans="2:7" ht="21" customHeight="1">
      <c r="B112" s="37"/>
      <c r="C112" s="37" t="s">
        <v>174</v>
      </c>
      <c r="D112" s="38" t="s">
        <v>175</v>
      </c>
      <c r="E112" s="37"/>
      <c r="F112" s="37" t="s">
        <v>174</v>
      </c>
      <c r="G112" s="37">
        <v>0</v>
      </c>
    </row>
    <row r="113" spans="2:7" ht="21" customHeight="1">
      <c r="B113" s="37"/>
      <c r="C113" s="37"/>
      <c r="D113" s="38"/>
      <c r="E113" s="37"/>
      <c r="F113" s="37"/>
      <c r="G113" s="37" t="s">
        <v>47</v>
      </c>
    </row>
    <row r="114" spans="2:7" ht="21" customHeight="1">
      <c r="B114" s="37"/>
      <c r="C114" s="37"/>
      <c r="D114" s="38" t="s">
        <v>180</v>
      </c>
      <c r="E114" s="37"/>
      <c r="F114" s="37"/>
      <c r="G114" s="37">
        <v>64186.01</v>
      </c>
    </row>
    <row r="115" spans="2:7" ht="21" customHeight="1">
      <c r="B115" s="37"/>
      <c r="C115" s="37"/>
      <c r="D115" s="38"/>
      <c r="E115" s="37"/>
      <c r="F115" s="37"/>
      <c r="G115" s="37" t="s">
        <v>47</v>
      </c>
    </row>
    <row r="116" spans="2:7" ht="21" customHeight="1">
      <c r="B116" s="37"/>
      <c r="C116" s="37"/>
      <c r="D116" s="38" t="s">
        <v>524</v>
      </c>
      <c r="E116" s="37"/>
      <c r="F116" s="37"/>
      <c r="G116" s="37">
        <v>6418.6</v>
      </c>
    </row>
    <row r="117" spans="2:7" ht="21" customHeight="1">
      <c r="B117" s="37"/>
      <c r="C117" s="37"/>
      <c r="D117" s="38"/>
      <c r="E117" s="37"/>
      <c r="F117" s="37"/>
      <c r="G117" s="37" t="s">
        <v>525</v>
      </c>
    </row>
    <row r="118" spans="2:7" ht="21" customHeight="1">
      <c r="B118" s="37"/>
      <c r="C118" s="37"/>
      <c r="D118" s="38" t="s">
        <v>531</v>
      </c>
      <c r="E118" s="37"/>
      <c r="F118" s="37"/>
      <c r="G118" s="37">
        <v>6493.4</v>
      </c>
    </row>
    <row r="119" spans="2:7" ht="21" customHeight="1">
      <c r="B119" s="37"/>
      <c r="C119" s="37"/>
      <c r="D119" s="38" t="s">
        <v>532</v>
      </c>
      <c r="E119" s="37"/>
      <c r="F119" s="37"/>
      <c r="G119" s="37">
        <v>6644.3</v>
      </c>
    </row>
    <row r="120" spans="2:7" ht="21" customHeight="1">
      <c r="B120" s="37"/>
      <c r="C120" s="37"/>
      <c r="D120" s="38" t="s">
        <v>533</v>
      </c>
      <c r="E120" s="37"/>
      <c r="F120" s="37"/>
      <c r="G120" s="37">
        <v>6795.2</v>
      </c>
    </row>
    <row r="121" spans="2:7" ht="21" customHeight="1">
      <c r="B121" s="37"/>
      <c r="C121" s="37"/>
      <c r="D121" s="38" t="s">
        <v>534</v>
      </c>
      <c r="E121" s="37"/>
      <c r="F121" s="37"/>
      <c r="G121" s="37">
        <v>6946.1</v>
      </c>
    </row>
    <row r="122" spans="2:7" ht="21" customHeight="1">
      <c r="B122" s="37"/>
      <c r="C122" s="37"/>
      <c r="D122" s="38" t="s">
        <v>535</v>
      </c>
      <c r="E122" s="37"/>
      <c r="F122" s="37"/>
      <c r="G122" s="37">
        <v>7097</v>
      </c>
    </row>
    <row r="123" spans="2:7" ht="21" customHeight="1">
      <c r="B123" s="116" t="s">
        <v>181</v>
      </c>
      <c r="C123" s="117" t="s">
        <v>172</v>
      </c>
      <c r="D123" s="118" t="s">
        <v>537</v>
      </c>
      <c r="E123" s="119"/>
      <c r="F123" s="120"/>
      <c r="G123" s="119"/>
    </row>
    <row r="124" spans="2:7" ht="21" customHeight="1">
      <c r="B124" s="119"/>
      <c r="C124" s="121"/>
      <c r="D124" s="122" t="s">
        <v>47</v>
      </c>
      <c r="E124" s="119"/>
      <c r="F124" s="120"/>
      <c r="G124" s="119"/>
    </row>
    <row r="125" spans="2:7" ht="21" customHeight="1">
      <c r="B125" s="123">
        <v>0.03</v>
      </c>
      <c r="C125" s="117" t="s">
        <v>139</v>
      </c>
      <c r="D125" s="118" t="s">
        <v>538</v>
      </c>
      <c r="E125" s="123">
        <v>6806.09</v>
      </c>
      <c r="F125" s="118" t="s">
        <v>139</v>
      </c>
      <c r="G125" s="123">
        <v>204.18</v>
      </c>
    </row>
    <row r="126" spans="2:7" ht="21" customHeight="1">
      <c r="B126" s="123">
        <v>0.5</v>
      </c>
      <c r="C126" s="117" t="s">
        <v>539</v>
      </c>
      <c r="D126" s="118" t="s">
        <v>530</v>
      </c>
      <c r="E126" s="123">
        <v>947</v>
      </c>
      <c r="F126" s="118" t="s">
        <v>539</v>
      </c>
      <c r="G126" s="123">
        <v>473.5</v>
      </c>
    </row>
    <row r="127" spans="2:7" ht="21" customHeight="1">
      <c r="B127" s="123">
        <v>0.75</v>
      </c>
      <c r="C127" s="117" t="s">
        <v>539</v>
      </c>
      <c r="D127" s="118" t="s">
        <v>522</v>
      </c>
      <c r="E127" s="123">
        <v>618</v>
      </c>
      <c r="F127" s="118" t="s">
        <v>539</v>
      </c>
      <c r="G127" s="123">
        <v>463.5</v>
      </c>
    </row>
    <row r="128" spans="2:7" ht="21" customHeight="1">
      <c r="B128" s="119"/>
      <c r="C128" s="117" t="s">
        <v>174</v>
      </c>
      <c r="D128" s="118" t="s">
        <v>175</v>
      </c>
      <c r="E128" s="119"/>
      <c r="F128" s="118" t="s">
        <v>174</v>
      </c>
      <c r="G128" s="123">
        <v>0</v>
      </c>
    </row>
    <row r="129" spans="2:7" ht="21" customHeight="1">
      <c r="B129" s="119"/>
      <c r="C129" s="121"/>
      <c r="D129" s="119"/>
      <c r="E129" s="119"/>
      <c r="F129" s="120"/>
      <c r="G129" s="122" t="s">
        <v>47</v>
      </c>
    </row>
    <row r="130" spans="2:7" ht="21" customHeight="1">
      <c r="B130" s="119"/>
      <c r="C130" s="121"/>
      <c r="D130" s="118" t="s">
        <v>540</v>
      </c>
      <c r="E130" s="119"/>
      <c r="F130" s="120"/>
      <c r="G130" s="123">
        <v>1141.18</v>
      </c>
    </row>
    <row r="131" spans="2:7" ht="21" customHeight="1">
      <c r="B131" s="119"/>
      <c r="C131" s="121"/>
      <c r="D131" s="119"/>
      <c r="E131" s="119"/>
      <c r="F131" s="120"/>
      <c r="G131" s="122" t="s">
        <v>47</v>
      </c>
    </row>
    <row r="132" spans="2:7" ht="21" customHeight="1">
      <c r="B132" s="119"/>
      <c r="C132" s="121"/>
      <c r="D132" s="118" t="s">
        <v>541</v>
      </c>
      <c r="E132" s="119"/>
      <c r="F132" s="120"/>
      <c r="G132" s="123">
        <v>1535.91</v>
      </c>
    </row>
    <row r="133" spans="2:7" ht="21" customHeight="1">
      <c r="B133" s="119"/>
      <c r="C133" s="121"/>
      <c r="D133" s="119"/>
      <c r="E133" s="119"/>
      <c r="F133" s="120"/>
      <c r="G133" s="122" t="s">
        <v>525</v>
      </c>
    </row>
    <row r="134" spans="2:7" ht="21" customHeight="1">
      <c r="B134" s="119"/>
      <c r="C134" s="121"/>
      <c r="D134" s="118" t="s">
        <v>531</v>
      </c>
      <c r="E134" s="123">
        <v>1535.91</v>
      </c>
      <c r="F134" s="118">
        <v>4.59</v>
      </c>
      <c r="G134" s="124">
        <v>1540.5</v>
      </c>
    </row>
    <row r="135" spans="2:7" ht="21" customHeight="1">
      <c r="B135" s="119"/>
      <c r="C135" s="121"/>
      <c r="D135" s="118" t="s">
        <v>532</v>
      </c>
      <c r="E135" s="123">
        <v>1540.5</v>
      </c>
      <c r="F135" s="118">
        <v>9.0399999999999991</v>
      </c>
      <c r="G135" s="124">
        <v>1549.54</v>
      </c>
    </row>
    <row r="136" spans="2:7" ht="21" customHeight="1">
      <c r="B136" s="116" t="s">
        <v>542</v>
      </c>
      <c r="C136" s="117" t="s">
        <v>172</v>
      </c>
      <c r="D136" s="125" t="s">
        <v>550</v>
      </c>
      <c r="E136" s="119"/>
      <c r="F136" s="120"/>
      <c r="G136" s="119"/>
    </row>
    <row r="137" spans="2:7" ht="21" customHeight="1">
      <c r="B137" s="119"/>
      <c r="C137" s="121"/>
      <c r="D137" s="118" t="s">
        <v>543</v>
      </c>
      <c r="E137" s="119"/>
      <c r="F137" s="120"/>
      <c r="G137" s="119"/>
    </row>
    <row r="138" spans="2:7" ht="21" customHeight="1">
      <c r="B138" s="119"/>
      <c r="C138" s="121"/>
      <c r="D138" s="118" t="s">
        <v>544</v>
      </c>
      <c r="E138" s="119"/>
      <c r="F138" s="120"/>
      <c r="G138" s="119"/>
    </row>
    <row r="139" spans="2:7" ht="21" customHeight="1">
      <c r="B139" s="119"/>
      <c r="C139" s="121"/>
      <c r="D139" s="118" t="s">
        <v>545</v>
      </c>
      <c r="E139" s="119"/>
      <c r="F139" s="120"/>
      <c r="G139" s="119"/>
    </row>
    <row r="140" spans="2:7" ht="21" customHeight="1">
      <c r="B140" s="119"/>
      <c r="C140" s="121"/>
      <c r="D140" s="118" t="s">
        <v>546</v>
      </c>
      <c r="E140" s="119"/>
      <c r="F140" s="120"/>
      <c r="G140" s="119"/>
    </row>
    <row r="141" spans="2:7" ht="21" customHeight="1">
      <c r="B141" s="119"/>
      <c r="C141" s="121"/>
      <c r="D141" s="122" t="s">
        <v>47</v>
      </c>
      <c r="E141" s="119"/>
      <c r="F141" s="120"/>
      <c r="G141" s="119"/>
    </row>
    <row r="142" spans="2:7" ht="21" customHeight="1">
      <c r="B142" s="123">
        <v>12.8</v>
      </c>
      <c r="C142" s="117" t="s">
        <v>139</v>
      </c>
      <c r="D142" s="118" t="s">
        <v>547</v>
      </c>
      <c r="E142" s="123">
        <v>864.6</v>
      </c>
      <c r="F142" s="118" t="s">
        <v>139</v>
      </c>
      <c r="G142" s="123">
        <v>11066.88</v>
      </c>
    </row>
    <row r="143" spans="2:7" ht="21" customHeight="1">
      <c r="B143" s="123">
        <v>5</v>
      </c>
      <c r="C143" s="117" t="s">
        <v>139</v>
      </c>
      <c r="D143" s="118" t="s">
        <v>548</v>
      </c>
      <c r="E143" s="123">
        <v>993</v>
      </c>
      <c r="F143" s="118" t="s">
        <v>139</v>
      </c>
      <c r="G143" s="123">
        <v>4965</v>
      </c>
    </row>
    <row r="144" spans="2:7" ht="21" customHeight="1">
      <c r="B144" s="123">
        <v>1.8</v>
      </c>
      <c r="C144" s="117" t="s">
        <v>539</v>
      </c>
      <c r="D144" s="118" t="s">
        <v>530</v>
      </c>
      <c r="E144" s="123">
        <v>947</v>
      </c>
      <c r="F144" s="118" t="s">
        <v>539</v>
      </c>
      <c r="G144" s="123">
        <v>1704.6</v>
      </c>
    </row>
    <row r="145" spans="2:7" ht="21" customHeight="1">
      <c r="B145" s="123">
        <v>17.7</v>
      </c>
      <c r="C145" s="117" t="s">
        <v>539</v>
      </c>
      <c r="D145" s="118" t="s">
        <v>549</v>
      </c>
      <c r="E145" s="123">
        <v>618</v>
      </c>
      <c r="F145" s="118" t="s">
        <v>539</v>
      </c>
      <c r="G145" s="123">
        <v>10938.6</v>
      </c>
    </row>
    <row r="146" spans="2:7" ht="21" customHeight="1">
      <c r="B146" s="123">
        <v>14.1</v>
      </c>
      <c r="C146" s="117" t="s">
        <v>539</v>
      </c>
      <c r="D146" s="118" t="s">
        <v>523</v>
      </c>
      <c r="E146" s="123">
        <v>507</v>
      </c>
      <c r="F146" s="118" t="s">
        <v>539</v>
      </c>
      <c r="G146" s="123">
        <v>7148.7</v>
      </c>
    </row>
    <row r="147" spans="2:7" ht="21" customHeight="1">
      <c r="B147" s="119"/>
      <c r="C147" s="117" t="s">
        <v>174</v>
      </c>
      <c r="D147" s="118" t="s">
        <v>175</v>
      </c>
      <c r="E147" s="119"/>
      <c r="F147" s="118" t="s">
        <v>174</v>
      </c>
      <c r="G147" s="123">
        <v>0</v>
      </c>
    </row>
    <row r="148" spans="2:7" ht="21" customHeight="1">
      <c r="B148" s="119"/>
      <c r="C148" s="121"/>
      <c r="D148" s="119"/>
      <c r="E148" s="119"/>
      <c r="F148" s="120"/>
      <c r="G148" s="122" t="s">
        <v>47</v>
      </c>
    </row>
    <row r="149" spans="2:7" ht="21" customHeight="1">
      <c r="B149" s="119"/>
      <c r="C149" s="121"/>
      <c r="D149" s="118" t="s">
        <v>180</v>
      </c>
      <c r="E149" s="119"/>
      <c r="F149" s="120"/>
      <c r="G149" s="123">
        <v>35823.78</v>
      </c>
    </row>
    <row r="150" spans="2:7" ht="21" customHeight="1">
      <c r="B150" s="119"/>
      <c r="C150" s="121"/>
      <c r="D150" s="119"/>
      <c r="E150" s="119"/>
      <c r="F150" s="120"/>
      <c r="G150" s="122" t="s">
        <v>47</v>
      </c>
    </row>
    <row r="151" spans="2:7" ht="21" customHeight="1">
      <c r="B151" s="119"/>
      <c r="C151" s="121"/>
      <c r="D151" s="126" t="s">
        <v>524</v>
      </c>
      <c r="E151" s="119"/>
      <c r="F151" s="120"/>
      <c r="G151" s="124">
        <v>3582.38</v>
      </c>
    </row>
    <row r="152" spans="2:7" ht="21" customHeight="1">
      <c r="B152" s="119"/>
      <c r="C152" s="121"/>
      <c r="D152" s="119"/>
      <c r="E152" s="119"/>
      <c r="F152" s="120"/>
      <c r="G152" s="122" t="s">
        <v>525</v>
      </c>
    </row>
    <row r="153" spans="2:7" ht="21" customHeight="1">
      <c r="B153" s="127">
        <v>32.1</v>
      </c>
      <c r="C153" s="117" t="s">
        <v>172</v>
      </c>
      <c r="D153" s="118" t="s">
        <v>551</v>
      </c>
      <c r="E153" s="119"/>
      <c r="F153" s="120"/>
      <c r="G153" s="119"/>
    </row>
    <row r="154" spans="2:7" ht="21" customHeight="1">
      <c r="B154" s="119"/>
      <c r="C154" s="121"/>
      <c r="D154" s="118" t="s">
        <v>552</v>
      </c>
      <c r="E154" s="119"/>
      <c r="F154" s="120"/>
      <c r="G154" s="119"/>
    </row>
    <row r="155" spans="2:7" ht="21" customHeight="1">
      <c r="B155" s="119"/>
      <c r="C155" s="121"/>
      <c r="D155" s="118" t="s">
        <v>553</v>
      </c>
      <c r="E155" s="119"/>
      <c r="F155" s="120"/>
      <c r="G155" s="119"/>
    </row>
    <row r="156" spans="2:7" ht="21" customHeight="1">
      <c r="B156" s="119"/>
      <c r="C156" s="121"/>
      <c r="D156" s="118" t="s">
        <v>554</v>
      </c>
      <c r="E156" s="119"/>
      <c r="F156" s="120"/>
      <c r="G156" s="119"/>
    </row>
    <row r="157" spans="2:7" ht="21" customHeight="1">
      <c r="B157" s="119"/>
      <c r="C157" s="121"/>
      <c r="D157" s="118" t="s">
        <v>555</v>
      </c>
      <c r="E157" s="119"/>
      <c r="F157" s="120"/>
      <c r="G157" s="119"/>
    </row>
    <row r="158" spans="2:7" ht="21" customHeight="1">
      <c r="B158" s="119"/>
      <c r="C158" s="121"/>
      <c r="D158" s="122" t="s">
        <v>47</v>
      </c>
      <c r="E158" s="119"/>
      <c r="F158" s="120"/>
      <c r="G158" s="119"/>
    </row>
    <row r="159" spans="2:7" ht="21" customHeight="1">
      <c r="B159" s="123">
        <v>190</v>
      </c>
      <c r="C159" s="117" t="s">
        <v>556</v>
      </c>
      <c r="D159" s="118" t="s">
        <v>557</v>
      </c>
      <c r="E159" s="123">
        <v>16106</v>
      </c>
      <c r="F159" s="118" t="s">
        <v>558</v>
      </c>
      <c r="G159" s="123">
        <v>3060.14</v>
      </c>
    </row>
    <row r="160" spans="2:7" ht="21" customHeight="1">
      <c r="B160" s="123">
        <v>0.12</v>
      </c>
      <c r="C160" s="117" t="s">
        <v>139</v>
      </c>
      <c r="D160" s="118" t="s">
        <v>559</v>
      </c>
      <c r="E160" s="123">
        <v>4558.8900000000003</v>
      </c>
      <c r="F160" s="118" t="s">
        <v>139</v>
      </c>
      <c r="G160" s="117">
        <v>547.07000000000005</v>
      </c>
    </row>
    <row r="161" spans="2:7" ht="21" customHeight="1">
      <c r="B161" s="123">
        <v>10</v>
      </c>
      <c r="C161" s="117" t="s">
        <v>560</v>
      </c>
      <c r="D161" s="118" t="s">
        <v>561</v>
      </c>
      <c r="E161" s="123">
        <v>299.39</v>
      </c>
      <c r="F161" s="118" t="s">
        <v>560</v>
      </c>
      <c r="G161" s="117">
        <v>2993.9</v>
      </c>
    </row>
    <row r="162" spans="2:7" ht="21" customHeight="1">
      <c r="B162" s="128">
        <v>1.54</v>
      </c>
      <c r="C162" s="117" t="s">
        <v>562</v>
      </c>
      <c r="D162" s="118" t="s">
        <v>563</v>
      </c>
      <c r="E162" s="123">
        <v>42.7</v>
      </c>
      <c r="F162" s="118" t="s">
        <v>562</v>
      </c>
      <c r="G162" s="123">
        <v>65.760000000000005</v>
      </c>
    </row>
    <row r="163" spans="2:7" ht="21" customHeight="1">
      <c r="B163" s="123">
        <v>1.1000000000000001</v>
      </c>
      <c r="C163" s="117" t="s">
        <v>539</v>
      </c>
      <c r="D163" s="118" t="s">
        <v>530</v>
      </c>
      <c r="E163" s="123">
        <v>947</v>
      </c>
      <c r="F163" s="118" t="s">
        <v>539</v>
      </c>
      <c r="G163" s="123">
        <v>1041.7</v>
      </c>
    </row>
    <row r="164" spans="2:7" ht="21" customHeight="1">
      <c r="B164" s="123">
        <v>2.1</v>
      </c>
      <c r="C164" s="117" t="s">
        <v>539</v>
      </c>
      <c r="D164" s="118" t="s">
        <v>521</v>
      </c>
      <c r="E164" s="123">
        <v>884</v>
      </c>
      <c r="F164" s="118" t="s">
        <v>539</v>
      </c>
      <c r="G164" s="123">
        <v>1856.4</v>
      </c>
    </row>
    <row r="165" spans="2:7" ht="21" customHeight="1">
      <c r="B165" s="123">
        <v>2.2000000000000002</v>
      </c>
      <c r="C165" s="117" t="s">
        <v>539</v>
      </c>
      <c r="D165" s="118" t="s">
        <v>522</v>
      </c>
      <c r="E165" s="123">
        <v>618</v>
      </c>
      <c r="F165" s="118" t="s">
        <v>539</v>
      </c>
      <c r="G165" s="123">
        <v>1359.6</v>
      </c>
    </row>
    <row r="166" spans="2:7" ht="21" customHeight="1">
      <c r="B166" s="123">
        <v>1.1000000000000001</v>
      </c>
      <c r="C166" s="117" t="s">
        <v>539</v>
      </c>
      <c r="D166" s="118" t="s">
        <v>523</v>
      </c>
      <c r="E166" s="123">
        <v>507</v>
      </c>
      <c r="F166" s="118" t="s">
        <v>539</v>
      </c>
      <c r="G166" s="123">
        <v>557.70000000000005</v>
      </c>
    </row>
    <row r="167" spans="2:7" ht="21" customHeight="1">
      <c r="B167" s="119"/>
      <c r="C167" s="117" t="s">
        <v>174</v>
      </c>
      <c r="D167" s="118" t="s">
        <v>175</v>
      </c>
      <c r="E167" s="119"/>
      <c r="F167" s="118" t="s">
        <v>174</v>
      </c>
      <c r="G167" s="123">
        <v>0</v>
      </c>
    </row>
    <row r="168" spans="2:7" ht="21" customHeight="1">
      <c r="B168" s="119"/>
      <c r="C168" s="121"/>
      <c r="D168" s="119"/>
      <c r="E168" s="119"/>
      <c r="F168" s="120"/>
      <c r="G168" s="122" t="s">
        <v>47</v>
      </c>
    </row>
    <row r="169" spans="2:7" ht="21" customHeight="1">
      <c r="B169" s="119"/>
      <c r="C169" s="121"/>
      <c r="D169" s="118" t="s">
        <v>564</v>
      </c>
      <c r="E169" s="119"/>
      <c r="F169" s="120"/>
      <c r="G169" s="123">
        <v>11482.27</v>
      </c>
    </row>
    <row r="170" spans="2:7" ht="21" customHeight="1">
      <c r="B170" s="119"/>
      <c r="C170" s="121"/>
      <c r="D170" s="119"/>
      <c r="E170" s="119"/>
      <c r="F170" s="120"/>
      <c r="G170" s="122" t="s">
        <v>47</v>
      </c>
    </row>
    <row r="171" spans="2:7" ht="21" customHeight="1">
      <c r="B171" s="119"/>
      <c r="C171" s="121"/>
      <c r="D171" s="126" t="s">
        <v>541</v>
      </c>
      <c r="E171" s="119"/>
      <c r="F171" s="120"/>
      <c r="G171" s="124">
        <v>1148.23</v>
      </c>
    </row>
    <row r="172" spans="2:7" ht="21" customHeight="1">
      <c r="B172" s="119"/>
      <c r="C172" s="117" t="s">
        <v>565</v>
      </c>
      <c r="D172" s="118" t="s">
        <v>566</v>
      </c>
      <c r="E172" s="119"/>
      <c r="F172" s="120"/>
      <c r="G172" s="119"/>
    </row>
    <row r="173" spans="2:7" ht="21" customHeight="1">
      <c r="B173" s="119"/>
      <c r="C173" s="121"/>
      <c r="D173" s="118" t="s">
        <v>567</v>
      </c>
      <c r="E173" s="119"/>
      <c r="F173" s="120"/>
      <c r="G173" s="119"/>
    </row>
    <row r="174" spans="2:7" ht="21" customHeight="1">
      <c r="B174" s="119"/>
      <c r="C174" s="121"/>
      <c r="D174" s="122" t="s">
        <v>47</v>
      </c>
      <c r="E174" s="119"/>
      <c r="F174" s="120"/>
      <c r="G174" s="119"/>
    </row>
    <row r="175" spans="2:7" ht="21" customHeight="1">
      <c r="B175" s="123">
        <v>0.04</v>
      </c>
      <c r="C175" s="117" t="s">
        <v>139</v>
      </c>
      <c r="D175" s="118" t="s">
        <v>568</v>
      </c>
      <c r="E175" s="123">
        <v>4558.8900000000003</v>
      </c>
      <c r="F175" s="118" t="s">
        <v>139</v>
      </c>
      <c r="G175" s="123">
        <v>182.36</v>
      </c>
    </row>
    <row r="176" spans="2:7" ht="21" customHeight="1">
      <c r="B176" s="123">
        <v>2.2000000000000002</v>
      </c>
      <c r="C176" s="117" t="s">
        <v>539</v>
      </c>
      <c r="D176" s="118" t="s">
        <v>521</v>
      </c>
      <c r="E176" s="123">
        <v>884</v>
      </c>
      <c r="F176" s="118" t="s">
        <v>539</v>
      </c>
      <c r="G176" s="123">
        <v>1944.8</v>
      </c>
    </row>
    <row r="177" spans="2:7" ht="21" customHeight="1">
      <c r="B177" s="123">
        <v>0.5</v>
      </c>
      <c r="C177" s="117" t="s">
        <v>539</v>
      </c>
      <c r="D177" s="118" t="s">
        <v>522</v>
      </c>
      <c r="E177" s="123">
        <v>618</v>
      </c>
      <c r="F177" s="118" t="s">
        <v>539</v>
      </c>
      <c r="G177" s="123">
        <v>309</v>
      </c>
    </row>
    <row r="178" spans="2:7" ht="21" customHeight="1">
      <c r="B178" s="123">
        <v>1.1000000000000001</v>
      </c>
      <c r="C178" s="117" t="s">
        <v>539</v>
      </c>
      <c r="D178" s="118" t="s">
        <v>523</v>
      </c>
      <c r="E178" s="123">
        <v>507</v>
      </c>
      <c r="F178" s="118" t="s">
        <v>539</v>
      </c>
      <c r="G178" s="123">
        <v>557.70000000000005</v>
      </c>
    </row>
    <row r="179" spans="2:7" ht="21" customHeight="1">
      <c r="B179" s="119"/>
      <c r="C179" s="117" t="s">
        <v>174</v>
      </c>
      <c r="D179" s="118" t="s">
        <v>175</v>
      </c>
      <c r="E179" s="119"/>
      <c r="F179" s="118" t="s">
        <v>174</v>
      </c>
      <c r="G179" s="123">
        <v>0</v>
      </c>
    </row>
    <row r="180" spans="2:7" ht="21" customHeight="1">
      <c r="B180" s="119"/>
      <c r="C180" s="121"/>
      <c r="D180" s="119"/>
      <c r="E180" s="119"/>
      <c r="F180" s="120"/>
      <c r="G180" s="122" t="s">
        <v>47</v>
      </c>
    </row>
    <row r="181" spans="2:7" ht="21" customHeight="1">
      <c r="B181" s="119"/>
      <c r="C181" s="121"/>
      <c r="D181" s="118" t="s">
        <v>564</v>
      </c>
      <c r="E181" s="119"/>
      <c r="F181" s="120"/>
      <c r="G181" s="123">
        <v>2993.86</v>
      </c>
    </row>
    <row r="182" spans="2:7" ht="21" customHeight="1">
      <c r="B182" s="119"/>
      <c r="C182" s="121"/>
      <c r="D182" s="119"/>
      <c r="E182" s="119"/>
      <c r="F182" s="120"/>
      <c r="G182" s="122" t="s">
        <v>47</v>
      </c>
    </row>
    <row r="183" spans="2:7" ht="21" customHeight="1">
      <c r="B183" s="119"/>
      <c r="C183" s="121"/>
      <c r="D183" s="126" t="s">
        <v>541</v>
      </c>
      <c r="E183" s="119"/>
      <c r="F183" s="120"/>
      <c r="G183" s="124">
        <v>299.39</v>
      </c>
    </row>
    <row r="184" spans="2:7" ht="21" customHeight="1">
      <c r="B184" s="116" t="s">
        <v>569</v>
      </c>
      <c r="C184" s="117" t="s">
        <v>172</v>
      </c>
      <c r="D184" s="118" t="s">
        <v>570</v>
      </c>
      <c r="E184" s="119"/>
      <c r="F184" s="120"/>
      <c r="G184" s="119"/>
    </row>
    <row r="185" spans="2:7" ht="21" customHeight="1">
      <c r="B185" s="119"/>
      <c r="C185" s="121"/>
      <c r="D185" s="122" t="s">
        <v>47</v>
      </c>
      <c r="E185" s="119"/>
      <c r="F185" s="120"/>
      <c r="G185" s="119"/>
    </row>
    <row r="186" spans="2:7" ht="21" customHeight="1">
      <c r="B186" s="123">
        <v>0.14000000000000001</v>
      </c>
      <c r="C186" s="117" t="s">
        <v>139</v>
      </c>
      <c r="D186" s="118" t="s">
        <v>178</v>
      </c>
      <c r="E186" s="123">
        <v>3399.21</v>
      </c>
      <c r="F186" s="118" t="s">
        <v>139</v>
      </c>
      <c r="G186" s="123">
        <v>475.89</v>
      </c>
    </row>
    <row r="187" spans="2:7" ht="21" customHeight="1">
      <c r="B187" s="123">
        <v>1.1000000000000001</v>
      </c>
      <c r="C187" s="117" t="s">
        <v>520</v>
      </c>
      <c r="D187" s="118" t="s">
        <v>530</v>
      </c>
      <c r="E187" s="123">
        <v>947</v>
      </c>
      <c r="F187" s="118" t="s">
        <v>520</v>
      </c>
      <c r="G187" s="123">
        <v>1041.7</v>
      </c>
    </row>
    <row r="188" spans="2:7" ht="21" customHeight="1">
      <c r="B188" s="123">
        <v>0.5</v>
      </c>
      <c r="C188" s="117" t="s">
        <v>520</v>
      </c>
      <c r="D188" s="118" t="s">
        <v>522</v>
      </c>
      <c r="E188" s="123">
        <v>618</v>
      </c>
      <c r="F188" s="118" t="s">
        <v>520</v>
      </c>
      <c r="G188" s="123">
        <v>309</v>
      </c>
    </row>
    <row r="189" spans="2:7" ht="21" customHeight="1">
      <c r="B189" s="123">
        <v>1.1000000000000001</v>
      </c>
      <c r="C189" s="117" t="s">
        <v>520</v>
      </c>
      <c r="D189" s="118" t="s">
        <v>523</v>
      </c>
      <c r="E189" s="123">
        <v>507</v>
      </c>
      <c r="F189" s="118" t="s">
        <v>520</v>
      </c>
      <c r="G189" s="123">
        <v>557.70000000000005</v>
      </c>
    </row>
    <row r="190" spans="2:7" ht="21" customHeight="1">
      <c r="B190" s="119"/>
      <c r="C190" s="117" t="s">
        <v>174</v>
      </c>
      <c r="D190" s="118" t="s">
        <v>175</v>
      </c>
      <c r="E190" s="118" t="s">
        <v>43</v>
      </c>
      <c r="F190" s="118" t="s">
        <v>174</v>
      </c>
      <c r="G190" s="123">
        <v>5</v>
      </c>
    </row>
    <row r="191" spans="2:7" ht="21" customHeight="1">
      <c r="B191" s="119"/>
      <c r="C191" s="121"/>
      <c r="D191" s="119"/>
      <c r="E191" s="119"/>
      <c r="F191" s="120"/>
      <c r="G191" s="122" t="s">
        <v>47</v>
      </c>
    </row>
    <row r="192" spans="2:7" ht="21" customHeight="1">
      <c r="B192" s="119"/>
      <c r="C192" s="121"/>
      <c r="D192" s="118" t="s">
        <v>564</v>
      </c>
      <c r="E192" s="119"/>
      <c r="F192" s="120"/>
      <c r="G192" s="123">
        <v>2389.29</v>
      </c>
    </row>
    <row r="193" spans="2:7" ht="21" customHeight="1">
      <c r="B193" s="119"/>
      <c r="C193" s="121"/>
      <c r="D193" s="119"/>
      <c r="E193" s="119"/>
      <c r="F193" s="120"/>
      <c r="G193" s="122" t="s">
        <v>47</v>
      </c>
    </row>
    <row r="194" spans="2:7" ht="21" customHeight="1">
      <c r="B194" s="119"/>
      <c r="C194" s="121"/>
      <c r="D194" s="126" t="s">
        <v>541</v>
      </c>
      <c r="E194" s="119"/>
      <c r="F194" s="120"/>
      <c r="G194" s="124">
        <v>238.93</v>
      </c>
    </row>
    <row r="195" spans="2:7" ht="56.25" customHeight="1">
      <c r="B195" s="118" t="s">
        <v>43</v>
      </c>
      <c r="C195" s="121"/>
      <c r="D195" s="119"/>
      <c r="E195" s="119"/>
      <c r="F195" s="120"/>
      <c r="G195" s="119"/>
    </row>
    <row r="196" spans="2:7" ht="21.95" customHeight="1">
      <c r="B196" s="119"/>
      <c r="C196" s="121"/>
      <c r="D196" s="119"/>
      <c r="E196" s="119"/>
      <c r="F196" s="120"/>
      <c r="G196" s="122" t="s">
        <v>525</v>
      </c>
    </row>
    <row r="197" spans="2:7" ht="21" customHeight="1">
      <c r="B197" s="116" t="s">
        <v>571</v>
      </c>
      <c r="C197" s="117" t="s">
        <v>172</v>
      </c>
      <c r="D197" s="118" t="s">
        <v>572</v>
      </c>
      <c r="E197" s="119"/>
      <c r="F197" s="120"/>
      <c r="G197" s="119"/>
    </row>
    <row r="198" spans="2:7" ht="21" customHeight="1">
      <c r="B198" s="119"/>
      <c r="C198" s="121"/>
      <c r="D198" s="122" t="s">
        <v>47</v>
      </c>
      <c r="E198" s="119"/>
      <c r="F198" s="120"/>
      <c r="G198" s="119"/>
    </row>
    <row r="199" spans="2:7" ht="21" customHeight="1">
      <c r="B199" s="123">
        <v>0.14000000000000001</v>
      </c>
      <c r="C199" s="117" t="s">
        <v>139</v>
      </c>
      <c r="D199" s="118" t="s">
        <v>177</v>
      </c>
      <c r="E199" s="123">
        <v>3834.09</v>
      </c>
      <c r="F199" s="118" t="s">
        <v>139</v>
      </c>
      <c r="G199" s="123">
        <v>536.77</v>
      </c>
    </row>
    <row r="200" spans="2:7" ht="21" customHeight="1">
      <c r="B200" s="123">
        <v>1.1000000000000001</v>
      </c>
      <c r="C200" s="117" t="s">
        <v>520</v>
      </c>
      <c r="D200" s="118" t="s">
        <v>530</v>
      </c>
      <c r="E200" s="123">
        <v>947</v>
      </c>
      <c r="F200" s="118" t="s">
        <v>520</v>
      </c>
      <c r="G200" s="123">
        <v>1041.7</v>
      </c>
    </row>
    <row r="201" spans="2:7" ht="21" customHeight="1">
      <c r="B201" s="123">
        <v>0.5</v>
      </c>
      <c r="C201" s="117" t="s">
        <v>520</v>
      </c>
      <c r="D201" s="118" t="s">
        <v>522</v>
      </c>
      <c r="E201" s="123">
        <v>618</v>
      </c>
      <c r="F201" s="118" t="s">
        <v>520</v>
      </c>
      <c r="G201" s="123">
        <v>309</v>
      </c>
    </row>
    <row r="202" spans="2:7" ht="21" customHeight="1">
      <c r="B202" s="123">
        <v>1.1000000000000001</v>
      </c>
      <c r="C202" s="117" t="s">
        <v>520</v>
      </c>
      <c r="D202" s="118" t="s">
        <v>523</v>
      </c>
      <c r="E202" s="123">
        <v>507</v>
      </c>
      <c r="F202" s="118" t="s">
        <v>520</v>
      </c>
      <c r="G202" s="123">
        <v>557.70000000000005</v>
      </c>
    </row>
    <row r="203" spans="2:7" ht="21" customHeight="1">
      <c r="B203" s="119"/>
      <c r="C203" s="117" t="s">
        <v>174</v>
      </c>
      <c r="D203" s="118" t="s">
        <v>175</v>
      </c>
      <c r="E203" s="118" t="s">
        <v>43</v>
      </c>
      <c r="F203" s="118" t="s">
        <v>174</v>
      </c>
      <c r="G203" s="123">
        <v>5</v>
      </c>
    </row>
    <row r="204" spans="2:7" ht="21" customHeight="1">
      <c r="B204" s="119"/>
      <c r="C204" s="117"/>
      <c r="D204" s="118"/>
      <c r="E204" s="118"/>
      <c r="F204" s="118"/>
      <c r="G204" s="123"/>
    </row>
    <row r="205" spans="2:7" ht="21" customHeight="1">
      <c r="B205" s="119"/>
      <c r="C205" s="121"/>
      <c r="D205" s="119"/>
      <c r="E205" s="119"/>
      <c r="F205" s="120"/>
      <c r="G205" s="122" t="s">
        <v>47</v>
      </c>
    </row>
    <row r="206" spans="2:7" ht="21" customHeight="1">
      <c r="B206" s="119"/>
      <c r="C206" s="121"/>
      <c r="D206" s="118" t="s">
        <v>564</v>
      </c>
      <c r="E206" s="119"/>
      <c r="F206" s="120"/>
      <c r="G206" s="123">
        <v>2450.17</v>
      </c>
    </row>
    <row r="207" spans="2:7" ht="21" customHeight="1">
      <c r="B207" s="119"/>
      <c r="C207" s="121"/>
      <c r="D207" s="119"/>
      <c r="E207" s="119"/>
      <c r="F207" s="120"/>
      <c r="G207" s="122">
        <v>245.02</v>
      </c>
    </row>
    <row r="208" spans="2:7" ht="21" customHeight="1">
      <c r="B208" s="119"/>
      <c r="C208" s="118" t="s">
        <v>565</v>
      </c>
      <c r="D208" s="118" t="s">
        <v>573</v>
      </c>
      <c r="E208" s="119"/>
      <c r="F208" s="119"/>
      <c r="G208" s="119"/>
    </row>
    <row r="209" spans="2:7" ht="21" customHeight="1">
      <c r="B209" s="119"/>
      <c r="C209" s="119"/>
      <c r="D209" s="122" t="s">
        <v>47</v>
      </c>
      <c r="E209" s="119"/>
      <c r="F209" s="119"/>
      <c r="G209" s="119"/>
    </row>
    <row r="210" spans="2:7" ht="21" customHeight="1">
      <c r="B210" s="123">
        <v>7.0000000000000007E-2</v>
      </c>
      <c r="C210" s="118" t="s">
        <v>139</v>
      </c>
      <c r="D210" s="118" t="s">
        <v>184</v>
      </c>
      <c r="E210" s="123">
        <v>1348</v>
      </c>
      <c r="F210" s="118" t="s">
        <v>139</v>
      </c>
      <c r="G210" s="123">
        <v>94.36</v>
      </c>
    </row>
    <row r="211" spans="2:7" ht="21" customHeight="1">
      <c r="B211" s="123">
        <v>1.6</v>
      </c>
      <c r="C211" s="118" t="s">
        <v>520</v>
      </c>
      <c r="D211" s="118" t="s">
        <v>521</v>
      </c>
      <c r="E211" s="123">
        <v>884</v>
      </c>
      <c r="F211" s="118" t="s">
        <v>520</v>
      </c>
      <c r="G211" s="123">
        <v>1414.4</v>
      </c>
    </row>
    <row r="212" spans="2:7" ht="21" customHeight="1">
      <c r="B212" s="123">
        <v>0.5</v>
      </c>
      <c r="C212" s="118" t="s">
        <v>520</v>
      </c>
      <c r="D212" s="118" t="s">
        <v>522</v>
      </c>
      <c r="E212" s="123">
        <v>618</v>
      </c>
      <c r="F212" s="118" t="s">
        <v>520</v>
      </c>
      <c r="G212" s="123">
        <v>309</v>
      </c>
    </row>
    <row r="213" spans="2:7" ht="21" customHeight="1">
      <c r="B213" s="123">
        <v>2.7</v>
      </c>
      <c r="C213" s="118" t="s">
        <v>520</v>
      </c>
      <c r="D213" s="118" t="s">
        <v>523</v>
      </c>
      <c r="E213" s="123">
        <v>507</v>
      </c>
      <c r="F213" s="118" t="s">
        <v>520</v>
      </c>
      <c r="G213" s="123">
        <v>1368.9</v>
      </c>
    </row>
    <row r="214" spans="2:7" ht="21" customHeight="1">
      <c r="B214" s="119"/>
      <c r="C214" s="118" t="s">
        <v>174</v>
      </c>
      <c r="D214" s="118" t="s">
        <v>574</v>
      </c>
      <c r="E214" s="118" t="s">
        <v>43</v>
      </c>
      <c r="F214" s="118" t="s">
        <v>174</v>
      </c>
      <c r="G214" s="123">
        <v>2.09</v>
      </c>
    </row>
    <row r="215" spans="2:7" ht="21" customHeight="1">
      <c r="B215" s="119"/>
      <c r="C215" s="119"/>
      <c r="D215" s="119"/>
      <c r="E215" s="119"/>
      <c r="F215" s="119"/>
      <c r="G215" s="122" t="s">
        <v>47</v>
      </c>
    </row>
    <row r="216" spans="2:7" ht="21" customHeight="1">
      <c r="B216" s="119"/>
      <c r="C216" s="119"/>
      <c r="D216" s="118" t="s">
        <v>575</v>
      </c>
      <c r="E216" s="119"/>
      <c r="F216" s="119"/>
      <c r="G216" s="123">
        <v>3188.75</v>
      </c>
    </row>
    <row r="217" spans="2:7" ht="21" customHeight="1">
      <c r="B217" s="119"/>
      <c r="C217" s="119"/>
      <c r="D217" s="119"/>
      <c r="E217" s="119"/>
      <c r="F217" s="119"/>
      <c r="G217" s="122" t="s">
        <v>47</v>
      </c>
    </row>
    <row r="218" spans="2:7" ht="21" customHeight="1">
      <c r="B218" s="119"/>
      <c r="C218" s="119"/>
      <c r="D218" s="118" t="s">
        <v>541</v>
      </c>
      <c r="E218" s="119"/>
      <c r="F218" s="119"/>
      <c r="G218" s="123">
        <v>31.89</v>
      </c>
    </row>
    <row r="219" spans="2:7" ht="21" customHeight="1">
      <c r="B219" s="119"/>
      <c r="C219" s="119"/>
      <c r="D219" s="119"/>
      <c r="E219" s="119"/>
      <c r="F219" s="119"/>
      <c r="G219" s="122" t="s">
        <v>525</v>
      </c>
    </row>
    <row r="220" spans="2:7" ht="21" customHeight="1">
      <c r="B220" s="119"/>
      <c r="C220" s="121"/>
      <c r="D220" s="129" t="s">
        <v>576</v>
      </c>
      <c r="E220" s="119"/>
      <c r="F220" s="119"/>
      <c r="G220" s="119"/>
    </row>
    <row r="221" spans="2:7" ht="21" customHeight="1">
      <c r="B221" s="119"/>
      <c r="C221" s="121"/>
      <c r="D221" s="119"/>
      <c r="E221" s="119"/>
      <c r="F221" s="119"/>
      <c r="G221" s="119"/>
    </row>
    <row r="222" spans="2:7" ht="21" customHeight="1">
      <c r="B222" s="119">
        <v>0.8</v>
      </c>
      <c r="C222" s="117" t="s">
        <v>577</v>
      </c>
      <c r="D222" s="119" t="s">
        <v>578</v>
      </c>
      <c r="E222" s="130">
        <v>295.60000000000002</v>
      </c>
      <c r="F222" s="117" t="s">
        <v>577</v>
      </c>
      <c r="G222" s="119">
        <v>236.48</v>
      </c>
    </row>
    <row r="223" spans="2:7" ht="21" customHeight="1">
      <c r="B223" s="119">
        <v>0.7</v>
      </c>
      <c r="C223" s="117" t="s">
        <v>539</v>
      </c>
      <c r="D223" s="119" t="s">
        <v>579</v>
      </c>
      <c r="E223" s="119">
        <v>756</v>
      </c>
      <c r="F223" s="117" t="s">
        <v>539</v>
      </c>
      <c r="G223" s="119">
        <v>529.20000000000005</v>
      </c>
    </row>
    <row r="224" spans="2:7" ht="21" customHeight="1">
      <c r="B224" s="119">
        <v>10</v>
      </c>
      <c r="C224" s="121" t="s">
        <v>24</v>
      </c>
      <c r="D224" s="118" t="s">
        <v>580</v>
      </c>
      <c r="E224" s="119">
        <v>4</v>
      </c>
      <c r="F224" s="121" t="s">
        <v>24</v>
      </c>
      <c r="G224" s="119">
        <v>40</v>
      </c>
    </row>
    <row r="225" spans="2:7" ht="21" customHeight="1">
      <c r="B225" s="119"/>
      <c r="C225" s="121"/>
      <c r="D225" s="118" t="s">
        <v>581</v>
      </c>
      <c r="E225" s="130" t="s">
        <v>582</v>
      </c>
      <c r="F225" s="131"/>
      <c r="G225" s="119">
        <v>1.6</v>
      </c>
    </row>
    <row r="226" spans="2:7" ht="21" customHeight="1">
      <c r="B226" s="119"/>
      <c r="C226" s="121"/>
      <c r="D226" s="118" t="s">
        <v>564</v>
      </c>
      <c r="E226" s="119"/>
      <c r="F226" s="131"/>
      <c r="G226" s="119">
        <v>807.28</v>
      </c>
    </row>
    <row r="227" spans="2:7" ht="21" customHeight="1">
      <c r="B227" s="119"/>
      <c r="C227" s="121"/>
      <c r="D227" s="125" t="s">
        <v>541</v>
      </c>
      <c r="E227" s="119"/>
      <c r="F227" s="131"/>
      <c r="G227" s="119">
        <v>80.73</v>
      </c>
    </row>
    <row r="228" spans="2:7" ht="21" customHeight="1">
      <c r="B228" s="116" t="s">
        <v>583</v>
      </c>
      <c r="C228" s="117" t="s">
        <v>172</v>
      </c>
      <c r="D228" s="118" t="s">
        <v>589</v>
      </c>
      <c r="E228" s="119"/>
      <c r="F228" s="131"/>
      <c r="G228" s="119"/>
    </row>
    <row r="229" spans="2:7" ht="21" customHeight="1">
      <c r="B229" s="119"/>
      <c r="C229" s="121"/>
      <c r="D229" s="118" t="s">
        <v>584</v>
      </c>
      <c r="E229" s="119"/>
      <c r="F229" s="131"/>
      <c r="G229" s="119"/>
    </row>
    <row r="230" spans="2:7" ht="21" customHeight="1">
      <c r="B230" s="119"/>
      <c r="C230" s="121"/>
      <c r="D230" s="125" t="s">
        <v>578</v>
      </c>
      <c r="E230" s="119"/>
      <c r="F230" s="131"/>
      <c r="G230" s="119"/>
    </row>
    <row r="231" spans="2:7" ht="21" customHeight="1">
      <c r="B231" s="119"/>
      <c r="C231" s="121"/>
      <c r="D231" s="122" t="s">
        <v>47</v>
      </c>
      <c r="E231" s="119"/>
      <c r="F231" s="131"/>
      <c r="G231" s="119"/>
    </row>
    <row r="232" spans="2:7" ht="21" customHeight="1">
      <c r="B232" s="123">
        <v>1.4</v>
      </c>
      <c r="C232" s="117" t="s">
        <v>577</v>
      </c>
      <c r="D232" s="132" t="s">
        <v>585</v>
      </c>
      <c r="E232" s="133">
        <v>295.60000000000002</v>
      </c>
      <c r="F232" s="116" t="s">
        <v>577</v>
      </c>
      <c r="G232" s="123">
        <v>413.84</v>
      </c>
    </row>
    <row r="233" spans="2:7" ht="21" customHeight="1">
      <c r="B233" s="123">
        <v>0.98</v>
      </c>
      <c r="C233" s="117" t="s">
        <v>577</v>
      </c>
      <c r="D233" s="134" t="s">
        <v>586</v>
      </c>
      <c r="E233" s="123">
        <v>147.5</v>
      </c>
      <c r="F233" s="116" t="s">
        <v>577</v>
      </c>
      <c r="G233" s="123">
        <v>144.55000000000001</v>
      </c>
    </row>
    <row r="234" spans="2:7" ht="21" customHeight="1">
      <c r="B234" s="123">
        <v>2.2000000000000002</v>
      </c>
      <c r="C234" s="117" t="s">
        <v>539</v>
      </c>
      <c r="D234" s="118" t="s">
        <v>587</v>
      </c>
      <c r="E234" s="123">
        <v>756</v>
      </c>
      <c r="F234" s="116" t="s">
        <v>539</v>
      </c>
      <c r="G234" s="123">
        <v>1663.2</v>
      </c>
    </row>
    <row r="235" spans="2:7" ht="21" customHeight="1">
      <c r="B235" s="119"/>
      <c r="C235" s="117" t="s">
        <v>174</v>
      </c>
      <c r="D235" s="118" t="s">
        <v>588</v>
      </c>
      <c r="E235" s="118" t="s">
        <v>43</v>
      </c>
      <c r="F235" s="116" t="s">
        <v>174</v>
      </c>
      <c r="G235" s="123">
        <v>2.5499999999999998</v>
      </c>
    </row>
    <row r="236" spans="2:7" ht="21" customHeight="1">
      <c r="B236" s="119"/>
      <c r="C236" s="121"/>
      <c r="D236" s="119"/>
      <c r="E236" s="119"/>
      <c r="F236" s="131"/>
      <c r="G236" s="122"/>
    </row>
    <row r="237" spans="2:7" ht="21" customHeight="1">
      <c r="B237" s="119"/>
      <c r="C237" s="121"/>
      <c r="D237" s="118" t="s">
        <v>564</v>
      </c>
      <c r="E237" s="119"/>
      <c r="F237" s="131"/>
      <c r="G237" s="123">
        <v>2224.14</v>
      </c>
    </row>
    <row r="238" spans="2:7" ht="21" customHeight="1">
      <c r="B238" s="119"/>
      <c r="C238" s="121"/>
      <c r="D238" s="119"/>
      <c r="E238" s="119"/>
      <c r="F238" s="131"/>
      <c r="G238" s="122" t="s">
        <v>47</v>
      </c>
    </row>
    <row r="239" spans="2:7" ht="21" customHeight="1">
      <c r="B239" s="119"/>
      <c r="C239" s="121"/>
      <c r="D239" s="118" t="s">
        <v>541</v>
      </c>
      <c r="E239" s="119"/>
      <c r="F239" s="131"/>
      <c r="G239" s="124">
        <v>222.41</v>
      </c>
    </row>
    <row r="240" spans="2:7" ht="21" customHeight="1">
      <c r="B240" s="119"/>
      <c r="C240" s="121"/>
      <c r="D240" s="119" t="s">
        <v>590</v>
      </c>
      <c r="E240" s="119"/>
      <c r="F240" s="131"/>
      <c r="G240" s="119"/>
    </row>
    <row r="241" spans="2:7" ht="21" customHeight="1">
      <c r="B241" s="119"/>
      <c r="C241" s="121"/>
      <c r="D241" s="119" t="s">
        <v>591</v>
      </c>
      <c r="E241" s="119"/>
      <c r="F241" s="131"/>
      <c r="G241" s="119"/>
    </row>
    <row r="242" spans="2:7" ht="21" customHeight="1">
      <c r="B242" s="119"/>
      <c r="C242" s="121"/>
      <c r="D242" s="119" t="s">
        <v>592</v>
      </c>
      <c r="E242" s="119"/>
      <c r="F242" s="131"/>
      <c r="G242" s="119"/>
    </row>
    <row r="243" spans="2:7" ht="21" customHeight="1">
      <c r="B243" s="119"/>
      <c r="C243" s="121"/>
      <c r="D243" s="119"/>
      <c r="E243" s="119"/>
      <c r="F243" s="131"/>
      <c r="G243" s="119"/>
    </row>
    <row r="244" spans="2:7" ht="21" customHeight="1">
      <c r="B244" s="119">
        <v>2.2200000000000002</v>
      </c>
      <c r="C244" s="121" t="s">
        <v>593</v>
      </c>
      <c r="D244" s="119" t="s">
        <v>594</v>
      </c>
      <c r="E244" s="119">
        <v>238.9</v>
      </c>
      <c r="F244" s="121" t="s">
        <v>593</v>
      </c>
      <c r="G244" s="119">
        <v>530.36</v>
      </c>
    </row>
    <row r="245" spans="2:7" ht="21" customHeight="1">
      <c r="B245" s="119">
        <v>1.2</v>
      </c>
      <c r="C245" s="121" t="s">
        <v>595</v>
      </c>
      <c r="D245" s="119" t="s">
        <v>587</v>
      </c>
      <c r="E245" s="119">
        <v>756</v>
      </c>
      <c r="F245" s="121" t="s">
        <v>595</v>
      </c>
      <c r="G245" s="119">
        <v>907.2</v>
      </c>
    </row>
    <row r="246" spans="2:7" ht="21" customHeight="1">
      <c r="B246" s="119">
        <v>10</v>
      </c>
      <c r="C246" s="121" t="s">
        <v>24</v>
      </c>
      <c r="D246" s="119" t="s">
        <v>596</v>
      </c>
      <c r="E246" s="119">
        <v>9.35</v>
      </c>
      <c r="F246" s="121" t="s">
        <v>24</v>
      </c>
      <c r="G246" s="119">
        <v>93.5</v>
      </c>
    </row>
    <row r="247" spans="2:7" ht="21" customHeight="1">
      <c r="B247" s="119"/>
      <c r="C247" s="121"/>
      <c r="D247" s="119" t="s">
        <v>581</v>
      </c>
      <c r="E247" s="119" t="s">
        <v>42</v>
      </c>
      <c r="F247" s="131"/>
      <c r="G247" s="119">
        <v>6.65</v>
      </c>
    </row>
    <row r="248" spans="2:7" ht="21" customHeight="1">
      <c r="B248" s="119"/>
      <c r="C248" s="121"/>
      <c r="D248" s="119" t="s">
        <v>564</v>
      </c>
      <c r="E248" s="119"/>
      <c r="F248" s="131"/>
      <c r="G248" s="119">
        <v>1537.71</v>
      </c>
    </row>
    <row r="249" spans="2:7" ht="21" customHeight="1">
      <c r="B249" s="119"/>
      <c r="C249" s="121"/>
      <c r="D249" s="119"/>
      <c r="E249" s="119"/>
      <c r="F249" s="131"/>
      <c r="G249" s="119"/>
    </row>
    <row r="250" spans="2:7" ht="21" customHeight="1">
      <c r="B250" s="119"/>
      <c r="C250" s="121"/>
      <c r="D250" s="119" t="s">
        <v>541</v>
      </c>
      <c r="E250" s="119"/>
      <c r="F250" s="131"/>
      <c r="G250" s="119">
        <v>153.77000000000001</v>
      </c>
    </row>
    <row r="251" spans="2:7" ht="21" customHeight="1">
      <c r="B251" s="119"/>
      <c r="C251" s="121"/>
      <c r="D251" s="119" t="s">
        <v>590</v>
      </c>
      <c r="E251" s="119"/>
      <c r="F251" s="131"/>
      <c r="G251" s="119"/>
    </row>
    <row r="252" spans="2:7" ht="21" customHeight="1">
      <c r="B252" s="119"/>
      <c r="C252" s="121"/>
      <c r="D252" s="119" t="s">
        <v>597</v>
      </c>
      <c r="E252" s="119"/>
      <c r="F252" s="131"/>
      <c r="G252" s="119"/>
    </row>
    <row r="253" spans="2:7" ht="21" customHeight="1">
      <c r="B253" s="119"/>
      <c r="C253" s="121"/>
      <c r="D253" s="119" t="s">
        <v>592</v>
      </c>
      <c r="E253" s="119"/>
      <c r="F253" s="131"/>
      <c r="G253" s="119"/>
    </row>
    <row r="254" spans="2:7" ht="21" customHeight="1">
      <c r="B254" s="119"/>
      <c r="C254" s="121"/>
      <c r="D254" s="119"/>
      <c r="E254" s="119"/>
      <c r="F254" s="131"/>
      <c r="G254" s="119"/>
    </row>
    <row r="255" spans="2:7" ht="21" customHeight="1">
      <c r="B255" s="119">
        <v>1.89</v>
      </c>
      <c r="C255" s="121" t="s">
        <v>593</v>
      </c>
      <c r="D255" s="119" t="s">
        <v>594</v>
      </c>
      <c r="E255" s="119">
        <v>227.6</v>
      </c>
      <c r="F255" s="121" t="s">
        <v>593</v>
      </c>
      <c r="G255" s="119">
        <v>430.16</v>
      </c>
    </row>
    <row r="256" spans="2:7" ht="21" customHeight="1">
      <c r="B256" s="119">
        <v>1.1000000000000001</v>
      </c>
      <c r="C256" s="121" t="s">
        <v>595</v>
      </c>
      <c r="D256" s="119" t="s">
        <v>587</v>
      </c>
      <c r="E256" s="119">
        <v>756</v>
      </c>
      <c r="F256" s="121" t="s">
        <v>595</v>
      </c>
      <c r="G256" s="119">
        <v>831.6</v>
      </c>
    </row>
    <row r="257" spans="2:7" ht="21" customHeight="1">
      <c r="B257" s="119">
        <v>10</v>
      </c>
      <c r="C257" s="121" t="s">
        <v>24</v>
      </c>
      <c r="D257" s="118" t="s">
        <v>596</v>
      </c>
      <c r="E257" s="135">
        <v>8.1</v>
      </c>
      <c r="F257" s="121" t="s">
        <v>24</v>
      </c>
      <c r="G257" s="119">
        <v>81</v>
      </c>
    </row>
    <row r="258" spans="2:7" ht="21" customHeight="1">
      <c r="B258" s="119"/>
      <c r="C258" s="121"/>
      <c r="D258" s="118" t="s">
        <v>581</v>
      </c>
      <c r="E258" s="119" t="s">
        <v>42</v>
      </c>
      <c r="F258" s="131"/>
      <c r="G258" s="119">
        <v>1.9</v>
      </c>
    </row>
    <row r="259" spans="2:7" ht="21" customHeight="1">
      <c r="B259" s="119"/>
      <c r="C259" s="121"/>
      <c r="D259" s="119" t="s">
        <v>564</v>
      </c>
      <c r="E259" s="119"/>
      <c r="F259" s="131"/>
      <c r="G259" s="119">
        <v>1344.66</v>
      </c>
    </row>
    <row r="260" spans="2:7" ht="21" customHeight="1">
      <c r="B260" s="119"/>
      <c r="C260" s="121"/>
      <c r="D260" s="119"/>
      <c r="E260" s="119"/>
      <c r="F260" s="131"/>
      <c r="G260" s="119"/>
    </row>
    <row r="261" spans="2:7" ht="21" customHeight="1">
      <c r="B261" s="119"/>
      <c r="C261" s="121"/>
      <c r="D261" s="119" t="s">
        <v>541</v>
      </c>
      <c r="E261" s="119"/>
      <c r="F261" s="131"/>
      <c r="G261" s="119">
        <v>134.47</v>
      </c>
    </row>
    <row r="262" spans="2:7" ht="21" customHeight="1">
      <c r="B262" s="136">
        <v>54.1</v>
      </c>
      <c r="C262" s="137" t="s">
        <v>172</v>
      </c>
      <c r="D262" s="138" t="s">
        <v>598</v>
      </c>
      <c r="E262" s="137"/>
      <c r="F262" s="137" t="s">
        <v>26</v>
      </c>
      <c r="G262" s="137">
        <v>300</v>
      </c>
    </row>
    <row r="263" spans="2:7" ht="21" customHeight="1">
      <c r="B263" s="139">
        <v>76</v>
      </c>
      <c r="C263" s="137"/>
      <c r="D263" s="138" t="s">
        <v>599</v>
      </c>
      <c r="E263" s="137"/>
      <c r="F263" s="137"/>
      <c r="G263" s="137">
        <v>21</v>
      </c>
    </row>
    <row r="264" spans="2:7" ht="21" customHeight="1">
      <c r="B264" s="136">
        <v>78.099999999999994</v>
      </c>
      <c r="C264" s="137"/>
      <c r="D264" s="138" t="s">
        <v>600</v>
      </c>
      <c r="E264" s="137"/>
      <c r="F264" s="137"/>
      <c r="G264" s="137"/>
    </row>
    <row r="265" spans="2:7" ht="21" customHeight="1">
      <c r="B265" s="137"/>
      <c r="C265" s="137"/>
      <c r="D265" s="138" t="s">
        <v>601</v>
      </c>
      <c r="E265" s="137"/>
      <c r="F265" s="137"/>
      <c r="G265" s="140"/>
    </row>
    <row r="266" spans="2:7" ht="21" customHeight="1">
      <c r="B266" s="137">
        <v>2.5</v>
      </c>
      <c r="C266" s="137" t="s">
        <v>539</v>
      </c>
      <c r="D266" s="138" t="s">
        <v>602</v>
      </c>
      <c r="E266" s="137">
        <v>163</v>
      </c>
      <c r="F266" s="137" t="s">
        <v>539</v>
      </c>
      <c r="G266" s="137">
        <v>407.5</v>
      </c>
    </row>
    <row r="267" spans="2:7" ht="21" customHeight="1">
      <c r="B267" s="137">
        <v>20</v>
      </c>
      <c r="C267" s="137" t="s">
        <v>603</v>
      </c>
      <c r="D267" s="138" t="s">
        <v>604</v>
      </c>
      <c r="E267" s="137">
        <v>5</v>
      </c>
      <c r="F267" s="137" t="s">
        <v>603</v>
      </c>
      <c r="G267" s="137">
        <v>100</v>
      </c>
    </row>
    <row r="268" spans="2:7" ht="21" customHeight="1">
      <c r="B268" s="137">
        <v>9</v>
      </c>
      <c r="C268" s="137" t="s">
        <v>603</v>
      </c>
      <c r="D268" s="138" t="s">
        <v>605</v>
      </c>
      <c r="E268" s="137">
        <v>3.7</v>
      </c>
      <c r="F268" s="137" t="s">
        <v>603</v>
      </c>
      <c r="G268" s="137">
        <v>33.299999999999997</v>
      </c>
    </row>
    <row r="269" spans="2:7" ht="21" customHeight="1">
      <c r="B269" s="137">
        <v>0.5</v>
      </c>
      <c r="C269" s="137" t="s">
        <v>603</v>
      </c>
      <c r="D269" s="138" t="s">
        <v>606</v>
      </c>
      <c r="E269" s="137">
        <v>101.5</v>
      </c>
      <c r="F269" s="137" t="s">
        <v>603</v>
      </c>
      <c r="G269" s="137">
        <v>50.75</v>
      </c>
    </row>
    <row r="270" spans="2:7" ht="21" customHeight="1">
      <c r="B270" s="137">
        <v>0.5</v>
      </c>
      <c r="C270" s="137" t="s">
        <v>539</v>
      </c>
      <c r="D270" s="138" t="s">
        <v>607</v>
      </c>
      <c r="E270" s="137">
        <v>783</v>
      </c>
      <c r="F270" s="137" t="s">
        <v>539</v>
      </c>
      <c r="G270" s="137">
        <v>391.5</v>
      </c>
    </row>
    <row r="271" spans="2:7" ht="21" customHeight="1">
      <c r="B271" s="137">
        <v>1</v>
      </c>
      <c r="C271" s="137" t="s">
        <v>539</v>
      </c>
      <c r="D271" s="138" t="s">
        <v>608</v>
      </c>
      <c r="E271" s="137">
        <v>611</v>
      </c>
      <c r="F271" s="137" t="s">
        <v>539</v>
      </c>
      <c r="G271" s="137">
        <v>611</v>
      </c>
    </row>
    <row r="272" spans="2:7" ht="21" customHeight="1">
      <c r="B272" s="137"/>
      <c r="C272" s="137" t="s">
        <v>42</v>
      </c>
      <c r="D272" s="138" t="s">
        <v>609</v>
      </c>
      <c r="E272" s="137"/>
      <c r="F272" s="137" t="s">
        <v>42</v>
      </c>
      <c r="G272" s="137">
        <v>200</v>
      </c>
    </row>
    <row r="273" spans="2:7" ht="21" customHeight="1">
      <c r="B273" s="137"/>
      <c r="C273" s="137" t="s">
        <v>42</v>
      </c>
      <c r="D273" s="138" t="s">
        <v>610</v>
      </c>
      <c r="E273" s="137"/>
      <c r="F273" s="137" t="s">
        <v>42</v>
      </c>
      <c r="G273" s="137">
        <v>8.32</v>
      </c>
    </row>
    <row r="274" spans="2:7" ht="21" customHeight="1">
      <c r="B274" s="137"/>
      <c r="C274" s="137"/>
      <c r="D274" s="138"/>
      <c r="E274" s="137"/>
      <c r="F274" s="137"/>
      <c r="G274" s="137" t="s">
        <v>47</v>
      </c>
    </row>
    <row r="275" spans="2:7" ht="21" customHeight="1">
      <c r="B275" s="137"/>
      <c r="C275" s="137"/>
      <c r="D275" s="138" t="s">
        <v>611</v>
      </c>
      <c r="E275" s="137"/>
      <c r="F275" s="137"/>
      <c r="G275" s="137">
        <v>1802.37</v>
      </c>
    </row>
    <row r="276" spans="2:7" ht="21" customHeight="1">
      <c r="B276" s="139">
        <v>52</v>
      </c>
      <c r="C276" s="137" t="s">
        <v>172</v>
      </c>
      <c r="D276" s="138" t="s">
        <v>612</v>
      </c>
      <c r="E276" s="137"/>
      <c r="F276" s="137"/>
      <c r="G276" s="137"/>
    </row>
    <row r="277" spans="2:7" ht="21" customHeight="1">
      <c r="B277" s="137"/>
      <c r="C277" s="137"/>
      <c r="D277" s="138" t="s">
        <v>613</v>
      </c>
      <c r="E277" s="137"/>
      <c r="F277" s="137"/>
      <c r="G277" s="137"/>
    </row>
    <row r="278" spans="2:7" ht="21" customHeight="1">
      <c r="B278" s="137"/>
      <c r="C278" s="137"/>
      <c r="D278" s="138" t="s">
        <v>614</v>
      </c>
      <c r="E278" s="137"/>
      <c r="F278" s="137"/>
      <c r="G278" s="137"/>
    </row>
    <row r="279" spans="2:7" ht="21" customHeight="1">
      <c r="B279" s="137"/>
      <c r="C279" s="137"/>
      <c r="D279" s="138" t="s">
        <v>615</v>
      </c>
      <c r="E279" s="137"/>
      <c r="F279" s="137"/>
      <c r="G279" s="137"/>
    </row>
    <row r="280" spans="2:7" ht="21" customHeight="1">
      <c r="B280" s="137"/>
      <c r="C280" s="137"/>
      <c r="D280" s="138" t="s">
        <v>616</v>
      </c>
      <c r="E280" s="137"/>
      <c r="F280" s="137"/>
      <c r="G280" s="137"/>
    </row>
    <row r="281" spans="2:7" ht="21" customHeight="1">
      <c r="B281" s="137"/>
      <c r="C281" s="137"/>
      <c r="D281" s="138" t="s">
        <v>617</v>
      </c>
      <c r="E281" s="137"/>
      <c r="F281" s="137"/>
      <c r="G281" s="137"/>
    </row>
    <row r="282" spans="2:7" ht="21" customHeight="1">
      <c r="B282" s="137"/>
      <c r="C282" s="137"/>
      <c r="D282" s="138" t="s">
        <v>618</v>
      </c>
      <c r="E282" s="137"/>
      <c r="F282" s="137"/>
      <c r="G282" s="137"/>
    </row>
    <row r="283" spans="2:7" ht="21" customHeight="1">
      <c r="B283" s="137"/>
      <c r="C283" s="137"/>
      <c r="D283" s="138" t="s">
        <v>619</v>
      </c>
      <c r="E283" s="137"/>
      <c r="F283" s="137"/>
      <c r="G283" s="137"/>
    </row>
    <row r="284" spans="2:7" ht="21" customHeight="1">
      <c r="B284" s="137"/>
      <c r="C284" s="137"/>
      <c r="D284" s="138" t="s">
        <v>525</v>
      </c>
      <c r="E284" s="137" t="s">
        <v>525</v>
      </c>
      <c r="F284" s="137"/>
      <c r="G284" s="137"/>
    </row>
    <row r="285" spans="2:7" ht="21" customHeight="1">
      <c r="B285" s="137"/>
      <c r="C285" s="137" t="s">
        <v>172</v>
      </c>
      <c r="D285" s="138" t="s">
        <v>620</v>
      </c>
      <c r="E285" s="137"/>
      <c r="F285" s="137"/>
      <c r="G285" s="137"/>
    </row>
    <row r="286" spans="2:7" ht="21" customHeight="1">
      <c r="B286" s="137"/>
      <c r="C286" s="137"/>
      <c r="D286" s="138" t="s">
        <v>621</v>
      </c>
      <c r="E286" s="137"/>
      <c r="F286" s="137"/>
      <c r="G286" s="137"/>
    </row>
    <row r="287" spans="2:7" ht="21" customHeight="1">
      <c r="B287" s="137"/>
      <c r="C287" s="137" t="s">
        <v>622</v>
      </c>
      <c r="D287" s="138" t="s">
        <v>623</v>
      </c>
      <c r="E287" s="137"/>
      <c r="F287" s="137"/>
      <c r="G287" s="137"/>
    </row>
    <row r="288" spans="2:7" ht="21" customHeight="1">
      <c r="B288" s="137"/>
      <c r="C288" s="137"/>
      <c r="D288" s="138" t="s">
        <v>47</v>
      </c>
      <c r="E288" s="137"/>
      <c r="F288" s="137"/>
      <c r="G288" s="137"/>
    </row>
    <row r="289" spans="2:7" ht="21" customHeight="1">
      <c r="B289" s="137">
        <v>1</v>
      </c>
      <c r="C289" s="137" t="s">
        <v>27</v>
      </c>
      <c r="D289" s="138" t="s">
        <v>624</v>
      </c>
      <c r="E289" s="137">
        <v>26</v>
      </c>
      <c r="F289" s="137" t="s">
        <v>27</v>
      </c>
      <c r="G289" s="137">
        <v>26</v>
      </c>
    </row>
    <row r="290" spans="2:7" ht="21" customHeight="1">
      <c r="B290" s="137">
        <v>1</v>
      </c>
      <c r="C290" s="137" t="s">
        <v>174</v>
      </c>
      <c r="D290" s="138" t="s">
        <v>625</v>
      </c>
      <c r="E290" s="137">
        <v>18.2</v>
      </c>
      <c r="F290" s="137" t="s">
        <v>174</v>
      </c>
      <c r="G290" s="137">
        <v>18.2</v>
      </c>
    </row>
    <row r="291" spans="2:7" ht="21" customHeight="1">
      <c r="B291" s="137">
        <v>1</v>
      </c>
      <c r="C291" s="137" t="s">
        <v>27</v>
      </c>
      <c r="D291" s="138" t="s">
        <v>626</v>
      </c>
      <c r="E291" s="137">
        <v>175.83</v>
      </c>
      <c r="F291" s="137" t="s">
        <v>27</v>
      </c>
      <c r="G291" s="137">
        <v>175.83</v>
      </c>
    </row>
    <row r="292" spans="2:7" ht="21" customHeight="1">
      <c r="B292" s="137"/>
      <c r="C292" s="137"/>
      <c r="D292" s="138"/>
      <c r="E292" s="137" t="s">
        <v>43</v>
      </c>
      <c r="F292" s="137"/>
      <c r="G292" s="137" t="s">
        <v>47</v>
      </c>
    </row>
    <row r="293" spans="2:7" ht="21" customHeight="1">
      <c r="B293" s="137"/>
      <c r="C293" s="137"/>
      <c r="D293" s="138" t="s">
        <v>627</v>
      </c>
      <c r="E293" s="137"/>
      <c r="F293" s="137"/>
      <c r="G293" s="137">
        <v>220.03</v>
      </c>
    </row>
    <row r="294" spans="2:7" ht="21" customHeight="1">
      <c r="B294" s="137"/>
      <c r="C294" s="137"/>
      <c r="D294" s="138" t="s">
        <v>43</v>
      </c>
      <c r="E294" s="137" t="s">
        <v>43</v>
      </c>
      <c r="F294" s="137"/>
      <c r="G294" s="137" t="s">
        <v>525</v>
      </c>
    </row>
    <row r="295" spans="2:7" ht="21" customHeight="1">
      <c r="B295" s="137"/>
      <c r="C295" s="137" t="s">
        <v>628</v>
      </c>
      <c r="D295" s="138" t="s">
        <v>629</v>
      </c>
      <c r="E295" s="137"/>
      <c r="F295" s="137"/>
      <c r="G295" s="137"/>
    </row>
    <row r="296" spans="2:7" ht="21" customHeight="1">
      <c r="B296" s="137"/>
      <c r="C296" s="137"/>
      <c r="D296" s="138" t="s">
        <v>47</v>
      </c>
      <c r="E296" s="137"/>
      <c r="F296" s="137"/>
      <c r="G296" s="137"/>
    </row>
    <row r="297" spans="2:7" ht="21" customHeight="1">
      <c r="B297" s="137">
        <v>1</v>
      </c>
      <c r="C297" s="137" t="s">
        <v>27</v>
      </c>
      <c r="D297" s="138" t="s">
        <v>630</v>
      </c>
      <c r="E297" s="137">
        <v>35</v>
      </c>
      <c r="F297" s="137" t="s">
        <v>27</v>
      </c>
      <c r="G297" s="137">
        <v>35</v>
      </c>
    </row>
    <row r="298" spans="2:7" ht="21" customHeight="1">
      <c r="B298" s="137">
        <v>1</v>
      </c>
      <c r="C298" s="137" t="s">
        <v>174</v>
      </c>
      <c r="D298" s="138" t="s">
        <v>631</v>
      </c>
      <c r="E298" s="137">
        <v>14</v>
      </c>
      <c r="F298" s="137" t="s">
        <v>174</v>
      </c>
      <c r="G298" s="137">
        <v>14</v>
      </c>
    </row>
    <row r="299" spans="2:7" ht="21" customHeight="1">
      <c r="B299" s="137">
        <v>1</v>
      </c>
      <c r="C299" s="137" t="s">
        <v>27</v>
      </c>
      <c r="D299" s="138" t="s">
        <v>626</v>
      </c>
      <c r="E299" s="137">
        <v>179.43</v>
      </c>
      <c r="F299" s="137" t="s">
        <v>27</v>
      </c>
      <c r="G299" s="137">
        <v>179.43</v>
      </c>
    </row>
    <row r="300" spans="2:7" ht="21" customHeight="1">
      <c r="B300" s="137"/>
      <c r="C300" s="137"/>
      <c r="D300" s="138"/>
      <c r="E300" s="137" t="s">
        <v>43</v>
      </c>
      <c r="F300" s="137"/>
      <c r="G300" s="137" t="s">
        <v>47</v>
      </c>
    </row>
    <row r="301" spans="2:7" ht="21" customHeight="1">
      <c r="B301" s="137"/>
      <c r="C301" s="137"/>
      <c r="D301" s="138" t="s">
        <v>627</v>
      </c>
      <c r="E301" s="137"/>
      <c r="F301" s="137"/>
      <c r="G301" s="137">
        <v>228.43</v>
      </c>
    </row>
    <row r="302" spans="2:7" ht="21" customHeight="1">
      <c r="B302" s="119"/>
      <c r="C302" s="117" t="s">
        <v>632</v>
      </c>
      <c r="D302" s="125" t="s">
        <v>633</v>
      </c>
      <c r="E302" s="119"/>
      <c r="F302" s="120"/>
      <c r="G302" s="119"/>
    </row>
    <row r="303" spans="2:7" ht="21" customHeight="1">
      <c r="B303" s="119"/>
      <c r="C303" s="121"/>
      <c r="D303" s="118" t="s">
        <v>601</v>
      </c>
      <c r="E303" s="119"/>
      <c r="F303" s="120"/>
      <c r="G303" s="119"/>
    </row>
    <row r="304" spans="2:7" ht="21" customHeight="1">
      <c r="B304" s="118" t="s">
        <v>43</v>
      </c>
      <c r="C304" s="121"/>
      <c r="D304" s="118" t="s">
        <v>634</v>
      </c>
      <c r="E304" s="119"/>
      <c r="F304" s="120"/>
      <c r="G304" s="119"/>
    </row>
    <row r="305" spans="2:7" ht="21" customHeight="1">
      <c r="B305" s="116" t="s">
        <v>635</v>
      </c>
      <c r="C305" s="121"/>
      <c r="D305" s="118" t="s">
        <v>636</v>
      </c>
      <c r="E305" s="119"/>
      <c r="F305" s="120"/>
      <c r="G305" s="142">
        <v>1630.99</v>
      </c>
    </row>
    <row r="306" spans="2:7" ht="21" customHeight="1">
      <c r="B306" s="116" t="s">
        <v>637</v>
      </c>
      <c r="C306" s="121"/>
      <c r="D306" s="116" t="s">
        <v>638</v>
      </c>
      <c r="E306" s="119"/>
      <c r="F306" s="120"/>
      <c r="G306" s="142">
        <v>1635.09</v>
      </c>
    </row>
    <row r="307" spans="2:7" ht="21" customHeight="1">
      <c r="B307" s="116" t="s">
        <v>639</v>
      </c>
      <c r="C307" s="121"/>
      <c r="D307" s="118" t="s">
        <v>640</v>
      </c>
      <c r="E307" s="119"/>
      <c r="F307" s="120"/>
      <c r="G307" s="142">
        <v>1659.49</v>
      </c>
    </row>
    <row r="308" spans="2:7" ht="21" customHeight="1">
      <c r="B308" s="143">
        <v>65</v>
      </c>
      <c r="C308" s="121"/>
      <c r="D308" s="118" t="s">
        <v>641</v>
      </c>
      <c r="E308" s="119"/>
      <c r="F308" s="120"/>
      <c r="G308" s="142">
        <v>1703.39</v>
      </c>
    </row>
    <row r="309" spans="2:7" ht="21" customHeight="1">
      <c r="B309" s="143">
        <v>66</v>
      </c>
      <c r="C309" s="121"/>
      <c r="D309" s="118" t="s">
        <v>642</v>
      </c>
      <c r="E309" s="119"/>
      <c r="F309" s="120"/>
      <c r="G309" s="142">
        <v>3050.99</v>
      </c>
    </row>
    <row r="310" spans="2:7" ht="21" customHeight="1">
      <c r="B310" s="143">
        <v>67</v>
      </c>
      <c r="C310" s="121"/>
      <c r="D310" s="118" t="s">
        <v>643</v>
      </c>
      <c r="E310" s="119"/>
      <c r="F310" s="120"/>
      <c r="G310" s="142">
        <v>830.01</v>
      </c>
    </row>
    <row r="311" spans="2:7" ht="21" customHeight="1">
      <c r="B311" s="143">
        <v>68</v>
      </c>
      <c r="C311" s="121"/>
      <c r="D311" s="118" t="s">
        <v>644</v>
      </c>
      <c r="E311" s="119"/>
      <c r="F311" s="120"/>
      <c r="G311" s="142">
        <v>1131.74</v>
      </c>
    </row>
    <row r="312" spans="2:7" ht="21" customHeight="1">
      <c r="B312" s="143">
        <v>69</v>
      </c>
      <c r="C312" s="121"/>
      <c r="D312" s="118" t="s">
        <v>645</v>
      </c>
      <c r="E312" s="119"/>
      <c r="F312" s="120"/>
      <c r="G312" s="142">
        <v>147</v>
      </c>
    </row>
    <row r="313" spans="2:7" ht="21" customHeight="1">
      <c r="B313" s="143" t="s">
        <v>646</v>
      </c>
      <c r="C313" s="121"/>
      <c r="D313" s="118" t="s">
        <v>647</v>
      </c>
      <c r="E313" s="119"/>
      <c r="F313" s="120"/>
      <c r="G313" s="142">
        <v>509.53</v>
      </c>
    </row>
    <row r="314" spans="2:7" ht="21" customHeight="1">
      <c r="B314" s="143" t="s">
        <v>648</v>
      </c>
      <c r="C314" s="121"/>
      <c r="D314" s="118" t="s">
        <v>649</v>
      </c>
      <c r="E314" s="119"/>
      <c r="F314" s="131"/>
      <c r="G314" s="142"/>
    </row>
    <row r="315" spans="2:7" ht="21" customHeight="1">
      <c r="B315" s="143" t="s">
        <v>650</v>
      </c>
      <c r="C315" s="121"/>
      <c r="D315" s="118" t="s">
        <v>651</v>
      </c>
      <c r="E315" s="119"/>
      <c r="F315" s="120"/>
      <c r="G315" s="123">
        <v>12</v>
      </c>
    </row>
    <row r="316" spans="2:7" ht="21" customHeight="1">
      <c r="B316" s="143" t="s">
        <v>652</v>
      </c>
      <c r="C316" s="121"/>
      <c r="D316" s="118" t="s">
        <v>653</v>
      </c>
      <c r="E316" s="119"/>
      <c r="F316" s="120"/>
      <c r="G316" s="144">
        <v>10</v>
      </c>
    </row>
    <row r="317" spans="2:7" ht="21" customHeight="1">
      <c r="B317" s="143">
        <v>71</v>
      </c>
      <c r="C317" s="121"/>
      <c r="D317" s="118" t="s">
        <v>654</v>
      </c>
      <c r="E317" s="119"/>
      <c r="F317" s="120"/>
      <c r="G317" s="142">
        <v>562</v>
      </c>
    </row>
    <row r="318" spans="2:7" ht="21" customHeight="1">
      <c r="B318" s="143">
        <v>72</v>
      </c>
      <c r="C318" s="121"/>
      <c r="D318" s="118" t="s">
        <v>655</v>
      </c>
      <c r="E318" s="119"/>
      <c r="F318" s="120"/>
      <c r="G318" s="144">
        <v>33.9</v>
      </c>
    </row>
    <row r="319" spans="2:7" ht="21" customHeight="1">
      <c r="B319" s="143" t="s">
        <v>656</v>
      </c>
      <c r="C319" s="121"/>
      <c r="D319" s="118" t="s">
        <v>657</v>
      </c>
      <c r="E319" s="119"/>
      <c r="F319" s="120"/>
      <c r="G319" s="142">
        <v>4211.95</v>
      </c>
    </row>
    <row r="320" spans="2:7" ht="21" customHeight="1">
      <c r="B320" s="143" t="s">
        <v>658</v>
      </c>
      <c r="C320" s="121"/>
      <c r="D320" s="118" t="s">
        <v>659</v>
      </c>
      <c r="E320" s="119"/>
      <c r="F320" s="120"/>
      <c r="G320" s="142">
        <v>3429.95</v>
      </c>
    </row>
    <row r="321" spans="2:7" ht="21" customHeight="1">
      <c r="B321" s="143">
        <v>74</v>
      </c>
      <c r="C321" s="121"/>
      <c r="D321" s="118" t="s">
        <v>660</v>
      </c>
      <c r="E321" s="119"/>
      <c r="F321" s="120"/>
      <c r="G321" s="142">
        <v>571</v>
      </c>
    </row>
    <row r="322" spans="2:7" ht="21" customHeight="1">
      <c r="B322" s="143" t="s">
        <v>661</v>
      </c>
      <c r="C322" s="121"/>
      <c r="D322" s="118" t="s">
        <v>662</v>
      </c>
      <c r="E322" s="119"/>
      <c r="F322" s="120"/>
      <c r="G322" s="142">
        <v>1185</v>
      </c>
    </row>
    <row r="323" spans="2:7" ht="21" customHeight="1">
      <c r="B323" s="143" t="s">
        <v>663</v>
      </c>
      <c r="C323" s="121"/>
      <c r="D323" s="118" t="s">
        <v>664</v>
      </c>
      <c r="E323" s="119"/>
      <c r="F323" s="120"/>
      <c r="G323" s="119"/>
    </row>
    <row r="324" spans="2:7" ht="21" customHeight="1">
      <c r="B324" s="143">
        <v>112</v>
      </c>
      <c r="C324" s="121"/>
      <c r="D324" s="118" t="s">
        <v>665</v>
      </c>
      <c r="E324" s="119"/>
      <c r="F324" s="120"/>
      <c r="G324" s="142">
        <v>2335.34</v>
      </c>
    </row>
    <row r="325" spans="2:7" ht="21" customHeight="1">
      <c r="B325" s="143">
        <v>76</v>
      </c>
      <c r="C325" s="121"/>
      <c r="D325" s="118" t="s">
        <v>599</v>
      </c>
      <c r="E325" s="119"/>
      <c r="F325" s="120"/>
      <c r="G325" s="142">
        <v>21</v>
      </c>
    </row>
    <row r="326" spans="2:7" ht="21" customHeight="1">
      <c r="B326" s="143">
        <v>77</v>
      </c>
      <c r="C326" s="121"/>
      <c r="D326" s="118" t="s">
        <v>666</v>
      </c>
      <c r="E326" s="119"/>
      <c r="F326" s="120"/>
      <c r="G326" s="142">
        <v>208.23</v>
      </c>
    </row>
    <row r="327" spans="2:7" ht="21" customHeight="1">
      <c r="B327" s="145">
        <v>77.099999999999994</v>
      </c>
      <c r="C327" s="121"/>
      <c r="D327" s="146" t="s">
        <v>667</v>
      </c>
      <c r="E327" s="119"/>
      <c r="F327" s="120"/>
      <c r="G327" s="147">
        <v>266.14</v>
      </c>
    </row>
    <row r="328" spans="2:7" ht="21" customHeight="1">
      <c r="B328" s="127">
        <v>77.2</v>
      </c>
      <c r="C328" s="121"/>
      <c r="D328" s="118" t="s">
        <v>668</v>
      </c>
      <c r="E328" s="119"/>
      <c r="F328" s="120"/>
      <c r="G328" s="142">
        <v>500</v>
      </c>
    </row>
    <row r="329" spans="2:7" ht="21" customHeight="1">
      <c r="B329" s="127">
        <v>77.3</v>
      </c>
      <c r="C329" s="121"/>
      <c r="D329" s="118" t="s">
        <v>669</v>
      </c>
      <c r="E329" s="119"/>
      <c r="F329" s="120"/>
      <c r="G329" s="148">
        <v>81.98</v>
      </c>
    </row>
    <row r="330" spans="2:7" ht="21" customHeight="1">
      <c r="B330" s="143">
        <v>78</v>
      </c>
      <c r="C330" s="121"/>
      <c r="D330" s="118" t="s">
        <v>670</v>
      </c>
      <c r="E330" s="119"/>
      <c r="F330" s="120"/>
      <c r="G330" s="142">
        <v>2914.6</v>
      </c>
    </row>
    <row r="331" spans="2:7" ht="21" customHeight="1">
      <c r="B331" s="143">
        <v>80</v>
      </c>
      <c r="C331" s="121"/>
      <c r="D331" s="118" t="s">
        <v>671</v>
      </c>
      <c r="E331" s="119"/>
      <c r="F331" s="120"/>
      <c r="G331" s="142">
        <v>818.69</v>
      </c>
    </row>
    <row r="332" spans="2:7" ht="21" customHeight="1">
      <c r="B332" s="143">
        <v>81</v>
      </c>
      <c r="C332" s="121"/>
      <c r="D332" s="118" t="s">
        <v>672</v>
      </c>
      <c r="E332" s="119"/>
      <c r="F332" s="120"/>
      <c r="G332" s="123">
        <v>2488.1999999999998</v>
      </c>
    </row>
    <row r="333" spans="2:7" ht="21" customHeight="1">
      <c r="B333" s="143">
        <v>82</v>
      </c>
      <c r="C333" s="121"/>
      <c r="D333" s="118" t="s">
        <v>673</v>
      </c>
      <c r="E333" s="119"/>
      <c r="F333" s="120"/>
      <c r="G333" s="142">
        <v>2946.93</v>
      </c>
    </row>
    <row r="334" spans="2:7" ht="21" customHeight="1">
      <c r="B334" s="143">
        <v>87</v>
      </c>
      <c r="C334" s="121"/>
      <c r="D334" s="118" t="s">
        <v>674</v>
      </c>
      <c r="E334" s="119"/>
      <c r="F334" s="120"/>
      <c r="G334" s="142">
        <v>2691.2</v>
      </c>
    </row>
    <row r="335" spans="2:7" ht="21" customHeight="1">
      <c r="B335" s="119"/>
      <c r="C335" s="121"/>
      <c r="D335" s="141" t="s">
        <v>675</v>
      </c>
      <c r="E335" s="119"/>
      <c r="F335" s="120"/>
      <c r="G335" s="142">
        <v>2152.02</v>
      </c>
    </row>
    <row r="336" spans="2:7" ht="21" customHeight="1">
      <c r="B336" s="119"/>
      <c r="C336" s="121"/>
      <c r="D336" s="149" t="s">
        <v>676</v>
      </c>
      <c r="E336" s="119"/>
      <c r="F336" s="120"/>
      <c r="G336" s="142">
        <v>137</v>
      </c>
    </row>
    <row r="337" spans="2:7" ht="21" customHeight="1">
      <c r="B337" s="136">
        <v>44.1</v>
      </c>
      <c r="C337" s="137" t="s">
        <v>172</v>
      </c>
      <c r="D337" s="138" t="s">
        <v>677</v>
      </c>
      <c r="E337" s="137"/>
      <c r="F337" s="137"/>
      <c r="G337" s="137"/>
    </row>
    <row r="338" spans="2:7" ht="21" customHeight="1">
      <c r="B338" s="137"/>
      <c r="C338" s="138"/>
      <c r="D338" s="138" t="s">
        <v>678</v>
      </c>
      <c r="E338" s="137"/>
      <c r="F338" s="137"/>
      <c r="G338" s="137"/>
    </row>
    <row r="339" spans="2:7" ht="21" customHeight="1">
      <c r="B339" s="137"/>
      <c r="C339" s="137"/>
      <c r="D339" s="138" t="s">
        <v>690</v>
      </c>
      <c r="E339" s="137"/>
      <c r="F339" s="137"/>
      <c r="G339" s="137"/>
    </row>
    <row r="340" spans="2:7" ht="21" customHeight="1">
      <c r="B340" s="137"/>
      <c r="C340" s="137"/>
      <c r="D340" s="138" t="s">
        <v>47</v>
      </c>
      <c r="E340" s="137"/>
      <c r="F340" s="137"/>
      <c r="G340" s="137"/>
    </row>
    <row r="341" spans="2:7" ht="21" customHeight="1">
      <c r="B341" s="137">
        <v>3</v>
      </c>
      <c r="C341" s="137" t="s">
        <v>679</v>
      </c>
      <c r="D341" s="138" t="s">
        <v>680</v>
      </c>
      <c r="E341" s="137">
        <v>120.54</v>
      </c>
      <c r="F341" s="137" t="s">
        <v>679</v>
      </c>
      <c r="G341" s="137">
        <v>361.62</v>
      </c>
    </row>
    <row r="342" spans="2:7" ht="21" customHeight="1">
      <c r="B342" s="137">
        <v>1</v>
      </c>
      <c r="C342" s="137" t="s">
        <v>520</v>
      </c>
      <c r="D342" s="138" t="s">
        <v>681</v>
      </c>
      <c r="E342" s="137">
        <v>76</v>
      </c>
      <c r="F342" s="137" t="s">
        <v>520</v>
      </c>
      <c r="G342" s="137">
        <v>76</v>
      </c>
    </row>
    <row r="343" spans="2:7" ht="21" customHeight="1">
      <c r="B343" s="137">
        <v>1</v>
      </c>
      <c r="C343" s="137" t="s">
        <v>520</v>
      </c>
      <c r="D343" s="138" t="s">
        <v>682</v>
      </c>
      <c r="E343" s="137">
        <v>83.4</v>
      </c>
      <c r="F343" s="137" t="s">
        <v>520</v>
      </c>
      <c r="G343" s="137">
        <v>83.4</v>
      </c>
    </row>
    <row r="344" spans="2:7" ht="21" customHeight="1">
      <c r="B344" s="137">
        <v>2</v>
      </c>
      <c r="C344" s="137" t="s">
        <v>520</v>
      </c>
      <c r="D344" s="138" t="s">
        <v>683</v>
      </c>
      <c r="E344" s="137">
        <v>21.6</v>
      </c>
      <c r="F344" s="137" t="s">
        <v>520</v>
      </c>
      <c r="G344" s="137">
        <v>43.2</v>
      </c>
    </row>
    <row r="345" spans="2:7" ht="21" customHeight="1">
      <c r="B345" s="137">
        <v>1</v>
      </c>
      <c r="C345" s="137" t="s">
        <v>520</v>
      </c>
      <c r="D345" s="138" t="s">
        <v>684</v>
      </c>
      <c r="E345" s="137">
        <v>32.1</v>
      </c>
      <c r="F345" s="137" t="s">
        <v>520</v>
      </c>
      <c r="G345" s="140">
        <v>32.1</v>
      </c>
    </row>
    <row r="346" spans="2:7" ht="21" customHeight="1">
      <c r="B346" s="137">
        <v>0.5</v>
      </c>
      <c r="C346" s="137" t="s">
        <v>520</v>
      </c>
      <c r="D346" s="138" t="s">
        <v>685</v>
      </c>
      <c r="E346" s="137">
        <v>821</v>
      </c>
      <c r="F346" s="137" t="s">
        <v>520</v>
      </c>
      <c r="G346" s="137">
        <v>410.5</v>
      </c>
    </row>
    <row r="347" spans="2:7" ht="21" customHeight="1">
      <c r="B347" s="137"/>
      <c r="C347" s="137" t="s">
        <v>174</v>
      </c>
      <c r="D347" s="138" t="s">
        <v>686</v>
      </c>
      <c r="E347" s="137"/>
      <c r="F347" s="137" t="s">
        <v>174</v>
      </c>
      <c r="G347" s="137"/>
    </row>
    <row r="348" spans="2:7" ht="21" customHeight="1">
      <c r="B348" s="137"/>
      <c r="C348" s="137"/>
      <c r="D348" s="138" t="s">
        <v>687</v>
      </c>
      <c r="E348" s="137"/>
      <c r="F348" s="137"/>
      <c r="G348" s="137"/>
    </row>
    <row r="349" spans="2:7" ht="21" customHeight="1">
      <c r="B349" s="137"/>
      <c r="C349" s="137"/>
      <c r="D349" s="138"/>
      <c r="E349" s="137"/>
      <c r="F349" s="137"/>
      <c r="G349" s="137" t="s">
        <v>47</v>
      </c>
    </row>
    <row r="350" spans="2:7" ht="21" customHeight="1">
      <c r="B350" s="137"/>
      <c r="C350" s="137"/>
      <c r="D350" s="138" t="s">
        <v>688</v>
      </c>
      <c r="E350" s="137"/>
      <c r="F350" s="137"/>
      <c r="G350" s="137">
        <v>1006.82</v>
      </c>
    </row>
    <row r="351" spans="2:7" ht="21" customHeight="1">
      <c r="B351" s="137" t="s">
        <v>43</v>
      </c>
      <c r="C351" s="137"/>
      <c r="D351" s="138"/>
      <c r="E351" s="137"/>
      <c r="F351" s="137"/>
      <c r="G351" s="137"/>
    </row>
    <row r="352" spans="2:7" ht="21" customHeight="1">
      <c r="B352" s="137"/>
      <c r="C352" s="137"/>
      <c r="D352" s="138"/>
      <c r="E352" s="137"/>
      <c r="F352" s="137"/>
      <c r="G352" s="137" t="s">
        <v>47</v>
      </c>
    </row>
    <row r="353" spans="2:7" ht="21" customHeight="1">
      <c r="B353" s="137"/>
      <c r="C353" s="137"/>
      <c r="D353" s="138" t="s">
        <v>689</v>
      </c>
      <c r="E353" s="137"/>
      <c r="F353" s="137"/>
      <c r="G353" s="137">
        <v>335.61</v>
      </c>
    </row>
    <row r="354" spans="2:7" ht="21" customHeight="1">
      <c r="B354" s="137"/>
      <c r="C354" s="137" t="s">
        <v>565</v>
      </c>
      <c r="D354" s="138" t="s">
        <v>691</v>
      </c>
      <c r="E354" s="137"/>
      <c r="F354" s="137"/>
      <c r="G354" s="137"/>
    </row>
    <row r="355" spans="2:7" ht="21" customHeight="1">
      <c r="B355" s="137"/>
      <c r="C355" s="137"/>
      <c r="D355" s="138" t="s">
        <v>699</v>
      </c>
      <c r="E355" s="137"/>
      <c r="F355" s="137"/>
      <c r="G355" s="137"/>
    </row>
    <row r="356" spans="2:7" ht="21" customHeight="1">
      <c r="B356" s="137"/>
      <c r="C356" s="137"/>
      <c r="D356" s="138" t="s">
        <v>47</v>
      </c>
      <c r="E356" s="137" t="s">
        <v>47</v>
      </c>
      <c r="F356" s="137"/>
      <c r="G356" s="137"/>
    </row>
    <row r="357" spans="2:7" ht="21" customHeight="1">
      <c r="B357" s="137"/>
      <c r="C357" s="137"/>
      <c r="D357" s="138"/>
      <c r="E357" s="137"/>
      <c r="F357" s="137"/>
      <c r="G357" s="137"/>
    </row>
    <row r="358" spans="2:7" ht="21" customHeight="1">
      <c r="B358" s="150">
        <v>0.314</v>
      </c>
      <c r="C358" s="137" t="s">
        <v>25</v>
      </c>
      <c r="D358" s="138" t="s">
        <v>692</v>
      </c>
      <c r="E358" s="137">
        <v>5401.48</v>
      </c>
      <c r="F358" s="137" t="s">
        <v>25</v>
      </c>
      <c r="G358" s="137">
        <v>1696.06</v>
      </c>
    </row>
    <row r="359" spans="2:7" ht="21" customHeight="1">
      <c r="B359" s="137">
        <v>18</v>
      </c>
      <c r="C359" s="137" t="s">
        <v>693</v>
      </c>
      <c r="D359" s="138" t="s">
        <v>694</v>
      </c>
      <c r="E359" s="137">
        <v>41.87</v>
      </c>
      <c r="F359" s="137" t="s">
        <v>26</v>
      </c>
      <c r="G359" s="137">
        <v>753.66</v>
      </c>
    </row>
    <row r="360" spans="2:7" ht="21" customHeight="1">
      <c r="B360" s="137">
        <v>18</v>
      </c>
      <c r="C360" s="137" t="s">
        <v>693</v>
      </c>
      <c r="D360" s="138" t="s">
        <v>695</v>
      </c>
      <c r="E360" s="137">
        <v>1</v>
      </c>
      <c r="F360" s="137" t="s">
        <v>26</v>
      </c>
      <c r="G360" s="137">
        <v>18</v>
      </c>
    </row>
    <row r="361" spans="2:7" ht="21" customHeight="1">
      <c r="B361" s="137">
        <v>18</v>
      </c>
      <c r="C361" s="137" t="s">
        <v>693</v>
      </c>
      <c r="D361" s="138" t="s">
        <v>696</v>
      </c>
      <c r="E361" s="137">
        <v>2</v>
      </c>
      <c r="F361" s="137" t="s">
        <v>26</v>
      </c>
      <c r="G361" s="137">
        <v>36</v>
      </c>
    </row>
    <row r="362" spans="2:7" ht="21" customHeight="1">
      <c r="B362" s="137"/>
      <c r="C362" s="137"/>
      <c r="D362" s="138"/>
      <c r="E362" s="137"/>
      <c r="F362" s="137"/>
      <c r="G362" s="137" t="s">
        <v>47</v>
      </c>
    </row>
    <row r="363" spans="2:7" ht="21" customHeight="1">
      <c r="B363" s="137"/>
      <c r="C363" s="137"/>
      <c r="D363" s="138" t="s">
        <v>697</v>
      </c>
      <c r="E363" s="137"/>
      <c r="F363" s="137"/>
      <c r="G363" s="137">
        <v>2503.7199999999998</v>
      </c>
    </row>
    <row r="364" spans="2:7" ht="21" customHeight="1">
      <c r="B364" s="137"/>
      <c r="C364" s="137"/>
      <c r="D364" s="138"/>
      <c r="E364" s="137"/>
      <c r="F364" s="137"/>
      <c r="G364" s="137" t="s">
        <v>47</v>
      </c>
    </row>
    <row r="365" spans="2:7" ht="21" customHeight="1">
      <c r="B365" s="137"/>
      <c r="C365" s="137"/>
      <c r="D365" s="138" t="s">
        <v>698</v>
      </c>
      <c r="E365" s="137"/>
      <c r="F365" s="137"/>
      <c r="G365" s="137">
        <v>398.68</v>
      </c>
    </row>
    <row r="366" spans="2:7" ht="21" customHeight="1">
      <c r="B366" s="137"/>
      <c r="C366" s="137"/>
      <c r="D366" s="138" t="s">
        <v>700</v>
      </c>
      <c r="E366" s="137"/>
      <c r="F366" s="137"/>
      <c r="G366" s="137"/>
    </row>
    <row r="367" spans="2:7" ht="21" customHeight="1">
      <c r="B367" s="137"/>
      <c r="C367" s="137"/>
      <c r="D367" s="138"/>
      <c r="E367" s="137"/>
      <c r="F367" s="137"/>
      <c r="G367" s="137"/>
    </row>
    <row r="368" spans="2:7" ht="21" customHeight="1">
      <c r="B368" s="137"/>
      <c r="C368" s="137"/>
      <c r="D368" s="138"/>
      <c r="E368" s="137"/>
      <c r="F368" s="137"/>
      <c r="G368" s="137"/>
    </row>
    <row r="369" spans="2:7" ht="21" customHeight="1">
      <c r="B369" s="137">
        <v>10</v>
      </c>
      <c r="C369" s="137" t="s">
        <v>560</v>
      </c>
      <c r="D369" s="138" t="s">
        <v>702</v>
      </c>
      <c r="E369" s="137">
        <v>653</v>
      </c>
      <c r="F369" s="137" t="s">
        <v>560</v>
      </c>
      <c r="G369" s="137">
        <v>6530</v>
      </c>
    </row>
    <row r="370" spans="2:7" ht="21" customHeight="1">
      <c r="B370" s="137">
        <v>0.21</v>
      </c>
      <c r="C370" s="137" t="s">
        <v>139</v>
      </c>
      <c r="D370" s="138" t="s">
        <v>559</v>
      </c>
      <c r="E370" s="137">
        <v>4558.8900000000003</v>
      </c>
      <c r="F370" s="137" t="s">
        <v>139</v>
      </c>
      <c r="G370" s="137">
        <v>957.37</v>
      </c>
    </row>
    <row r="371" spans="2:7" ht="21" customHeight="1">
      <c r="B371" s="137">
        <v>1.1000000000000001</v>
      </c>
      <c r="C371" s="137" t="s">
        <v>539</v>
      </c>
      <c r="D371" s="138" t="s">
        <v>530</v>
      </c>
      <c r="E371" s="137">
        <v>947</v>
      </c>
      <c r="F371" s="137" t="s">
        <v>539</v>
      </c>
      <c r="G371" s="137">
        <v>1041.7</v>
      </c>
    </row>
    <row r="372" spans="2:7" ht="21" customHeight="1">
      <c r="B372" s="137">
        <v>1.1000000000000001</v>
      </c>
      <c r="C372" s="137" t="s">
        <v>539</v>
      </c>
      <c r="D372" s="138" t="s">
        <v>521</v>
      </c>
      <c r="E372" s="137">
        <v>884</v>
      </c>
      <c r="F372" s="137" t="s">
        <v>539</v>
      </c>
      <c r="G372" s="137">
        <v>972.4</v>
      </c>
    </row>
    <row r="373" spans="2:7" ht="21" customHeight="1">
      <c r="B373" s="137">
        <v>2.2000000000000002</v>
      </c>
      <c r="C373" s="137" t="s">
        <v>539</v>
      </c>
      <c r="D373" s="138" t="s">
        <v>522</v>
      </c>
      <c r="E373" s="137">
        <v>618</v>
      </c>
      <c r="F373" s="137" t="s">
        <v>539</v>
      </c>
      <c r="G373" s="137">
        <v>1359.6</v>
      </c>
    </row>
    <row r="374" spans="2:7" ht="21" customHeight="1">
      <c r="B374" s="137">
        <v>2.2000000000000002</v>
      </c>
      <c r="C374" s="137" t="s">
        <v>539</v>
      </c>
      <c r="D374" s="138" t="s">
        <v>523</v>
      </c>
      <c r="E374" s="137">
        <v>507</v>
      </c>
      <c r="F374" s="137" t="s">
        <v>539</v>
      </c>
      <c r="G374" s="137">
        <v>1115.4000000000001</v>
      </c>
    </row>
    <row r="375" spans="2:7" ht="21" customHeight="1">
      <c r="B375" s="150">
        <v>20</v>
      </c>
      <c r="C375" s="137" t="s">
        <v>562</v>
      </c>
      <c r="D375" s="138" t="s">
        <v>173</v>
      </c>
      <c r="E375" s="137">
        <v>6040</v>
      </c>
      <c r="F375" s="137" t="s">
        <v>158</v>
      </c>
      <c r="G375" s="137">
        <v>120.8</v>
      </c>
    </row>
    <row r="376" spans="2:7" ht="21" customHeight="1">
      <c r="B376" s="150">
        <v>2</v>
      </c>
      <c r="C376" s="137" t="s">
        <v>562</v>
      </c>
      <c r="D376" s="138" t="s">
        <v>701</v>
      </c>
      <c r="E376" s="137">
        <v>24.93</v>
      </c>
      <c r="F376" s="137" t="s">
        <v>562</v>
      </c>
      <c r="G376" s="137">
        <v>49.86</v>
      </c>
    </row>
    <row r="377" spans="2:7" ht="21" customHeight="1">
      <c r="B377" s="137">
        <v>1.6</v>
      </c>
      <c r="C377" s="137" t="s">
        <v>539</v>
      </c>
      <c r="D377" s="138" t="s">
        <v>521</v>
      </c>
      <c r="E377" s="137">
        <v>884</v>
      </c>
      <c r="F377" s="137" t="s">
        <v>539</v>
      </c>
      <c r="G377" s="137">
        <v>1414.4</v>
      </c>
    </row>
    <row r="378" spans="2:7" ht="21" customHeight="1">
      <c r="B378" s="137">
        <v>0.5</v>
      </c>
      <c r="C378" s="137" t="s">
        <v>539</v>
      </c>
      <c r="D378" s="138" t="s">
        <v>522</v>
      </c>
      <c r="E378" s="137">
        <v>618</v>
      </c>
      <c r="F378" s="137" t="s">
        <v>539</v>
      </c>
      <c r="G378" s="137">
        <v>309</v>
      </c>
    </row>
    <row r="379" spans="2:7" ht="21" customHeight="1">
      <c r="B379" s="137">
        <v>1.1000000000000001</v>
      </c>
      <c r="C379" s="137" t="s">
        <v>539</v>
      </c>
      <c r="D379" s="138" t="s">
        <v>523</v>
      </c>
      <c r="E379" s="137">
        <v>507</v>
      </c>
      <c r="F379" s="137" t="s">
        <v>539</v>
      </c>
      <c r="G379" s="137">
        <v>557.70000000000005</v>
      </c>
    </row>
    <row r="380" spans="2:7" ht="21" customHeight="1">
      <c r="B380" s="137"/>
      <c r="C380" s="137" t="s">
        <v>174</v>
      </c>
      <c r="D380" s="138" t="s">
        <v>175</v>
      </c>
      <c r="E380" s="137"/>
      <c r="F380" s="137" t="s">
        <v>174</v>
      </c>
      <c r="G380" s="137">
        <v>4.5999999999999996</v>
      </c>
    </row>
    <row r="381" spans="2:7" ht="21" customHeight="1">
      <c r="B381" s="137"/>
      <c r="C381" s="137"/>
      <c r="D381" s="138"/>
      <c r="E381" s="137"/>
      <c r="F381" s="137"/>
      <c r="G381" s="137" t="s">
        <v>47</v>
      </c>
    </row>
    <row r="382" spans="2:7" ht="21" customHeight="1">
      <c r="B382" s="137"/>
      <c r="C382" s="137"/>
      <c r="D382" s="138" t="s">
        <v>564</v>
      </c>
      <c r="E382" s="137"/>
      <c r="F382" s="137"/>
      <c r="G382" s="137">
        <v>14432.83</v>
      </c>
    </row>
    <row r="383" spans="2:7" ht="21" customHeight="1">
      <c r="B383" s="137"/>
      <c r="C383" s="137"/>
      <c r="D383" s="138"/>
      <c r="E383" s="137"/>
      <c r="F383" s="137"/>
      <c r="G383" s="137" t="s">
        <v>47</v>
      </c>
    </row>
    <row r="384" spans="2:7" ht="21" customHeight="1">
      <c r="B384" s="137"/>
      <c r="C384" s="137"/>
      <c r="D384" s="138" t="s">
        <v>541</v>
      </c>
      <c r="E384" s="137"/>
      <c r="F384" s="137"/>
      <c r="G384" s="137">
        <v>1443.28</v>
      </c>
    </row>
    <row r="385" spans="2:7" ht="21" customHeight="1">
      <c r="B385" s="14"/>
      <c r="C385" s="14"/>
      <c r="D385" s="16"/>
      <c r="E385" s="14"/>
      <c r="F385" s="14"/>
      <c r="G385" s="14" t="s">
        <v>525</v>
      </c>
    </row>
    <row r="386" spans="2:7" ht="21" customHeight="1">
      <c r="B386" s="14">
        <v>29.5</v>
      </c>
      <c r="C386" s="14" t="s">
        <v>172</v>
      </c>
      <c r="D386" s="16" t="s">
        <v>719</v>
      </c>
      <c r="E386" s="14"/>
      <c r="F386" s="14"/>
      <c r="G386" s="14"/>
    </row>
    <row r="387" spans="2:7" ht="21" customHeight="1">
      <c r="B387" s="14"/>
      <c r="C387" s="14"/>
      <c r="D387" s="16" t="s">
        <v>720</v>
      </c>
      <c r="E387" s="14"/>
      <c r="F387" s="14"/>
      <c r="G387" s="14"/>
    </row>
    <row r="388" spans="2:7" ht="21" customHeight="1">
      <c r="B388" s="14"/>
      <c r="C388" s="14"/>
      <c r="D388" s="16" t="s">
        <v>721</v>
      </c>
      <c r="E388" s="14"/>
      <c r="F388" s="14"/>
      <c r="G388" s="14"/>
    </row>
    <row r="389" spans="2:7" ht="21" customHeight="1">
      <c r="B389" s="14"/>
      <c r="C389" s="14"/>
      <c r="D389" s="16" t="s">
        <v>47</v>
      </c>
      <c r="E389" s="14" t="s">
        <v>47</v>
      </c>
      <c r="F389" s="14"/>
      <c r="G389" s="14"/>
    </row>
    <row r="390" spans="2:7" ht="21" customHeight="1">
      <c r="B390" s="14">
        <v>10</v>
      </c>
      <c r="C390" s="14" t="s">
        <v>560</v>
      </c>
      <c r="D390" s="16" t="s">
        <v>722</v>
      </c>
      <c r="E390" s="14">
        <v>377.86</v>
      </c>
      <c r="F390" s="14" t="s">
        <v>560</v>
      </c>
      <c r="G390" s="14">
        <v>3778.6</v>
      </c>
    </row>
    <row r="391" spans="2:7" ht="21" customHeight="1">
      <c r="B391" s="14">
        <v>0.21</v>
      </c>
      <c r="C391" s="14" t="s">
        <v>139</v>
      </c>
      <c r="D391" s="16" t="s">
        <v>559</v>
      </c>
      <c r="E391" s="14">
        <v>4558.8900000000003</v>
      </c>
      <c r="F391" s="14" t="s">
        <v>139</v>
      </c>
      <c r="G391" s="14">
        <v>957.37</v>
      </c>
    </row>
    <row r="392" spans="2:7" ht="21" customHeight="1">
      <c r="B392" s="14"/>
      <c r="C392" s="14"/>
      <c r="D392" s="16" t="s">
        <v>723</v>
      </c>
      <c r="E392" s="14" t="s">
        <v>43</v>
      </c>
      <c r="F392" s="14"/>
      <c r="G392" s="14" t="s">
        <v>43</v>
      </c>
    </row>
    <row r="393" spans="2:7" ht="21" customHeight="1">
      <c r="B393" s="14">
        <v>1.1000000000000001</v>
      </c>
      <c r="C393" s="14" t="s">
        <v>539</v>
      </c>
      <c r="D393" s="16" t="s">
        <v>530</v>
      </c>
      <c r="E393" s="14">
        <v>947</v>
      </c>
      <c r="F393" s="14" t="s">
        <v>539</v>
      </c>
      <c r="G393" s="14">
        <v>1041.7</v>
      </c>
    </row>
    <row r="394" spans="2:7" ht="21" customHeight="1">
      <c r="B394" s="14">
        <v>1.1000000000000001</v>
      </c>
      <c r="C394" s="14" t="s">
        <v>539</v>
      </c>
      <c r="D394" s="16" t="s">
        <v>521</v>
      </c>
      <c r="E394" s="14">
        <v>884</v>
      </c>
      <c r="F394" s="14" t="s">
        <v>539</v>
      </c>
      <c r="G394" s="14">
        <v>972.4</v>
      </c>
    </row>
    <row r="395" spans="2:7" ht="21" customHeight="1">
      <c r="B395" s="14">
        <v>2.2000000000000002</v>
      </c>
      <c r="C395" s="14" t="s">
        <v>539</v>
      </c>
      <c r="D395" s="16" t="s">
        <v>522</v>
      </c>
      <c r="E395" s="14">
        <v>618</v>
      </c>
      <c r="F395" s="14" t="s">
        <v>539</v>
      </c>
      <c r="G395" s="14">
        <v>1359.6</v>
      </c>
    </row>
    <row r="396" spans="2:7" ht="21" customHeight="1">
      <c r="B396" s="14">
        <v>2.2000000000000002</v>
      </c>
      <c r="C396" s="14" t="s">
        <v>539</v>
      </c>
      <c r="D396" s="16" t="s">
        <v>523</v>
      </c>
      <c r="E396" s="14">
        <v>507</v>
      </c>
      <c r="F396" s="14" t="s">
        <v>539</v>
      </c>
      <c r="G396" s="14">
        <v>1115.4000000000001</v>
      </c>
    </row>
    <row r="397" spans="2:7" ht="21" customHeight="1">
      <c r="B397" s="14">
        <v>20</v>
      </c>
      <c r="C397" s="14" t="s">
        <v>562</v>
      </c>
      <c r="D397" s="16" t="s">
        <v>173</v>
      </c>
      <c r="E397" s="14">
        <v>6040</v>
      </c>
      <c r="F397" s="14" t="s">
        <v>158</v>
      </c>
      <c r="G397" s="17">
        <v>120.8</v>
      </c>
    </row>
    <row r="398" spans="2:7" ht="21" customHeight="1">
      <c r="B398" s="14">
        <v>2</v>
      </c>
      <c r="C398" s="14" t="s">
        <v>562</v>
      </c>
      <c r="D398" s="16" t="s">
        <v>724</v>
      </c>
      <c r="E398" s="14">
        <v>36.1</v>
      </c>
      <c r="F398" s="14" t="s">
        <v>562</v>
      </c>
      <c r="G398" s="14">
        <v>72.2</v>
      </c>
    </row>
    <row r="399" spans="2:7" ht="21" customHeight="1">
      <c r="B399" s="14">
        <v>1.6</v>
      </c>
      <c r="C399" s="14" t="s">
        <v>539</v>
      </c>
      <c r="D399" s="16" t="s">
        <v>521</v>
      </c>
      <c r="E399" s="14">
        <v>884</v>
      </c>
      <c r="F399" s="14" t="s">
        <v>539</v>
      </c>
      <c r="G399" s="14">
        <v>1414.4</v>
      </c>
    </row>
    <row r="400" spans="2:7" ht="21" customHeight="1">
      <c r="B400" s="14">
        <v>0.5</v>
      </c>
      <c r="C400" s="14" t="s">
        <v>539</v>
      </c>
      <c r="D400" s="16" t="s">
        <v>522</v>
      </c>
      <c r="E400" s="14">
        <v>618</v>
      </c>
      <c r="F400" s="14" t="s">
        <v>539</v>
      </c>
      <c r="G400" s="14">
        <v>309</v>
      </c>
    </row>
    <row r="401" spans="2:7" ht="21.95" customHeight="1">
      <c r="B401" s="14">
        <v>1.1000000000000001</v>
      </c>
      <c r="C401" s="14" t="s">
        <v>539</v>
      </c>
      <c r="D401" s="16" t="s">
        <v>523</v>
      </c>
      <c r="E401" s="14">
        <v>507</v>
      </c>
      <c r="F401" s="14" t="s">
        <v>539</v>
      </c>
      <c r="G401" s="14">
        <v>557.70000000000005</v>
      </c>
    </row>
    <row r="402" spans="2:7" ht="21.95" customHeight="1">
      <c r="B402" s="14"/>
      <c r="C402" s="14" t="s">
        <v>174</v>
      </c>
      <c r="D402" s="16" t="s">
        <v>175</v>
      </c>
      <c r="E402" s="14"/>
      <c r="F402" s="14" t="s">
        <v>174</v>
      </c>
      <c r="G402" s="14">
        <v>0</v>
      </c>
    </row>
    <row r="403" spans="2:7" ht="21.95" customHeight="1">
      <c r="B403" s="14"/>
      <c r="C403" s="14"/>
      <c r="D403" s="16"/>
      <c r="E403" s="14"/>
      <c r="F403" s="14"/>
      <c r="G403" s="14" t="s">
        <v>47</v>
      </c>
    </row>
    <row r="404" spans="2:7" ht="21.95" customHeight="1">
      <c r="B404" s="14"/>
      <c r="C404" s="14"/>
      <c r="D404" s="16" t="s">
        <v>564</v>
      </c>
      <c r="E404" s="14"/>
      <c r="F404" s="14"/>
      <c r="G404" s="14">
        <v>11699.17</v>
      </c>
    </row>
    <row r="405" spans="2:7" ht="21.95" customHeight="1">
      <c r="B405" s="14"/>
      <c r="C405" s="14"/>
      <c r="D405" s="16"/>
      <c r="E405" s="14"/>
      <c r="F405" s="14"/>
      <c r="G405" s="14" t="s">
        <v>47</v>
      </c>
    </row>
    <row r="406" spans="2:7" ht="21.95" customHeight="1">
      <c r="B406" s="14"/>
      <c r="C406" s="14"/>
      <c r="D406" s="16" t="s">
        <v>541</v>
      </c>
      <c r="E406" s="14"/>
      <c r="F406" s="14"/>
      <c r="G406" s="14">
        <v>1169.92</v>
      </c>
    </row>
    <row r="407" spans="2:7" ht="21.95" customHeight="1">
      <c r="B407" s="14"/>
      <c r="C407" s="14"/>
      <c r="D407" s="16"/>
      <c r="E407" s="14"/>
      <c r="F407" s="14"/>
      <c r="G407" s="14" t="s">
        <v>525</v>
      </c>
    </row>
    <row r="408" spans="2:7" ht="21.95" customHeight="1">
      <c r="B408" s="14">
        <v>29.4</v>
      </c>
      <c r="C408" s="14" t="s">
        <v>172</v>
      </c>
      <c r="D408" s="16" t="s">
        <v>725</v>
      </c>
      <c r="E408" s="14"/>
      <c r="F408" s="14"/>
      <c r="G408" s="14"/>
    </row>
    <row r="409" spans="2:7" ht="21.95" customHeight="1">
      <c r="B409" s="14"/>
      <c r="C409" s="14"/>
      <c r="D409" s="16" t="s">
        <v>726</v>
      </c>
      <c r="E409" s="14"/>
      <c r="F409" s="14"/>
      <c r="G409" s="14"/>
    </row>
    <row r="410" spans="2:7" ht="21.95" customHeight="1">
      <c r="B410" s="14"/>
      <c r="C410" s="14"/>
      <c r="D410" s="16" t="s">
        <v>47</v>
      </c>
      <c r="E410" s="14"/>
      <c r="F410" s="14"/>
      <c r="G410" s="14"/>
    </row>
    <row r="411" spans="2:7" ht="21.95" customHeight="1">
      <c r="B411" s="14">
        <v>1.86</v>
      </c>
      <c r="C411" s="14" t="s">
        <v>560</v>
      </c>
      <c r="D411" s="16" t="s">
        <v>727</v>
      </c>
      <c r="E411" s="14">
        <v>415</v>
      </c>
      <c r="F411" s="14" t="s">
        <v>560</v>
      </c>
      <c r="G411" s="14">
        <v>771.9</v>
      </c>
    </row>
    <row r="412" spans="2:7" ht="21.95" customHeight="1">
      <c r="B412" s="14">
        <v>0.4</v>
      </c>
      <c r="C412" s="14" t="s">
        <v>562</v>
      </c>
      <c r="D412" s="16" t="s">
        <v>728</v>
      </c>
      <c r="E412" s="14">
        <v>36.1</v>
      </c>
      <c r="F412" s="14" t="s">
        <v>562</v>
      </c>
      <c r="G412" s="14">
        <v>14.44</v>
      </c>
    </row>
    <row r="413" spans="2:7" ht="21.95" customHeight="1">
      <c r="B413" s="14">
        <v>0.02</v>
      </c>
      <c r="C413" s="14" t="s">
        <v>139</v>
      </c>
      <c r="D413" s="16" t="s">
        <v>729</v>
      </c>
      <c r="E413" s="14">
        <v>6008.49</v>
      </c>
      <c r="F413" s="14" t="s">
        <v>139</v>
      </c>
      <c r="G413" s="14">
        <v>120.17</v>
      </c>
    </row>
    <row r="414" spans="2:7" ht="21.95" customHeight="1">
      <c r="B414" s="14">
        <v>1</v>
      </c>
      <c r="C414" s="14" t="s">
        <v>539</v>
      </c>
      <c r="D414" s="16" t="s">
        <v>530</v>
      </c>
      <c r="E414" s="14">
        <v>947</v>
      </c>
      <c r="F414" s="14" t="s">
        <v>539</v>
      </c>
      <c r="G414" s="14">
        <v>947</v>
      </c>
    </row>
    <row r="415" spans="2:7" ht="21.95" customHeight="1">
      <c r="B415" s="14">
        <v>1</v>
      </c>
      <c r="C415" s="14" t="s">
        <v>539</v>
      </c>
      <c r="D415" s="16" t="s">
        <v>730</v>
      </c>
      <c r="E415" s="14">
        <v>618</v>
      </c>
      <c r="F415" s="14" t="s">
        <v>539</v>
      </c>
      <c r="G415" s="14">
        <v>618</v>
      </c>
    </row>
    <row r="416" spans="2:7" ht="21.95" customHeight="1">
      <c r="B416" s="14"/>
      <c r="C416" s="14" t="s">
        <v>174</v>
      </c>
      <c r="D416" s="16" t="s">
        <v>175</v>
      </c>
      <c r="E416" s="14"/>
      <c r="F416" s="14" t="s">
        <v>174</v>
      </c>
      <c r="G416" s="14"/>
    </row>
    <row r="417" spans="2:7" ht="21.95" customHeight="1">
      <c r="B417" s="14"/>
      <c r="C417" s="14"/>
      <c r="D417" s="16"/>
      <c r="E417" s="14"/>
      <c r="F417" s="14"/>
      <c r="G417" s="14" t="s">
        <v>47</v>
      </c>
    </row>
    <row r="418" spans="2:7" ht="21.95" customHeight="1">
      <c r="B418" s="14"/>
      <c r="C418" s="14"/>
      <c r="D418" s="16" t="s">
        <v>731</v>
      </c>
      <c r="E418" s="14"/>
      <c r="F418" s="14"/>
      <c r="G418" s="14">
        <v>2471.5100000000002</v>
      </c>
    </row>
    <row r="419" spans="2:7" ht="21.95" customHeight="1">
      <c r="B419" s="14"/>
      <c r="C419" s="14"/>
      <c r="D419" s="16"/>
      <c r="E419" s="14"/>
      <c r="F419" s="14"/>
      <c r="G419" s="17" t="s">
        <v>47</v>
      </c>
    </row>
    <row r="420" spans="2:7" ht="21.95" customHeight="1">
      <c r="B420" s="14"/>
      <c r="C420" s="14"/>
      <c r="D420" s="16" t="s">
        <v>541</v>
      </c>
      <c r="E420" s="14"/>
      <c r="F420" s="14"/>
      <c r="G420" s="14">
        <v>1328.77</v>
      </c>
    </row>
    <row r="421" spans="2:7" ht="21.95" customHeight="1">
      <c r="B421" s="14"/>
      <c r="C421" s="14"/>
      <c r="D421" s="16"/>
      <c r="E421" s="14"/>
      <c r="F421" s="14"/>
      <c r="G421" s="14" t="s">
        <v>525</v>
      </c>
    </row>
    <row r="422" spans="2:7" ht="21.95" customHeight="1">
      <c r="B422" s="14"/>
      <c r="C422" s="14"/>
      <c r="D422" s="16"/>
      <c r="E422" s="14"/>
      <c r="F422" s="14"/>
      <c r="G422" s="14"/>
    </row>
    <row r="423" spans="2:7" ht="21.95" customHeight="1">
      <c r="B423" s="14"/>
      <c r="C423" s="14"/>
      <c r="D423" s="16"/>
      <c r="E423" s="14"/>
      <c r="F423" s="14"/>
      <c r="G423" s="14"/>
    </row>
    <row r="424" spans="2:7" ht="21.95" customHeight="1">
      <c r="B424" s="14"/>
      <c r="C424" s="14"/>
      <c r="D424" s="16"/>
      <c r="E424" s="14"/>
      <c r="F424" s="14"/>
      <c r="G424" s="14"/>
    </row>
    <row r="425" spans="2:7" ht="21.95" customHeight="1">
      <c r="B425" s="14"/>
      <c r="C425" s="14"/>
      <c r="D425" s="16"/>
      <c r="E425" s="14"/>
      <c r="F425" s="14"/>
      <c r="G425" s="14"/>
    </row>
    <row r="426" spans="2:7" ht="21.95" customHeight="1">
      <c r="B426" s="14"/>
      <c r="C426" s="14"/>
      <c r="D426" s="16"/>
      <c r="E426" s="14"/>
      <c r="F426" s="14"/>
      <c r="G426" s="14"/>
    </row>
    <row r="427" spans="2:7" ht="21.95" customHeight="1">
      <c r="B427" s="14"/>
      <c r="C427" s="14"/>
      <c r="D427" s="16"/>
      <c r="E427" s="14"/>
      <c r="F427" s="14"/>
      <c r="G427" s="14"/>
    </row>
    <row r="428" spans="2:7" ht="21.95" customHeight="1">
      <c r="B428" s="14"/>
      <c r="C428" s="14"/>
      <c r="D428" s="16"/>
      <c r="E428" s="14"/>
      <c r="F428" s="14"/>
      <c r="G428" s="14"/>
    </row>
    <row r="429" spans="2:7" ht="21.95" customHeight="1">
      <c r="B429" s="14"/>
      <c r="C429" s="14"/>
      <c r="D429" s="16"/>
      <c r="E429" s="14"/>
      <c r="F429" s="14"/>
      <c r="G429" s="14"/>
    </row>
    <row r="430" spans="2:7" ht="21.95" customHeight="1">
      <c r="B430" s="14"/>
      <c r="C430" s="14"/>
      <c r="D430" s="16"/>
      <c r="E430" s="14"/>
      <c r="F430" s="14"/>
      <c r="G430" s="14"/>
    </row>
    <row r="431" spans="2:7" ht="21.95" customHeight="1">
      <c r="B431" s="14"/>
      <c r="C431" s="14"/>
      <c r="D431" s="16"/>
      <c r="E431" s="14"/>
      <c r="F431" s="14"/>
      <c r="G431" s="14"/>
    </row>
    <row r="432" spans="2:7" ht="21.95" customHeight="1">
      <c r="B432" s="14"/>
      <c r="C432" s="14"/>
      <c r="D432" s="16"/>
      <c r="E432" s="14"/>
      <c r="F432" s="14"/>
      <c r="G432" s="14"/>
    </row>
    <row r="433" spans="2:7" ht="21.95" customHeight="1">
      <c r="B433" s="14"/>
      <c r="C433" s="14"/>
      <c r="D433" s="16"/>
      <c r="E433" s="14"/>
      <c r="F433" s="14"/>
      <c r="G433" s="14"/>
    </row>
    <row r="434" spans="2:7" ht="21.95" customHeight="1">
      <c r="B434" s="14"/>
      <c r="C434" s="14"/>
      <c r="D434" s="16"/>
      <c r="E434" s="14"/>
      <c r="F434" s="14"/>
      <c r="G434" s="14"/>
    </row>
    <row r="435" spans="2:7" ht="21.95" customHeight="1">
      <c r="B435" s="14"/>
      <c r="C435" s="14"/>
      <c r="D435" s="16"/>
      <c r="E435" s="14"/>
      <c r="F435" s="14"/>
      <c r="G435" s="14"/>
    </row>
    <row r="436" spans="2:7" ht="21.95" customHeight="1">
      <c r="B436" s="14"/>
      <c r="C436" s="14"/>
      <c r="D436" s="16"/>
      <c r="E436" s="14"/>
      <c r="F436" s="14"/>
      <c r="G436" s="14"/>
    </row>
    <row r="437" spans="2:7" ht="21.95" customHeight="1">
      <c r="B437" s="14"/>
      <c r="C437" s="14"/>
      <c r="D437" s="16"/>
      <c r="E437" s="14"/>
      <c r="F437" s="14"/>
      <c r="G437" s="14"/>
    </row>
    <row r="438" spans="2:7" ht="21.95" customHeight="1">
      <c r="B438" s="14"/>
      <c r="C438" s="14"/>
      <c r="D438" s="16"/>
      <c r="E438" s="14"/>
      <c r="F438" s="14"/>
      <c r="G438" s="14"/>
    </row>
    <row r="439" spans="2:7" ht="21.95" customHeight="1">
      <c r="B439" s="14"/>
      <c r="C439" s="14"/>
      <c r="D439" s="16"/>
      <c r="E439" s="14"/>
      <c r="F439" s="14"/>
      <c r="G439" s="14"/>
    </row>
    <row r="440" spans="2:7" ht="21.95" customHeight="1">
      <c r="B440" s="14"/>
      <c r="C440" s="14"/>
      <c r="D440" s="16"/>
      <c r="E440" s="14"/>
      <c r="F440" s="14"/>
      <c r="G440" s="14"/>
    </row>
    <row r="441" spans="2:7" ht="21.95" customHeight="1">
      <c r="B441" s="14"/>
      <c r="C441" s="14"/>
      <c r="D441" s="16"/>
      <c r="E441" s="14"/>
      <c r="F441" s="14"/>
      <c r="G441" s="14"/>
    </row>
    <row r="442" spans="2:7" ht="21.95" customHeight="1">
      <c r="B442" s="14"/>
      <c r="C442" s="14"/>
      <c r="D442" s="16"/>
      <c r="E442" s="14"/>
      <c r="F442" s="14"/>
      <c r="G442" s="14"/>
    </row>
    <row r="443" spans="2:7" ht="21.95" customHeight="1">
      <c r="B443" s="14"/>
      <c r="C443" s="14"/>
      <c r="D443" s="16"/>
      <c r="E443" s="14"/>
      <c r="F443" s="14"/>
      <c r="G443" s="14"/>
    </row>
    <row r="444" spans="2:7" ht="21.95" customHeight="1">
      <c r="B444" s="14"/>
      <c r="C444" s="14"/>
      <c r="D444" s="16"/>
      <c r="E444" s="14"/>
      <c r="F444" s="14"/>
      <c r="G444" s="14"/>
    </row>
    <row r="445" spans="2:7" ht="21.95" customHeight="1">
      <c r="B445" s="14"/>
      <c r="C445" s="14"/>
      <c r="D445" s="16"/>
      <c r="E445" s="14"/>
      <c r="F445" s="14"/>
      <c r="G445" s="14"/>
    </row>
    <row r="446" spans="2:7" ht="21.95" customHeight="1">
      <c r="B446" s="14"/>
      <c r="C446" s="14"/>
      <c r="D446" s="16"/>
      <c r="E446" s="14"/>
      <c r="F446" s="14"/>
      <c r="G446" s="14"/>
    </row>
    <row r="447" spans="2:7" ht="21.95" customHeight="1">
      <c r="B447" s="14"/>
      <c r="C447" s="14"/>
      <c r="D447" s="16"/>
      <c r="E447" s="14"/>
      <c r="F447" s="14"/>
      <c r="G447" s="14"/>
    </row>
    <row r="448" spans="2:7" ht="21.95" customHeight="1">
      <c r="B448" s="14"/>
      <c r="C448" s="14"/>
      <c r="D448" s="16"/>
      <c r="E448" s="14"/>
      <c r="F448" s="14"/>
      <c r="G448" s="14"/>
    </row>
    <row r="449" spans="2:7" ht="21.95" customHeight="1">
      <c r="B449" s="14"/>
      <c r="C449" s="14"/>
      <c r="D449" s="16"/>
      <c r="E449" s="14"/>
      <c r="F449" s="14"/>
      <c r="G449" s="14"/>
    </row>
    <row r="450" spans="2:7" ht="21.95" customHeight="1">
      <c r="B450" s="14"/>
      <c r="C450" s="14"/>
      <c r="D450" s="16"/>
      <c r="E450" s="14"/>
      <c r="F450" s="14"/>
      <c r="G450" s="14"/>
    </row>
    <row r="451" spans="2:7" ht="21.95" customHeight="1">
      <c r="B451" s="14"/>
      <c r="C451" s="14"/>
      <c r="D451" s="16"/>
      <c r="E451" s="14"/>
      <c r="F451" s="14"/>
      <c r="G451" s="14"/>
    </row>
    <row r="452" spans="2:7" ht="21.95" customHeight="1">
      <c r="B452" s="14"/>
      <c r="C452" s="14"/>
      <c r="D452" s="16"/>
      <c r="E452" s="14"/>
      <c r="F452" s="14"/>
      <c r="G452" s="14"/>
    </row>
    <row r="453" spans="2:7" ht="21.95" customHeight="1">
      <c r="B453" s="14"/>
      <c r="C453" s="14"/>
      <c r="D453" s="16"/>
      <c r="E453" s="14"/>
      <c r="F453" s="14"/>
      <c r="G453" s="14"/>
    </row>
    <row r="454" spans="2:7" ht="21.95" customHeight="1">
      <c r="B454" s="14"/>
      <c r="C454" s="14"/>
      <c r="D454" s="16"/>
      <c r="E454" s="14"/>
      <c r="F454" s="14"/>
      <c r="G454" s="14"/>
    </row>
    <row r="455" spans="2:7" ht="21.95" customHeight="1">
      <c r="B455" s="14"/>
      <c r="C455" s="14"/>
      <c r="D455" s="16"/>
      <c r="E455" s="14"/>
      <c r="F455" s="14"/>
      <c r="G455" s="14"/>
    </row>
    <row r="456" spans="2:7" ht="21.95" customHeight="1">
      <c r="B456" s="14"/>
      <c r="C456" s="14"/>
      <c r="D456" s="16"/>
      <c r="E456" s="14"/>
      <c r="F456" s="14"/>
      <c r="G456" s="14"/>
    </row>
    <row r="457" spans="2:7" ht="21.95" customHeight="1">
      <c r="B457" s="14"/>
      <c r="C457" s="14"/>
      <c r="D457" s="16"/>
      <c r="E457" s="14"/>
      <c r="F457" s="14"/>
      <c r="G457" s="14"/>
    </row>
    <row r="458" spans="2:7" ht="21.95" customHeight="1">
      <c r="B458" s="14"/>
      <c r="C458" s="14"/>
      <c r="D458" s="16"/>
      <c r="E458" s="14"/>
      <c r="F458" s="14"/>
      <c r="G458" s="14"/>
    </row>
    <row r="459" spans="2:7" ht="21.95" customHeight="1">
      <c r="B459" s="14"/>
      <c r="C459" s="14"/>
      <c r="D459" s="16"/>
      <c r="E459" s="14"/>
      <c r="F459" s="14"/>
      <c r="G459" s="14"/>
    </row>
    <row r="460" spans="2:7" ht="21.95" customHeight="1">
      <c r="B460" s="14"/>
      <c r="C460" s="14"/>
      <c r="D460" s="16"/>
      <c r="E460" s="14"/>
      <c r="F460" s="14"/>
      <c r="G460" s="14"/>
    </row>
    <row r="461" spans="2:7" ht="21.95" customHeight="1">
      <c r="B461" s="14"/>
      <c r="C461" s="14"/>
      <c r="D461" s="16"/>
      <c r="E461" s="14"/>
      <c r="F461" s="14"/>
      <c r="G461" s="14"/>
    </row>
    <row r="462" spans="2:7" ht="21.95" customHeight="1">
      <c r="B462" s="14"/>
      <c r="C462" s="14"/>
      <c r="D462" s="16"/>
      <c r="E462" s="14"/>
      <c r="F462" s="14"/>
      <c r="G462" s="14"/>
    </row>
    <row r="463" spans="2:7" ht="21.95" customHeight="1">
      <c r="B463" s="14"/>
      <c r="C463" s="14"/>
      <c r="D463" s="16"/>
      <c r="E463" s="14"/>
      <c r="F463" s="14"/>
      <c r="G463" s="14"/>
    </row>
    <row r="464" spans="2:7" ht="21.95" customHeight="1">
      <c r="B464" s="14"/>
      <c r="C464" s="14"/>
      <c r="D464" s="16"/>
      <c r="E464" s="14"/>
      <c r="F464" s="14"/>
      <c r="G464" s="14"/>
    </row>
    <row r="465" spans="2:7" ht="21.95" customHeight="1">
      <c r="B465" s="14"/>
      <c r="C465" s="14"/>
      <c r="D465" s="16"/>
      <c r="E465" s="14"/>
      <c r="F465" s="14"/>
      <c r="G465" s="14"/>
    </row>
    <row r="466" spans="2:7" ht="21.95" customHeight="1">
      <c r="B466" s="14"/>
      <c r="C466" s="14"/>
      <c r="D466" s="16"/>
      <c r="E466" s="14"/>
      <c r="F466" s="14"/>
      <c r="G466" s="14"/>
    </row>
    <row r="467" spans="2:7" ht="21.95" customHeight="1">
      <c r="B467" s="14"/>
      <c r="C467" s="14"/>
      <c r="D467" s="16"/>
      <c r="E467" s="14"/>
      <c r="F467" s="14"/>
      <c r="G467" s="14"/>
    </row>
    <row r="468" spans="2:7" ht="21.95" customHeight="1">
      <c r="B468" s="14"/>
      <c r="C468" s="14"/>
      <c r="D468" s="16"/>
      <c r="E468" s="14"/>
      <c r="F468" s="14"/>
      <c r="G468" s="14"/>
    </row>
    <row r="469" spans="2:7" ht="21.95" customHeight="1">
      <c r="B469" s="14"/>
      <c r="C469" s="14"/>
      <c r="D469" s="16"/>
      <c r="E469" s="14"/>
      <c r="F469" s="14"/>
      <c r="G469" s="14"/>
    </row>
    <row r="470" spans="2:7" ht="21.95" customHeight="1">
      <c r="B470" s="14"/>
      <c r="C470" s="14"/>
      <c r="D470" s="16"/>
      <c r="E470" s="14"/>
      <c r="F470" s="14"/>
      <c r="G470" s="14"/>
    </row>
    <row r="471" spans="2:7" ht="21.95" customHeight="1">
      <c r="B471" s="14"/>
      <c r="C471" s="14"/>
      <c r="D471" s="16"/>
      <c r="E471" s="14"/>
      <c r="F471" s="14"/>
      <c r="G471" s="14"/>
    </row>
    <row r="472" spans="2:7" ht="21.95" customHeight="1">
      <c r="B472" s="14"/>
      <c r="C472" s="14"/>
      <c r="D472" s="16"/>
      <c r="E472" s="14"/>
      <c r="F472" s="14"/>
      <c r="G472" s="14"/>
    </row>
    <row r="473" spans="2:7" ht="21.95" customHeight="1">
      <c r="B473" s="14"/>
      <c r="C473" s="14"/>
      <c r="D473" s="16"/>
      <c r="E473" s="14"/>
      <c r="F473" s="14"/>
      <c r="G473" s="14"/>
    </row>
    <row r="474" spans="2:7" ht="21.95" customHeight="1">
      <c r="B474" s="14"/>
      <c r="C474" s="14"/>
      <c r="D474" s="16"/>
      <c r="E474" s="14"/>
      <c r="F474" s="14"/>
      <c r="G474" s="14"/>
    </row>
    <row r="475" spans="2:7" ht="21.95" customHeight="1">
      <c r="B475" s="14"/>
      <c r="C475" s="14"/>
      <c r="D475" s="16"/>
      <c r="E475" s="14"/>
      <c r="F475" s="14"/>
      <c r="G475" s="14"/>
    </row>
    <row r="476" spans="2:7" ht="21.95" customHeight="1">
      <c r="B476" s="14"/>
      <c r="C476" s="14"/>
      <c r="D476" s="16"/>
      <c r="E476" s="14"/>
      <c r="F476" s="14"/>
      <c r="G476" s="14"/>
    </row>
    <row r="477" spans="2:7" ht="21.95" customHeight="1">
      <c r="B477" s="14"/>
      <c r="C477" s="14"/>
      <c r="D477" s="16"/>
      <c r="E477" s="14"/>
      <c r="F477" s="14"/>
      <c r="G477" s="14"/>
    </row>
    <row r="478" spans="2:7" ht="21.95" customHeight="1">
      <c r="B478" s="14"/>
      <c r="C478" s="14"/>
      <c r="D478" s="16"/>
      <c r="E478" s="14"/>
      <c r="F478" s="14"/>
      <c r="G478" s="14"/>
    </row>
    <row r="479" spans="2:7" ht="21.95" customHeight="1">
      <c r="B479" s="14"/>
      <c r="C479" s="14"/>
      <c r="D479" s="16"/>
      <c r="E479" s="14"/>
      <c r="F479" s="14"/>
      <c r="G479" s="14"/>
    </row>
    <row r="480" spans="2:7" ht="21.95" customHeight="1">
      <c r="B480" s="14"/>
      <c r="C480" s="14"/>
      <c r="D480" s="16"/>
      <c r="E480" s="14"/>
      <c r="F480" s="14"/>
      <c r="G480" s="14"/>
    </row>
    <row r="481" spans="2:7" ht="21.95" customHeight="1">
      <c r="B481" s="14"/>
      <c r="C481" s="14"/>
      <c r="D481" s="16"/>
      <c r="E481" s="14"/>
      <c r="F481" s="14"/>
      <c r="G481" s="14"/>
    </row>
    <row r="482" spans="2:7" ht="21.95" customHeight="1">
      <c r="B482" s="14"/>
      <c r="C482" s="14"/>
      <c r="D482" s="16"/>
      <c r="E482" s="14"/>
      <c r="F482" s="14"/>
      <c r="G482" s="14"/>
    </row>
    <row r="483" spans="2:7" ht="21.95" customHeight="1">
      <c r="B483" s="14"/>
      <c r="C483" s="14"/>
      <c r="D483" s="16"/>
      <c r="E483" s="14"/>
      <c r="F483" s="14"/>
      <c r="G483" s="14"/>
    </row>
    <row r="484" spans="2:7" ht="21.95" customHeight="1">
      <c r="B484" s="14"/>
      <c r="C484" s="14"/>
      <c r="D484" s="16"/>
      <c r="E484" s="14"/>
      <c r="F484" s="14"/>
      <c r="G484" s="14"/>
    </row>
    <row r="485" spans="2:7" ht="21.95" customHeight="1">
      <c r="B485" s="14"/>
      <c r="C485" s="14"/>
      <c r="D485" s="16"/>
      <c r="E485" s="14"/>
      <c r="F485" s="14"/>
      <c r="G485" s="14"/>
    </row>
    <row r="486" spans="2:7" ht="21.95" customHeight="1">
      <c r="B486" s="14"/>
      <c r="C486" s="14"/>
      <c r="D486" s="16"/>
      <c r="E486" s="14"/>
      <c r="F486" s="14"/>
      <c r="G486" s="14"/>
    </row>
    <row r="487" spans="2:7" ht="21.95" customHeight="1">
      <c r="B487" s="14"/>
      <c r="C487" s="14"/>
      <c r="D487" s="16"/>
      <c r="E487" s="14"/>
      <c r="F487" s="14"/>
      <c r="G487" s="14"/>
    </row>
    <row r="488" spans="2:7" ht="21.95" customHeight="1">
      <c r="B488" s="14"/>
      <c r="C488" s="14"/>
      <c r="D488" s="16"/>
      <c r="E488" s="14"/>
      <c r="F488" s="14"/>
      <c r="G488" s="14"/>
    </row>
    <row r="489" spans="2:7" ht="21.95" customHeight="1">
      <c r="B489" s="14"/>
      <c r="C489" s="14"/>
      <c r="D489" s="16"/>
      <c r="E489" s="14"/>
      <c r="F489" s="14"/>
      <c r="G489" s="14"/>
    </row>
    <row r="490" spans="2:7" ht="21.95" customHeight="1">
      <c r="B490" s="14"/>
      <c r="C490" s="14"/>
      <c r="D490" s="16"/>
      <c r="E490" s="14"/>
      <c r="F490" s="14"/>
      <c r="G490" s="14"/>
    </row>
    <row r="491" spans="2:7" ht="21.95" customHeight="1">
      <c r="B491" s="14"/>
      <c r="C491" s="14"/>
      <c r="D491" s="16"/>
      <c r="E491" s="14"/>
      <c r="F491" s="14"/>
      <c r="G491" s="14"/>
    </row>
    <row r="492" spans="2:7" ht="21.95" customHeight="1">
      <c r="B492" s="14"/>
      <c r="C492" s="14"/>
      <c r="D492" s="16"/>
      <c r="E492" s="14"/>
      <c r="F492" s="14"/>
      <c r="G492" s="14"/>
    </row>
    <row r="493" spans="2:7" ht="21.95" customHeight="1">
      <c r="B493" s="14"/>
      <c r="C493" s="14"/>
      <c r="D493" s="16"/>
      <c r="E493" s="14"/>
      <c r="F493" s="14"/>
      <c r="G493" s="14"/>
    </row>
    <row r="494" spans="2:7" ht="21.95" customHeight="1">
      <c r="B494" s="14"/>
      <c r="C494" s="14"/>
      <c r="D494" s="16"/>
      <c r="E494" s="14"/>
      <c r="F494" s="14"/>
      <c r="G494" s="14"/>
    </row>
    <row r="495" spans="2:7" ht="21.95" customHeight="1">
      <c r="B495" s="14"/>
      <c r="C495" s="14"/>
      <c r="D495" s="16"/>
      <c r="E495" s="14"/>
      <c r="F495" s="14"/>
      <c r="G495" s="14"/>
    </row>
    <row r="496" spans="2:7" ht="21.95" customHeight="1">
      <c r="B496" s="14"/>
      <c r="C496" s="14"/>
      <c r="D496" s="16"/>
      <c r="E496" s="14"/>
      <c r="F496" s="14"/>
      <c r="G496" s="14"/>
    </row>
    <row r="497" spans="2:7" ht="21.95" customHeight="1">
      <c r="B497" s="14"/>
      <c r="C497" s="14"/>
      <c r="D497" s="16"/>
      <c r="E497" s="14"/>
      <c r="F497" s="14"/>
      <c r="G497" s="14"/>
    </row>
    <row r="498" spans="2:7" ht="21.95" customHeight="1">
      <c r="B498" s="14"/>
      <c r="C498" s="14"/>
      <c r="D498" s="16"/>
      <c r="E498" s="14"/>
      <c r="F498" s="14"/>
      <c r="G498" s="14"/>
    </row>
    <row r="499" spans="2:7" ht="21.95" customHeight="1">
      <c r="B499" s="14"/>
      <c r="C499" s="14"/>
      <c r="D499" s="16"/>
      <c r="E499" s="14"/>
      <c r="F499" s="14"/>
      <c r="G499" s="14"/>
    </row>
    <row r="500" spans="2:7" ht="21.95" customHeight="1">
      <c r="B500" s="14"/>
      <c r="C500" s="14"/>
      <c r="D500" s="16"/>
      <c r="E500" s="14"/>
      <c r="F500" s="14"/>
      <c r="G500" s="14"/>
    </row>
    <row r="501" spans="2:7" ht="21.95" customHeight="1">
      <c r="B501" s="14"/>
      <c r="C501" s="14"/>
      <c r="D501" s="16"/>
      <c r="E501" s="14"/>
      <c r="F501" s="14"/>
      <c r="G501" s="14"/>
    </row>
    <row r="502" spans="2:7" ht="21.95" customHeight="1">
      <c r="B502" s="14"/>
      <c r="C502" s="14"/>
      <c r="D502" s="16"/>
      <c r="E502" s="14"/>
      <c r="F502" s="14"/>
      <c r="G502" s="14"/>
    </row>
    <row r="503" spans="2:7" ht="21.95" customHeight="1">
      <c r="B503" s="14"/>
      <c r="C503" s="14"/>
      <c r="D503" s="16"/>
      <c r="E503" s="14"/>
      <c r="F503" s="14"/>
      <c r="G503" s="14"/>
    </row>
    <row r="504" spans="2:7" ht="21.95" customHeight="1">
      <c r="B504" s="14"/>
      <c r="C504" s="14"/>
      <c r="D504" s="16"/>
      <c r="E504" s="14"/>
      <c r="F504" s="14"/>
      <c r="G504" s="14"/>
    </row>
    <row r="505" spans="2:7" ht="21.95" customHeight="1">
      <c r="B505" s="14"/>
      <c r="C505" s="14"/>
      <c r="D505" s="16"/>
      <c r="E505" s="14"/>
      <c r="F505" s="14"/>
      <c r="G505" s="14"/>
    </row>
    <row r="506" spans="2:7" ht="21.95" customHeight="1">
      <c r="B506" s="14"/>
      <c r="C506" s="14"/>
      <c r="D506" s="16"/>
      <c r="E506" s="14"/>
      <c r="F506" s="14"/>
      <c r="G506" s="14"/>
    </row>
    <row r="507" spans="2:7" ht="21.95" customHeight="1">
      <c r="B507" s="14"/>
      <c r="C507" s="14"/>
      <c r="D507" s="16"/>
      <c r="E507" s="14"/>
      <c r="F507" s="14"/>
      <c r="G507" s="14"/>
    </row>
    <row r="508" spans="2:7" ht="21.95" customHeight="1">
      <c r="B508" s="14"/>
      <c r="C508" s="14"/>
      <c r="D508" s="16"/>
      <c r="E508" s="14"/>
      <c r="F508" s="14"/>
      <c r="G508" s="14"/>
    </row>
    <row r="509" spans="2:7" ht="21.95" customHeight="1">
      <c r="B509" s="14"/>
      <c r="C509" s="14"/>
      <c r="D509" s="16"/>
      <c r="E509" s="14"/>
      <c r="F509" s="14"/>
      <c r="G509" s="14"/>
    </row>
    <row r="510" spans="2:7" ht="21.95" customHeight="1">
      <c r="B510" s="14"/>
      <c r="C510" s="14"/>
      <c r="D510" s="16"/>
      <c r="E510" s="14"/>
      <c r="F510" s="14"/>
      <c r="G510" s="14"/>
    </row>
    <row r="511" spans="2:7" ht="21.95" customHeight="1">
      <c r="B511" s="14"/>
      <c r="C511" s="14"/>
      <c r="D511" s="16"/>
      <c r="E511" s="14"/>
      <c r="F511" s="14"/>
      <c r="G511" s="14"/>
    </row>
    <row r="512" spans="2:7" ht="21.95" customHeight="1">
      <c r="B512" s="14"/>
      <c r="C512" s="14"/>
      <c r="D512" s="16"/>
      <c r="E512" s="14"/>
      <c r="F512" s="14"/>
      <c r="G512" s="14"/>
    </row>
    <row r="513" spans="2:7" ht="21.95" customHeight="1">
      <c r="B513" s="14"/>
      <c r="C513" s="14"/>
      <c r="D513" s="16"/>
      <c r="E513" s="14"/>
      <c r="F513" s="14"/>
      <c r="G513" s="14"/>
    </row>
    <row r="514" spans="2:7" ht="21.95" customHeight="1">
      <c r="B514" s="14"/>
      <c r="C514" s="14"/>
      <c r="D514" s="16"/>
      <c r="E514" s="14"/>
      <c r="F514" s="14"/>
      <c r="G514" s="14"/>
    </row>
    <row r="515" spans="2:7" ht="21.95" customHeight="1">
      <c r="B515" s="14"/>
      <c r="C515" s="14"/>
      <c r="D515" s="16"/>
      <c r="E515" s="14"/>
      <c r="F515" s="14"/>
      <c r="G515" s="14"/>
    </row>
    <row r="516" spans="2:7" ht="21.95" customHeight="1">
      <c r="B516" s="14"/>
      <c r="C516" s="14"/>
      <c r="D516" s="16"/>
      <c r="E516" s="14"/>
      <c r="F516" s="14"/>
      <c r="G516" s="14"/>
    </row>
    <row r="517" spans="2:7" ht="21.95" customHeight="1">
      <c r="B517" s="14"/>
      <c r="C517" s="14"/>
      <c r="D517" s="16"/>
      <c r="E517" s="14"/>
      <c r="F517" s="14"/>
      <c r="G517" s="14"/>
    </row>
    <row r="518" spans="2:7" ht="21.95" customHeight="1">
      <c r="B518" s="14"/>
      <c r="C518" s="14"/>
      <c r="D518" s="16"/>
      <c r="E518" s="14"/>
      <c r="F518" s="14"/>
      <c r="G518" s="14"/>
    </row>
    <row r="519" spans="2:7" ht="21.95" customHeight="1">
      <c r="B519" s="14"/>
      <c r="C519" s="14"/>
      <c r="D519" s="16"/>
      <c r="E519" s="14"/>
      <c r="F519" s="14"/>
      <c r="G519" s="14"/>
    </row>
    <row r="520" spans="2:7" ht="21.95" customHeight="1">
      <c r="B520" s="14"/>
      <c r="C520" s="14"/>
      <c r="D520" s="16"/>
      <c r="E520" s="14"/>
      <c r="F520" s="14"/>
      <c r="G520" s="14"/>
    </row>
    <row r="521" spans="2:7" ht="21.95" customHeight="1">
      <c r="B521" s="14"/>
      <c r="C521" s="14"/>
      <c r="D521" s="16"/>
      <c r="E521" s="14"/>
      <c r="F521" s="14"/>
      <c r="G521" s="14"/>
    </row>
    <row r="522" spans="2:7" ht="21.95" customHeight="1">
      <c r="B522" s="14"/>
      <c r="C522" s="14"/>
      <c r="D522" s="16"/>
      <c r="E522" s="14"/>
      <c r="F522" s="14"/>
      <c r="G522" s="14"/>
    </row>
    <row r="523" spans="2:7" ht="21.95" customHeight="1">
      <c r="B523" s="14"/>
      <c r="C523" s="14"/>
      <c r="D523" s="16"/>
      <c r="E523" s="14"/>
      <c r="F523" s="14"/>
      <c r="G523" s="14"/>
    </row>
    <row r="524" spans="2:7" ht="21.95" customHeight="1">
      <c r="B524" s="14"/>
      <c r="C524" s="14"/>
      <c r="D524" s="16"/>
      <c r="E524" s="14"/>
      <c r="F524" s="14"/>
      <c r="G524" s="14"/>
    </row>
    <row r="525" spans="2:7" ht="21.95" customHeight="1">
      <c r="B525" s="14"/>
      <c r="C525" s="14"/>
      <c r="D525" s="16"/>
      <c r="E525" s="14"/>
      <c r="F525" s="14"/>
      <c r="G525" s="14"/>
    </row>
    <row r="526" spans="2:7" ht="21.95" customHeight="1">
      <c r="B526" s="14"/>
      <c r="C526" s="14"/>
      <c r="D526" s="16"/>
      <c r="E526" s="14"/>
      <c r="F526" s="14"/>
      <c r="G526" s="14"/>
    </row>
    <row r="527" spans="2:7" ht="21.95" customHeight="1">
      <c r="B527" s="14"/>
      <c r="C527" s="14"/>
      <c r="D527" s="16"/>
      <c r="E527" s="14"/>
      <c r="F527" s="14"/>
      <c r="G527" s="14"/>
    </row>
    <row r="528" spans="2:7" ht="21.95" customHeight="1">
      <c r="B528" s="14"/>
      <c r="C528" s="14"/>
      <c r="D528" s="16"/>
      <c r="E528" s="14"/>
      <c r="F528" s="14"/>
      <c r="G528" s="14"/>
    </row>
    <row r="529" spans="2:7" ht="21.95" customHeight="1">
      <c r="B529" s="14"/>
      <c r="C529" s="14"/>
      <c r="D529" s="16"/>
      <c r="E529" s="14"/>
      <c r="F529" s="14"/>
      <c r="G529" s="14"/>
    </row>
    <row r="530" spans="2:7" ht="21.95" customHeight="1">
      <c r="B530" s="14"/>
      <c r="C530" s="14"/>
      <c r="D530" s="16"/>
      <c r="E530" s="14"/>
      <c r="F530" s="14"/>
      <c r="G530" s="14"/>
    </row>
    <row r="531" spans="2:7" ht="21.95" customHeight="1">
      <c r="B531" s="14"/>
      <c r="C531" s="14"/>
      <c r="D531" s="16"/>
      <c r="E531" s="14"/>
      <c r="F531" s="14"/>
      <c r="G531" s="14"/>
    </row>
    <row r="532" spans="2:7" ht="21.95" customHeight="1">
      <c r="B532" s="14"/>
      <c r="C532" s="14"/>
      <c r="D532" s="16"/>
      <c r="E532" s="14"/>
      <c r="F532" s="14"/>
      <c r="G532" s="14"/>
    </row>
    <row r="533" spans="2:7" ht="21.95" customHeight="1">
      <c r="B533" s="14"/>
      <c r="C533" s="14"/>
      <c r="D533" s="16"/>
      <c r="E533" s="14"/>
      <c r="F533" s="14"/>
      <c r="G533" s="14"/>
    </row>
    <row r="534" spans="2:7" ht="21.95" customHeight="1">
      <c r="B534" s="14"/>
      <c r="C534" s="14"/>
      <c r="D534" s="16"/>
      <c r="E534" s="14"/>
      <c r="F534" s="14"/>
      <c r="G534" s="14"/>
    </row>
    <row r="535" spans="2:7" ht="21.95" customHeight="1">
      <c r="B535" s="14"/>
      <c r="C535" s="14"/>
      <c r="D535" s="16"/>
      <c r="E535" s="14"/>
      <c r="F535" s="14"/>
      <c r="G535" s="14"/>
    </row>
    <row r="536" spans="2:7" ht="21.95" customHeight="1">
      <c r="B536" s="14"/>
      <c r="C536" s="14"/>
      <c r="D536" s="16"/>
      <c r="E536" s="14"/>
      <c r="F536" s="14"/>
      <c r="G536" s="14"/>
    </row>
    <row r="537" spans="2:7" ht="21.95" customHeight="1">
      <c r="B537" s="14"/>
      <c r="C537" s="14"/>
      <c r="D537" s="16"/>
      <c r="E537" s="14"/>
      <c r="F537" s="14"/>
      <c r="G537" s="14"/>
    </row>
    <row r="538" spans="2:7" ht="21.95" customHeight="1">
      <c r="B538" s="14"/>
      <c r="C538" s="14"/>
      <c r="D538" s="16"/>
      <c r="E538" s="14"/>
      <c r="F538" s="14"/>
      <c r="G538" s="14"/>
    </row>
    <row r="539" spans="2:7" ht="21.95" customHeight="1">
      <c r="B539" s="14"/>
      <c r="C539" s="14"/>
      <c r="D539" s="16"/>
      <c r="E539" s="14"/>
      <c r="F539" s="14"/>
      <c r="G539" s="14"/>
    </row>
    <row r="540" spans="2:7" ht="21.95" customHeight="1">
      <c r="B540" s="14"/>
      <c r="C540" s="14"/>
      <c r="D540" s="16"/>
      <c r="E540" s="14"/>
      <c r="F540" s="14"/>
      <c r="G540" s="14"/>
    </row>
    <row r="541" spans="2:7" ht="21.95" customHeight="1">
      <c r="B541" s="14"/>
      <c r="C541" s="14"/>
      <c r="D541" s="16"/>
      <c r="E541" s="14"/>
      <c r="F541" s="14"/>
      <c r="G541" s="14"/>
    </row>
    <row r="542" spans="2:7" ht="21.95" customHeight="1">
      <c r="B542" s="14"/>
      <c r="C542" s="14"/>
      <c r="D542" s="16"/>
      <c r="E542" s="14"/>
      <c r="F542" s="14"/>
      <c r="G542" s="14"/>
    </row>
    <row r="543" spans="2:7" ht="21.95" customHeight="1">
      <c r="B543" s="14"/>
      <c r="C543" s="14"/>
      <c r="D543" s="16"/>
      <c r="E543" s="14"/>
      <c r="F543" s="14"/>
      <c r="G543" s="14"/>
    </row>
    <row r="544" spans="2:7" ht="21.95" customHeight="1">
      <c r="B544" s="14"/>
      <c r="C544" s="14"/>
      <c r="D544" s="16"/>
      <c r="E544" s="14"/>
      <c r="F544" s="14"/>
      <c r="G544" s="14"/>
    </row>
    <row r="545" spans="2:7" ht="21.95" customHeight="1">
      <c r="B545" s="14"/>
      <c r="C545" s="14"/>
      <c r="D545" s="16"/>
      <c r="E545" s="14"/>
      <c r="F545" s="14"/>
      <c r="G545" s="14"/>
    </row>
    <row r="546" spans="2:7" ht="21.95" customHeight="1">
      <c r="B546" s="14"/>
      <c r="C546" s="14"/>
      <c r="D546" s="16"/>
      <c r="E546" s="14"/>
      <c r="F546" s="14"/>
      <c r="G546" s="14"/>
    </row>
    <row r="547" spans="2:7" ht="21.95" customHeight="1">
      <c r="B547" s="14"/>
      <c r="C547" s="14"/>
      <c r="D547" s="16"/>
      <c r="E547" s="14"/>
      <c r="F547" s="14"/>
      <c r="G547" s="14"/>
    </row>
    <row r="548" spans="2:7" ht="21.95" customHeight="1">
      <c r="B548" s="14"/>
      <c r="C548" s="14"/>
      <c r="D548" s="16"/>
      <c r="E548" s="14"/>
      <c r="F548" s="14"/>
      <c r="G548" s="14"/>
    </row>
    <row r="549" spans="2:7" ht="21.95" customHeight="1">
      <c r="B549" s="14"/>
      <c r="C549" s="14"/>
      <c r="D549" s="16"/>
      <c r="E549" s="14"/>
      <c r="F549" s="14"/>
      <c r="G549" s="14"/>
    </row>
    <row r="550" spans="2:7" ht="21.95" customHeight="1">
      <c r="B550" s="14"/>
      <c r="C550" s="14"/>
      <c r="D550" s="16"/>
      <c r="E550" s="14"/>
      <c r="F550" s="14"/>
      <c r="G550" s="14"/>
    </row>
    <row r="551" spans="2:7" ht="21.95" customHeight="1">
      <c r="B551" s="14"/>
      <c r="C551" s="14"/>
      <c r="D551" s="16"/>
      <c r="E551" s="14"/>
      <c r="F551" s="14"/>
      <c r="G551" s="14"/>
    </row>
    <row r="552" spans="2:7" ht="21.95" customHeight="1">
      <c r="B552" s="14"/>
      <c r="C552" s="14"/>
      <c r="D552" s="16"/>
      <c r="E552" s="14"/>
      <c r="F552" s="14"/>
      <c r="G552" s="14"/>
    </row>
    <row r="553" spans="2:7" ht="21.95" customHeight="1">
      <c r="B553" s="14"/>
      <c r="C553" s="14"/>
      <c r="D553" s="16"/>
      <c r="E553" s="14"/>
      <c r="F553" s="14"/>
      <c r="G553" s="14"/>
    </row>
    <row r="554" spans="2:7" ht="21.95" customHeight="1">
      <c r="B554" s="14"/>
      <c r="C554" s="14"/>
      <c r="D554" s="16"/>
      <c r="E554" s="14"/>
      <c r="F554" s="14"/>
      <c r="G554" s="14"/>
    </row>
    <row r="555" spans="2:7" ht="21.95" customHeight="1">
      <c r="B555" s="14"/>
      <c r="C555" s="14"/>
      <c r="D555" s="16"/>
      <c r="E555" s="14"/>
      <c r="F555" s="14"/>
      <c r="G555" s="14"/>
    </row>
    <row r="556" spans="2:7" ht="21.95" customHeight="1">
      <c r="B556" s="14"/>
      <c r="C556" s="14"/>
      <c r="D556" s="16"/>
      <c r="E556" s="14"/>
      <c r="F556" s="14"/>
      <c r="G556" s="14"/>
    </row>
    <row r="557" spans="2:7" ht="21.95" customHeight="1">
      <c r="B557" s="14"/>
      <c r="C557" s="14"/>
      <c r="D557" s="16"/>
      <c r="E557" s="14"/>
      <c r="F557" s="14"/>
      <c r="G557" s="14"/>
    </row>
    <row r="558" spans="2:7" ht="21.95" customHeight="1">
      <c r="B558" s="14"/>
      <c r="C558" s="14"/>
      <c r="D558" s="16"/>
      <c r="E558" s="14"/>
      <c r="F558" s="14"/>
      <c r="G558" s="14"/>
    </row>
    <row r="559" spans="2:7" ht="21.95" customHeight="1">
      <c r="B559" s="14"/>
      <c r="C559" s="14"/>
      <c r="D559" s="16"/>
      <c r="E559" s="14"/>
      <c r="F559" s="14"/>
      <c r="G559" s="14"/>
    </row>
    <row r="560" spans="2:7" ht="21.95" customHeight="1">
      <c r="B560" s="14"/>
      <c r="C560" s="14"/>
      <c r="D560" s="16"/>
      <c r="E560" s="14"/>
      <c r="F560" s="14"/>
      <c r="G560" s="14"/>
    </row>
    <row r="561" spans="2:7" ht="21.95" customHeight="1">
      <c r="B561" s="14"/>
      <c r="C561" s="14"/>
      <c r="D561" s="16"/>
      <c r="E561" s="14"/>
      <c r="F561" s="14"/>
      <c r="G561" s="14"/>
    </row>
    <row r="562" spans="2:7" ht="21.95" customHeight="1">
      <c r="B562" s="14"/>
      <c r="C562" s="14"/>
      <c r="D562" s="16"/>
      <c r="E562" s="14"/>
      <c r="F562" s="14"/>
      <c r="G562" s="14"/>
    </row>
    <row r="563" spans="2:7" ht="21.95" customHeight="1">
      <c r="B563" s="14"/>
      <c r="C563" s="14"/>
      <c r="D563" s="16"/>
      <c r="E563" s="14"/>
      <c r="F563" s="14"/>
      <c r="G563" s="14"/>
    </row>
    <row r="564" spans="2:7" ht="21.95" customHeight="1">
      <c r="B564" s="14"/>
      <c r="C564" s="14"/>
      <c r="D564" s="16"/>
      <c r="E564" s="14"/>
      <c r="F564" s="14"/>
      <c r="G564" s="14"/>
    </row>
    <row r="565" spans="2:7" ht="21.95" customHeight="1">
      <c r="B565" s="14"/>
      <c r="C565" s="14"/>
      <c r="D565" s="16"/>
      <c r="E565" s="14"/>
      <c r="F565" s="14"/>
      <c r="G565" s="14"/>
    </row>
    <row r="566" spans="2:7" ht="21.95" customHeight="1">
      <c r="B566" s="14"/>
      <c r="C566" s="14"/>
      <c r="D566" s="16"/>
      <c r="E566" s="14"/>
      <c r="F566" s="14"/>
      <c r="G566" s="14"/>
    </row>
    <row r="567" spans="2:7" ht="21.95" customHeight="1">
      <c r="B567" s="14"/>
      <c r="C567" s="14"/>
      <c r="D567" s="16"/>
      <c r="E567" s="14"/>
      <c r="F567" s="14"/>
      <c r="G567" s="14"/>
    </row>
    <row r="568" spans="2:7" ht="21.95" customHeight="1">
      <c r="B568" s="14"/>
      <c r="C568" s="14"/>
      <c r="D568" s="16"/>
      <c r="E568" s="81"/>
      <c r="F568" s="14"/>
      <c r="G568" s="14"/>
    </row>
    <row r="569" spans="2:7" ht="21.95" customHeight="1">
      <c r="B569" s="14"/>
      <c r="C569" s="14"/>
      <c r="D569" s="14"/>
      <c r="E569" s="14"/>
      <c r="F569" s="14"/>
      <c r="G569" s="14"/>
    </row>
    <row r="570" spans="2:7" ht="21.95" customHeight="1">
      <c r="B570" s="14"/>
      <c r="C570" s="14"/>
      <c r="D570" s="14"/>
      <c r="E570" s="14"/>
      <c r="F570" s="14"/>
      <c r="G570" s="14"/>
    </row>
    <row r="571" spans="2:7" ht="21.95" customHeight="1">
      <c r="B571" s="14"/>
      <c r="C571" s="14"/>
      <c r="D571" s="14"/>
      <c r="E571" s="14"/>
      <c r="F571" s="14"/>
      <c r="G571" s="14"/>
    </row>
    <row r="572" spans="2:7" ht="21.95" customHeight="1">
      <c r="B572" s="14"/>
      <c r="C572" s="14"/>
      <c r="D572" s="14"/>
      <c r="E572" s="14"/>
      <c r="F572" s="14"/>
      <c r="G572" s="14"/>
    </row>
    <row r="573" spans="2:7" ht="21.95" customHeight="1">
      <c r="B573" s="14"/>
      <c r="C573" s="14"/>
      <c r="D573" s="14"/>
      <c r="E573" s="14"/>
      <c r="F573" s="14"/>
      <c r="G573" s="14"/>
    </row>
    <row r="574" spans="2:7" ht="21.95" customHeight="1">
      <c r="B574" s="14"/>
      <c r="C574" s="14"/>
      <c r="D574" s="14"/>
      <c r="E574" s="14"/>
      <c r="F574" s="14"/>
      <c r="G574" s="14"/>
    </row>
    <row r="575" spans="2:7" ht="21.95" customHeight="1">
      <c r="B575" s="14"/>
      <c r="C575" s="14"/>
      <c r="D575" s="14"/>
      <c r="E575" s="14"/>
      <c r="F575" s="14"/>
      <c r="G575" s="14"/>
    </row>
    <row r="576" spans="2:7" ht="21.95" customHeight="1">
      <c r="B576" s="14"/>
      <c r="C576" s="14"/>
      <c r="D576" s="14"/>
      <c r="E576" s="14"/>
      <c r="F576" s="14"/>
      <c r="G576" s="14"/>
    </row>
    <row r="577" spans="2:7" ht="21.95" customHeight="1">
      <c r="B577" s="14"/>
      <c r="C577" s="14"/>
      <c r="D577" s="14"/>
      <c r="E577" s="14"/>
      <c r="F577" s="14"/>
      <c r="G577" s="14"/>
    </row>
    <row r="578" spans="2:7" ht="21.95" customHeight="1">
      <c r="B578" s="14"/>
      <c r="C578" s="14"/>
      <c r="D578" s="14"/>
      <c r="E578" s="14"/>
      <c r="F578" s="14"/>
      <c r="G578" s="14"/>
    </row>
    <row r="579" spans="2:7" ht="21.95" customHeight="1">
      <c r="B579" s="14"/>
      <c r="C579" s="14"/>
      <c r="D579" s="14"/>
      <c r="E579" s="14"/>
      <c r="F579" s="14"/>
      <c r="G579" s="14"/>
    </row>
    <row r="580" spans="2:7" ht="21.95" customHeight="1">
      <c r="B580" s="14"/>
      <c r="C580" s="14"/>
      <c r="D580" s="14"/>
      <c r="E580" s="14"/>
      <c r="F580" s="14"/>
      <c r="G580" s="14"/>
    </row>
    <row r="581" spans="2:7" ht="21.95" customHeight="1">
      <c r="B581" s="14"/>
      <c r="C581" s="14"/>
      <c r="D581" s="14"/>
      <c r="E581" s="14"/>
      <c r="F581" s="14"/>
      <c r="G581" s="14"/>
    </row>
    <row r="582" spans="2:7" ht="21.95" customHeight="1">
      <c r="B582" s="14"/>
      <c r="C582" s="14"/>
      <c r="D582" s="14"/>
      <c r="E582" s="14"/>
      <c r="F582" s="14"/>
      <c r="G582" s="14"/>
    </row>
    <row r="583" spans="2:7" ht="21.95" customHeight="1">
      <c r="B583" s="14"/>
      <c r="C583" s="14"/>
      <c r="D583" s="14"/>
      <c r="E583" s="14"/>
      <c r="F583" s="14"/>
      <c r="G583" s="14"/>
    </row>
    <row r="584" spans="2:7" ht="21.95" customHeight="1">
      <c r="B584" s="14"/>
      <c r="C584" s="14"/>
      <c r="D584" s="14"/>
      <c r="E584" s="14"/>
      <c r="F584" s="14"/>
      <c r="G584" s="14"/>
    </row>
    <row r="585" spans="2:7" ht="21.95" customHeight="1">
      <c r="B585" s="14"/>
      <c r="C585" s="14"/>
      <c r="D585" s="14"/>
      <c r="E585" s="14"/>
      <c r="F585" s="14"/>
      <c r="G585" s="14"/>
    </row>
    <row r="586" spans="2:7" ht="21.95" customHeight="1">
      <c r="B586" s="14"/>
      <c r="C586" s="14"/>
      <c r="D586" s="14"/>
      <c r="E586" s="14"/>
      <c r="F586" s="14"/>
      <c r="G586" s="14"/>
    </row>
    <row r="587" spans="2:7" ht="21.95" customHeight="1">
      <c r="B587" s="14"/>
      <c r="C587" s="14"/>
      <c r="D587" s="14"/>
      <c r="E587" s="14"/>
      <c r="F587" s="14"/>
      <c r="G587" s="14"/>
    </row>
    <row r="588" spans="2:7" ht="21.95" customHeight="1">
      <c r="B588" s="14"/>
      <c r="C588" s="14"/>
      <c r="D588" s="16"/>
      <c r="E588" s="14"/>
      <c r="F588" s="14"/>
      <c r="G588" s="14"/>
    </row>
    <row r="589" spans="2:7" ht="21.95" customHeight="1">
      <c r="B589" s="14"/>
      <c r="C589" s="14"/>
      <c r="D589" s="16"/>
      <c r="E589" s="14"/>
      <c r="F589" s="14"/>
      <c r="G589" s="14"/>
    </row>
    <row r="590" spans="2:7" ht="21.95" customHeight="1">
      <c r="B590" s="14"/>
      <c r="C590" s="14"/>
      <c r="D590" s="16"/>
      <c r="E590" s="14"/>
      <c r="F590" s="14"/>
      <c r="G590" s="14"/>
    </row>
    <row r="591" spans="2:7" ht="21.95" customHeight="1">
      <c r="B591" s="14"/>
      <c r="C591" s="14"/>
      <c r="D591" s="16"/>
      <c r="E591" s="14"/>
      <c r="F591" s="14"/>
      <c r="G591" s="14"/>
    </row>
    <row r="592" spans="2:7" ht="21.95" customHeight="1">
      <c r="B592" s="14"/>
      <c r="C592" s="14"/>
      <c r="D592" s="16"/>
      <c r="E592" s="14"/>
      <c r="F592" s="14"/>
      <c r="G592" s="14"/>
    </row>
    <row r="593" spans="2:7" ht="21.95" customHeight="1">
      <c r="B593" s="14"/>
      <c r="C593" s="14"/>
      <c r="D593" s="16"/>
      <c r="E593" s="14"/>
      <c r="F593" s="14"/>
      <c r="G593" s="14"/>
    </row>
    <row r="594" spans="2:7" ht="21.95" customHeight="1">
      <c r="B594" s="14"/>
      <c r="C594" s="14"/>
      <c r="D594" s="16"/>
      <c r="E594" s="14"/>
      <c r="F594" s="14"/>
      <c r="G594" s="14"/>
    </row>
    <row r="595" spans="2:7" ht="21.95" customHeight="1">
      <c r="B595" s="14"/>
      <c r="C595" s="14"/>
      <c r="D595" s="16"/>
      <c r="E595" s="14"/>
      <c r="F595" s="14"/>
      <c r="G595" s="14"/>
    </row>
    <row r="596" spans="2:7" ht="21.95" customHeight="1">
      <c r="B596" s="14"/>
      <c r="C596" s="14"/>
      <c r="D596" s="16"/>
      <c r="E596" s="14"/>
      <c r="F596" s="14"/>
      <c r="G596" s="14"/>
    </row>
    <row r="597" spans="2:7" ht="21.95" customHeight="1">
      <c r="B597" s="14"/>
      <c r="C597" s="14"/>
      <c r="D597" s="16"/>
      <c r="E597" s="14"/>
      <c r="F597" s="14"/>
      <c r="G597" s="14"/>
    </row>
    <row r="598" spans="2:7" ht="21.95" customHeight="1">
      <c r="B598" s="14"/>
      <c r="C598" s="14"/>
      <c r="D598" s="16"/>
      <c r="E598" s="14"/>
      <c r="F598" s="14"/>
      <c r="G598" s="14"/>
    </row>
    <row r="599" spans="2:7" ht="21.95" customHeight="1">
      <c r="B599" s="14"/>
      <c r="C599" s="14"/>
      <c r="D599" s="16"/>
      <c r="E599" s="14"/>
      <c r="F599" s="14"/>
      <c r="G599" s="14"/>
    </row>
    <row r="600" spans="2:7" ht="21.95" customHeight="1">
      <c r="B600" s="14"/>
      <c r="C600" s="14"/>
      <c r="D600" s="16"/>
      <c r="E600" s="14"/>
      <c r="F600" s="14"/>
      <c r="G600" s="14"/>
    </row>
    <row r="601" spans="2:7" ht="21.95" customHeight="1">
      <c r="B601" s="14"/>
      <c r="C601" s="14"/>
      <c r="D601" s="16"/>
      <c r="E601" s="14"/>
      <c r="F601" s="14"/>
      <c r="G601" s="14"/>
    </row>
    <row r="602" spans="2:7" ht="21.95" customHeight="1">
      <c r="B602" s="14"/>
      <c r="C602" s="14"/>
      <c r="D602" s="16"/>
      <c r="E602" s="14"/>
      <c r="F602" s="14"/>
      <c r="G602" s="14"/>
    </row>
    <row r="603" spans="2:7" ht="21.95" customHeight="1">
      <c r="B603" s="14"/>
      <c r="C603" s="14"/>
      <c r="D603" s="16"/>
      <c r="E603" s="14"/>
      <c r="F603" s="14"/>
      <c r="G603" s="14"/>
    </row>
    <row r="604" spans="2:7" ht="21.95" customHeight="1">
      <c r="B604" s="14"/>
      <c r="C604" s="14"/>
      <c r="D604" s="16"/>
      <c r="E604" s="14"/>
      <c r="F604" s="14"/>
      <c r="G604" s="14"/>
    </row>
    <row r="605" spans="2:7" ht="21.95" customHeight="1">
      <c r="B605" s="14"/>
      <c r="C605" s="14"/>
      <c r="D605" s="16"/>
      <c r="E605" s="14"/>
      <c r="F605" s="14"/>
      <c r="G605" s="14"/>
    </row>
    <row r="606" spans="2:7" ht="21.95" customHeight="1">
      <c r="B606" s="14"/>
      <c r="C606" s="14"/>
      <c r="D606" s="16"/>
      <c r="E606" s="14"/>
      <c r="F606" s="14"/>
      <c r="G606" s="14"/>
    </row>
    <row r="607" spans="2:7" ht="21.95" customHeight="1">
      <c r="B607" s="14"/>
      <c r="C607" s="14"/>
      <c r="D607" s="16"/>
      <c r="E607" s="14"/>
      <c r="F607" s="14"/>
      <c r="G607" s="14"/>
    </row>
    <row r="608" spans="2:7" ht="21.95" customHeight="1">
      <c r="B608" s="14"/>
      <c r="C608" s="14"/>
      <c r="D608" s="16"/>
      <c r="E608" s="14"/>
      <c r="F608" s="14"/>
      <c r="G608" s="14"/>
    </row>
    <row r="609" spans="2:7" ht="21.95" customHeight="1">
      <c r="B609" s="14"/>
      <c r="C609" s="14"/>
      <c r="D609" s="16"/>
      <c r="E609" s="14"/>
      <c r="F609" s="14"/>
      <c r="G609" s="14"/>
    </row>
    <row r="610" spans="2:7" ht="21.95" customHeight="1">
      <c r="B610" s="14"/>
      <c r="C610" s="14"/>
      <c r="D610" s="16"/>
      <c r="E610" s="14"/>
      <c r="F610" s="14"/>
      <c r="G610" s="14"/>
    </row>
    <row r="611" spans="2:7" ht="21.95" customHeight="1">
      <c r="B611" s="14"/>
      <c r="C611" s="14"/>
      <c r="D611" s="16"/>
      <c r="E611" s="14"/>
      <c r="F611" s="14"/>
      <c r="G611" s="14"/>
    </row>
    <row r="612" spans="2:7" ht="21.95" customHeight="1">
      <c r="B612" s="14"/>
      <c r="C612" s="14"/>
      <c r="D612" s="16"/>
      <c r="E612" s="14"/>
      <c r="F612" s="14"/>
      <c r="G612" s="14"/>
    </row>
    <row r="613" spans="2:7" ht="21.95" customHeight="1">
      <c r="B613" s="14"/>
      <c r="C613" s="14"/>
      <c r="D613" s="16"/>
      <c r="E613" s="14"/>
      <c r="F613" s="14"/>
      <c r="G613" s="14"/>
    </row>
    <row r="614" spans="2:7" ht="21.95" customHeight="1">
      <c r="B614" s="14"/>
      <c r="C614" s="14"/>
      <c r="D614" s="16"/>
      <c r="E614" s="14"/>
      <c r="F614" s="14"/>
      <c r="G614" s="14"/>
    </row>
    <row r="615" spans="2:7" ht="21.95" customHeight="1">
      <c r="B615" s="14"/>
      <c r="C615" s="14"/>
      <c r="D615" s="16"/>
      <c r="E615" s="14"/>
      <c r="F615" s="14"/>
      <c r="G615" s="14"/>
    </row>
    <row r="616" spans="2:7" ht="21.95" customHeight="1">
      <c r="B616" s="14"/>
      <c r="C616" s="14"/>
      <c r="D616" s="16"/>
      <c r="E616" s="14"/>
      <c r="F616" s="14"/>
      <c r="G616" s="14"/>
    </row>
    <row r="617" spans="2:7" ht="21.95" customHeight="1">
      <c r="B617" s="14"/>
      <c r="C617" s="14"/>
      <c r="D617" s="16"/>
      <c r="E617" s="14"/>
      <c r="F617" s="14"/>
      <c r="G617" s="14"/>
    </row>
    <row r="618" spans="2:7" ht="21.95" customHeight="1">
      <c r="B618" s="14"/>
      <c r="C618" s="14"/>
      <c r="D618" s="16"/>
      <c r="E618" s="14"/>
      <c r="F618" s="14"/>
      <c r="G618" s="14"/>
    </row>
    <row r="619" spans="2:7" ht="21.95" customHeight="1">
      <c r="B619" s="14"/>
      <c r="C619" s="14"/>
      <c r="D619" s="16"/>
      <c r="E619" s="14"/>
      <c r="F619" s="14"/>
      <c r="G619" s="14"/>
    </row>
    <row r="620" spans="2:7" ht="21.95" customHeight="1">
      <c r="B620" s="14"/>
      <c r="C620" s="14"/>
      <c r="D620" s="16"/>
      <c r="E620" s="14"/>
      <c r="F620" s="14"/>
      <c r="G620" s="14"/>
    </row>
    <row r="621" spans="2:7" ht="21.95" customHeight="1">
      <c r="B621" s="14"/>
      <c r="C621" s="14"/>
      <c r="D621" s="16"/>
      <c r="E621" s="14"/>
      <c r="F621" s="14"/>
      <c r="G621" s="14"/>
    </row>
    <row r="622" spans="2:7" ht="21.95" customHeight="1">
      <c r="B622" s="14"/>
      <c r="C622" s="14"/>
      <c r="D622" s="16"/>
      <c r="E622" s="14"/>
      <c r="F622" s="14"/>
      <c r="G622" s="14"/>
    </row>
    <row r="623" spans="2:7" ht="21.95" customHeight="1">
      <c r="B623" s="14"/>
      <c r="C623" s="14"/>
      <c r="D623" s="16"/>
      <c r="E623" s="14"/>
      <c r="F623" s="14"/>
      <c r="G623" s="14"/>
    </row>
    <row r="624" spans="2:7" ht="21.95" customHeight="1">
      <c r="B624" s="14"/>
      <c r="C624" s="14"/>
      <c r="D624" s="16"/>
      <c r="E624" s="14"/>
      <c r="F624" s="14"/>
      <c r="G624" s="14"/>
    </row>
    <row r="625" spans="2:7" ht="21.95" customHeight="1">
      <c r="B625" s="14"/>
      <c r="C625" s="14"/>
      <c r="D625" s="16"/>
      <c r="E625" s="14"/>
      <c r="F625" s="14"/>
      <c r="G625" s="14"/>
    </row>
    <row r="626" spans="2:7" ht="21.95" customHeight="1">
      <c r="B626" s="14"/>
      <c r="C626" s="14"/>
      <c r="D626" s="16"/>
      <c r="E626" s="14"/>
      <c r="F626" s="14"/>
      <c r="G626" s="14"/>
    </row>
    <row r="627" spans="2:7" ht="21.95" customHeight="1">
      <c r="B627" s="14"/>
      <c r="C627" s="14"/>
      <c r="D627" s="16"/>
      <c r="E627" s="14"/>
      <c r="F627" s="14"/>
      <c r="G627" s="14"/>
    </row>
    <row r="628" spans="2:7" ht="158.25" customHeight="1">
      <c r="B628" s="14"/>
      <c r="C628" s="14"/>
      <c r="D628" s="18"/>
      <c r="E628" s="14"/>
      <c r="F628" s="14"/>
      <c r="G628" s="14"/>
    </row>
    <row r="629" spans="2:7" ht="21.95" customHeight="1">
      <c r="B629" s="14"/>
      <c r="C629" s="14"/>
      <c r="D629" s="16"/>
      <c r="E629" s="14"/>
      <c r="F629" s="14"/>
      <c r="G629" s="14"/>
    </row>
    <row r="630" spans="2:7" ht="21.95" customHeight="1">
      <c r="B630" s="14"/>
      <c r="C630" s="14"/>
      <c r="D630" s="16"/>
      <c r="E630" s="14"/>
      <c r="F630" s="14"/>
      <c r="G630" s="14"/>
    </row>
    <row r="631" spans="2:7" ht="21.95" customHeight="1">
      <c r="B631" s="14"/>
      <c r="C631" s="14"/>
      <c r="D631" s="16"/>
      <c r="E631" s="14"/>
      <c r="F631" s="14"/>
      <c r="G631" s="14"/>
    </row>
    <row r="632" spans="2:7" ht="21.95" customHeight="1">
      <c r="B632" s="14"/>
      <c r="C632" s="14"/>
      <c r="D632" s="16"/>
      <c r="E632" s="14"/>
      <c r="F632" s="14"/>
      <c r="G632" s="14"/>
    </row>
    <row r="633" spans="2:7" ht="21.95" customHeight="1">
      <c r="B633" s="14"/>
      <c r="C633" s="14"/>
      <c r="D633" s="16"/>
      <c r="E633" s="14"/>
      <c r="F633" s="14"/>
      <c r="G633" s="14"/>
    </row>
    <row r="634" spans="2:7" ht="21.95" customHeight="1">
      <c r="B634" s="14"/>
      <c r="C634" s="14"/>
      <c r="D634" s="16"/>
      <c r="E634" s="14"/>
      <c r="F634" s="14"/>
      <c r="G634" s="14"/>
    </row>
    <row r="635" spans="2:7" ht="21.95" customHeight="1">
      <c r="B635" s="14"/>
      <c r="C635" s="14"/>
      <c r="D635" s="16"/>
      <c r="E635" s="14"/>
      <c r="F635" s="14"/>
      <c r="G635" s="14"/>
    </row>
    <row r="636" spans="2:7" ht="21.95" customHeight="1">
      <c r="B636" s="14"/>
      <c r="C636" s="14"/>
      <c r="D636" s="16"/>
      <c r="E636" s="14"/>
      <c r="F636" s="14"/>
      <c r="G636" s="14"/>
    </row>
    <row r="637" spans="2:7" ht="21.95" customHeight="1">
      <c r="B637" s="14"/>
      <c r="C637" s="14"/>
      <c r="D637" s="16"/>
      <c r="E637" s="14"/>
      <c r="F637" s="14"/>
      <c r="G637" s="14"/>
    </row>
    <row r="638" spans="2:7" ht="21.95" customHeight="1">
      <c r="B638" s="14"/>
      <c r="C638" s="14"/>
      <c r="D638" s="16"/>
      <c r="E638" s="14"/>
      <c r="F638" s="14"/>
      <c r="G638" s="14"/>
    </row>
    <row r="639" spans="2:7" ht="21.95" customHeight="1">
      <c r="B639" s="14"/>
      <c r="C639" s="14"/>
      <c r="D639" s="16"/>
      <c r="E639" s="14"/>
      <c r="F639" s="14"/>
      <c r="G639" s="14"/>
    </row>
    <row r="640" spans="2:7" ht="21.95" customHeight="1">
      <c r="B640" s="14"/>
      <c r="C640" s="14"/>
      <c r="D640" s="16"/>
      <c r="E640" s="14"/>
      <c r="F640" s="14"/>
      <c r="G640" s="14"/>
    </row>
    <row r="641" spans="2:7" ht="21.95" customHeight="1">
      <c r="B641" s="14"/>
      <c r="C641" s="14"/>
      <c r="D641" s="16"/>
      <c r="E641" s="14"/>
      <c r="F641" s="14"/>
      <c r="G641" s="14"/>
    </row>
    <row r="642" spans="2:7" ht="21.95" customHeight="1">
      <c r="B642" s="14"/>
      <c r="C642" s="14"/>
      <c r="D642" s="16"/>
      <c r="E642" s="14"/>
      <c r="F642" s="14"/>
      <c r="G642" s="14"/>
    </row>
    <row r="643" spans="2:7" ht="21.95" customHeight="1">
      <c r="B643" s="14"/>
      <c r="C643" s="14"/>
      <c r="D643" s="16"/>
      <c r="E643" s="14"/>
      <c r="F643" s="14"/>
      <c r="G643" s="14"/>
    </row>
    <row r="644" spans="2:7" ht="21.95" customHeight="1">
      <c r="B644" s="14"/>
      <c r="C644" s="14"/>
      <c r="D644" s="16"/>
      <c r="E644" s="14"/>
      <c r="F644" s="14"/>
      <c r="G644" s="14"/>
    </row>
    <row r="645" spans="2:7" ht="21.95" customHeight="1">
      <c r="B645" s="14"/>
      <c r="C645" s="14"/>
      <c r="D645" s="16"/>
      <c r="E645" s="14"/>
      <c r="F645" s="14"/>
      <c r="G645" s="14"/>
    </row>
    <row r="646" spans="2:7" ht="21.95" customHeight="1">
      <c r="B646" s="14"/>
      <c r="C646" s="14"/>
      <c r="D646" s="16"/>
      <c r="E646" s="14"/>
      <c r="F646" s="14"/>
      <c r="G646" s="14"/>
    </row>
    <row r="647" spans="2:7" ht="21.95" customHeight="1">
      <c r="B647" s="14"/>
      <c r="C647" s="14"/>
      <c r="D647" s="16"/>
      <c r="E647" s="14"/>
      <c r="F647" s="14"/>
      <c r="G647" s="14"/>
    </row>
    <row r="648" spans="2:7" ht="21.95" customHeight="1">
      <c r="B648" s="14"/>
      <c r="C648" s="14"/>
      <c r="D648" s="16"/>
      <c r="E648" s="14"/>
      <c r="F648" s="14"/>
      <c r="G648" s="14"/>
    </row>
    <row r="649" spans="2:7" ht="21.95" customHeight="1">
      <c r="B649" s="14"/>
      <c r="C649" s="14"/>
      <c r="D649" s="16"/>
      <c r="E649" s="14"/>
      <c r="F649" s="14"/>
      <c r="G649" s="14"/>
    </row>
    <row r="650" spans="2:7" ht="21.95" customHeight="1">
      <c r="B650" s="14"/>
      <c r="C650" s="14"/>
      <c r="D650" s="16"/>
      <c r="E650" s="14"/>
      <c r="F650" s="14"/>
      <c r="G650" s="14"/>
    </row>
    <row r="651" spans="2:7" ht="21.95" customHeight="1">
      <c r="B651" s="14"/>
      <c r="C651" s="14"/>
      <c r="D651" s="16"/>
      <c r="E651" s="14"/>
      <c r="F651" s="14"/>
      <c r="G651" s="14"/>
    </row>
    <row r="652" spans="2:7" ht="21.95" customHeight="1">
      <c r="B652" s="14"/>
      <c r="C652" s="14"/>
      <c r="D652" s="16"/>
      <c r="E652" s="14"/>
      <c r="F652" s="14"/>
      <c r="G652" s="14"/>
    </row>
    <row r="653" spans="2:7" ht="21.95" customHeight="1">
      <c r="B653" s="14"/>
      <c r="C653" s="14"/>
      <c r="D653" s="16"/>
      <c r="E653" s="14"/>
      <c r="F653" s="14"/>
      <c r="G653" s="14"/>
    </row>
    <row r="654" spans="2:7" ht="21.95" customHeight="1">
      <c r="B654" s="14"/>
      <c r="C654" s="14"/>
      <c r="D654" s="16"/>
      <c r="E654" s="14"/>
      <c r="F654" s="14"/>
      <c r="G654" s="14"/>
    </row>
    <row r="655" spans="2:7" ht="21.95" customHeight="1">
      <c r="B655" s="14"/>
      <c r="C655" s="14"/>
      <c r="D655" s="16"/>
      <c r="E655" s="14"/>
      <c r="F655" s="14"/>
      <c r="G655" s="14"/>
    </row>
    <row r="656" spans="2:7" ht="21.95" customHeight="1">
      <c r="B656" s="14"/>
      <c r="C656" s="14"/>
      <c r="D656" s="16"/>
      <c r="E656" s="14"/>
      <c r="F656" s="14"/>
      <c r="G656" s="14"/>
    </row>
    <row r="657" spans="2:7" ht="21.95" customHeight="1">
      <c r="B657" s="14"/>
      <c r="C657" s="14"/>
      <c r="D657" s="16"/>
      <c r="E657" s="14"/>
      <c r="F657" s="14"/>
      <c r="G657" s="14"/>
    </row>
    <row r="658" spans="2:7" ht="21.95" customHeight="1">
      <c r="B658" s="14"/>
      <c r="C658" s="14"/>
      <c r="D658" s="16"/>
      <c r="E658" s="14"/>
      <c r="F658" s="14"/>
      <c r="G658" s="14"/>
    </row>
    <row r="659" spans="2:7" ht="21.95" customHeight="1">
      <c r="B659" s="14"/>
      <c r="C659" s="14"/>
      <c r="D659" s="16"/>
      <c r="E659" s="14"/>
      <c r="F659" s="14"/>
      <c r="G659" s="14"/>
    </row>
    <row r="660" spans="2:7" ht="21.95" customHeight="1">
      <c r="B660" s="14"/>
      <c r="C660" s="14"/>
      <c r="D660" s="16"/>
      <c r="E660" s="14"/>
      <c r="F660" s="14"/>
      <c r="G660" s="14"/>
    </row>
    <row r="661" spans="2:7" ht="21.95" customHeight="1">
      <c r="B661" s="14"/>
      <c r="C661" s="14"/>
      <c r="D661" s="16"/>
      <c r="E661" s="14"/>
      <c r="F661" s="14"/>
      <c r="G661" s="14"/>
    </row>
    <row r="662" spans="2:7" ht="21.95" customHeight="1">
      <c r="B662" s="14"/>
      <c r="C662" s="14"/>
      <c r="D662" s="16"/>
      <c r="E662" s="14"/>
      <c r="F662" s="14"/>
      <c r="G662" s="14"/>
    </row>
    <row r="663" spans="2:7" ht="21.95" customHeight="1">
      <c r="B663" s="14"/>
      <c r="C663" s="14"/>
      <c r="D663" s="16"/>
      <c r="E663" s="14"/>
      <c r="F663" s="14"/>
      <c r="G663" s="14"/>
    </row>
    <row r="664" spans="2:7" ht="219.75" customHeight="1">
      <c r="B664" s="14"/>
      <c r="C664" s="14"/>
      <c r="D664" s="18"/>
      <c r="E664" s="14"/>
      <c r="F664" s="14"/>
      <c r="G664" s="14"/>
    </row>
    <row r="665" spans="2:7" ht="21.95" customHeight="1">
      <c r="B665" s="14"/>
      <c r="C665" s="14"/>
      <c r="D665" s="16"/>
      <c r="E665" s="14"/>
      <c r="F665" s="14"/>
      <c r="G665" s="14"/>
    </row>
    <row r="666" spans="2:7" ht="21.95" customHeight="1">
      <c r="B666" s="14"/>
      <c r="C666" s="14"/>
      <c r="D666" s="16"/>
      <c r="E666" s="14"/>
      <c r="F666" s="14"/>
      <c r="G666" s="14"/>
    </row>
    <row r="667" spans="2:7" ht="21.95" customHeight="1">
      <c r="B667" s="14"/>
      <c r="C667" s="14"/>
      <c r="D667" s="16"/>
      <c r="E667" s="14"/>
      <c r="F667" s="14"/>
      <c r="G667" s="14"/>
    </row>
    <row r="668" spans="2:7" ht="21.95" customHeight="1">
      <c r="B668" s="14"/>
      <c r="C668" s="14"/>
      <c r="D668" s="16"/>
      <c r="E668" s="14"/>
      <c r="F668" s="14"/>
      <c r="G668" s="14"/>
    </row>
    <row r="669" spans="2:7" ht="21.95" customHeight="1">
      <c r="B669" s="14"/>
      <c r="C669" s="14"/>
      <c r="D669" s="16"/>
      <c r="E669" s="14"/>
      <c r="F669" s="14"/>
      <c r="G669" s="14"/>
    </row>
    <row r="670" spans="2:7" ht="21.95" customHeight="1">
      <c r="B670" s="14"/>
      <c r="C670" s="14"/>
      <c r="D670" s="16"/>
      <c r="E670" s="14"/>
      <c r="F670" s="14"/>
      <c r="G670" s="14"/>
    </row>
    <row r="671" spans="2:7" ht="21.95" customHeight="1">
      <c r="B671" s="14"/>
      <c r="C671" s="14"/>
      <c r="D671" s="16"/>
      <c r="E671" s="14"/>
      <c r="F671" s="14"/>
      <c r="G671" s="14"/>
    </row>
    <row r="672" spans="2:7" ht="21.95" customHeight="1">
      <c r="B672" s="14"/>
      <c r="C672" s="14"/>
      <c r="D672" s="16"/>
      <c r="E672" s="14"/>
      <c r="F672" s="14"/>
      <c r="G672" s="14"/>
    </row>
    <row r="673" spans="2:7" ht="21.95" customHeight="1">
      <c r="B673" s="14"/>
      <c r="C673" s="14"/>
      <c r="D673" s="16"/>
      <c r="E673" s="14"/>
      <c r="F673" s="14"/>
      <c r="G673" s="14"/>
    </row>
    <row r="674" spans="2:7" ht="221.25" customHeight="1">
      <c r="B674" s="14"/>
      <c r="C674" s="14"/>
      <c r="D674" s="18"/>
      <c r="E674" s="14"/>
      <c r="F674" s="14"/>
      <c r="G674" s="14"/>
    </row>
    <row r="675" spans="2:7" ht="21.95" customHeight="1">
      <c r="B675" s="14"/>
      <c r="C675" s="14"/>
      <c r="D675" s="16"/>
      <c r="E675" s="14"/>
      <c r="F675" s="14"/>
      <c r="G675" s="14"/>
    </row>
    <row r="676" spans="2:7" ht="21.95" customHeight="1">
      <c r="B676" s="14"/>
      <c r="C676" s="14"/>
      <c r="D676" s="16"/>
      <c r="E676" s="14"/>
      <c r="F676" s="14"/>
      <c r="G676" s="14"/>
    </row>
    <row r="677" spans="2:7" ht="21.95" customHeight="1">
      <c r="B677" s="14"/>
      <c r="C677" s="14"/>
      <c r="D677" s="16"/>
      <c r="E677" s="14"/>
      <c r="F677" s="14"/>
      <c r="G677" s="14"/>
    </row>
    <row r="678" spans="2:7" ht="21.95" customHeight="1">
      <c r="B678" s="14"/>
      <c r="C678" s="14"/>
      <c r="D678" s="16"/>
      <c r="E678" s="14"/>
      <c r="F678" s="14"/>
      <c r="G678" s="14"/>
    </row>
    <row r="679" spans="2:7" ht="21.95" customHeight="1">
      <c r="B679" s="14"/>
      <c r="C679" s="14"/>
      <c r="D679" s="16"/>
      <c r="E679" s="14"/>
      <c r="F679" s="14"/>
      <c r="G679" s="14"/>
    </row>
    <row r="680" spans="2:7" ht="21.95" customHeight="1">
      <c r="B680" s="14"/>
      <c r="C680" s="14"/>
      <c r="D680" s="16"/>
      <c r="E680" s="14"/>
      <c r="F680" s="14"/>
      <c r="G680" s="14"/>
    </row>
    <row r="681" spans="2:7" ht="21.95" customHeight="1">
      <c r="B681" s="14"/>
      <c r="C681" s="14"/>
      <c r="D681" s="16"/>
      <c r="E681" s="14"/>
      <c r="F681" s="14"/>
      <c r="G681" s="14"/>
    </row>
    <row r="682" spans="2:7" ht="21.95" customHeight="1">
      <c r="B682" s="14"/>
      <c r="C682" s="14"/>
      <c r="D682" s="16"/>
      <c r="E682" s="14"/>
      <c r="F682" s="14"/>
      <c r="G682" s="14"/>
    </row>
    <row r="683" spans="2:7" ht="21.95" customHeight="1">
      <c r="B683" s="14"/>
      <c r="C683" s="14"/>
      <c r="D683" s="16"/>
      <c r="E683" s="14"/>
      <c r="F683" s="14"/>
      <c r="G683" s="14"/>
    </row>
    <row r="684" spans="2:7" ht="21.95" customHeight="1">
      <c r="B684" s="14"/>
      <c r="C684" s="14"/>
      <c r="D684" s="16"/>
      <c r="E684" s="14"/>
      <c r="F684" s="14"/>
      <c r="G684" s="14"/>
    </row>
    <row r="685" spans="2:7" ht="21.95" customHeight="1">
      <c r="B685" s="14"/>
      <c r="C685" s="14"/>
      <c r="D685" s="16"/>
      <c r="E685" s="14"/>
      <c r="F685" s="14"/>
      <c r="G685" s="14"/>
    </row>
    <row r="686" spans="2:7" ht="21.95" customHeight="1">
      <c r="B686" s="14"/>
      <c r="C686" s="14"/>
      <c r="D686" s="16"/>
      <c r="E686" s="14"/>
      <c r="F686" s="14"/>
      <c r="G686" s="14"/>
    </row>
    <row r="687" spans="2:7" ht="21.95" customHeight="1">
      <c r="B687" s="14"/>
      <c r="C687" s="14"/>
      <c r="D687" s="16"/>
      <c r="E687" s="14"/>
      <c r="F687" s="14"/>
      <c r="G687" s="14"/>
    </row>
    <row r="688" spans="2:7" ht="21.95" customHeight="1">
      <c r="B688" s="14"/>
      <c r="C688" s="14"/>
      <c r="D688" s="16"/>
      <c r="E688" s="14"/>
      <c r="F688" s="14"/>
      <c r="G688" s="14"/>
    </row>
    <row r="689" spans="2:7" ht="21.95" customHeight="1">
      <c r="B689" s="14"/>
      <c r="C689" s="14"/>
      <c r="D689" s="16"/>
      <c r="E689" s="14"/>
      <c r="F689" s="14"/>
      <c r="G689" s="14"/>
    </row>
    <row r="690" spans="2:7" ht="21.95" customHeight="1">
      <c r="B690" s="14"/>
      <c r="C690" s="14"/>
      <c r="D690" s="16"/>
      <c r="E690" s="14"/>
      <c r="F690" s="14"/>
      <c r="G690" s="14"/>
    </row>
    <row r="691" spans="2:7" ht="21.95" customHeight="1">
      <c r="B691" s="14"/>
      <c r="C691" s="14"/>
      <c r="D691" s="16"/>
      <c r="E691" s="14"/>
      <c r="F691" s="14"/>
      <c r="G691" s="14"/>
    </row>
    <row r="692" spans="2:7" ht="21.95" customHeight="1">
      <c r="B692" s="14"/>
      <c r="C692" s="14"/>
      <c r="D692" s="16"/>
      <c r="E692" s="14"/>
      <c r="F692" s="14"/>
      <c r="G692" s="14"/>
    </row>
    <row r="693" spans="2:7" ht="21.95" customHeight="1">
      <c r="B693" s="14"/>
      <c r="C693" s="14"/>
      <c r="D693" s="16"/>
      <c r="E693" s="14"/>
      <c r="F693" s="14"/>
      <c r="G693" s="14"/>
    </row>
    <row r="694" spans="2:7" ht="21.95" customHeight="1">
      <c r="B694" s="14"/>
      <c r="C694" s="14"/>
      <c r="D694" s="16"/>
      <c r="E694" s="14"/>
      <c r="F694" s="14"/>
      <c r="G694" s="14"/>
    </row>
    <row r="695" spans="2:7" ht="21.95" customHeight="1">
      <c r="B695" s="14"/>
      <c r="C695" s="14"/>
      <c r="D695" s="16"/>
      <c r="E695" s="14"/>
      <c r="F695" s="14"/>
      <c r="G695" s="14"/>
    </row>
    <row r="696" spans="2:7" ht="21.95" customHeight="1">
      <c r="B696" s="14"/>
      <c r="C696" s="14"/>
      <c r="D696" s="16"/>
      <c r="E696" s="14"/>
      <c r="F696" s="14"/>
      <c r="G696" s="14"/>
    </row>
    <row r="697" spans="2:7" ht="99.75" customHeight="1">
      <c r="B697" s="14"/>
      <c r="C697" s="14"/>
      <c r="D697" s="18"/>
      <c r="E697" s="14"/>
      <c r="F697" s="14"/>
      <c r="G697" s="14"/>
    </row>
    <row r="698" spans="2:7" ht="21.95" customHeight="1">
      <c r="B698" s="14"/>
      <c r="C698" s="14"/>
      <c r="D698" s="16"/>
      <c r="E698" s="14"/>
      <c r="F698" s="14"/>
      <c r="G698" s="14"/>
    </row>
    <row r="699" spans="2:7" ht="21.95" customHeight="1">
      <c r="B699" s="14"/>
      <c r="C699" s="14"/>
      <c r="D699" s="16"/>
      <c r="E699" s="14"/>
      <c r="F699" s="14"/>
      <c r="G699" s="14"/>
    </row>
    <row r="700" spans="2:7" ht="21.95" customHeight="1">
      <c r="B700" s="14"/>
      <c r="C700" s="14"/>
      <c r="D700" s="16"/>
      <c r="E700" s="14"/>
      <c r="F700" s="14"/>
      <c r="G700" s="14"/>
    </row>
    <row r="701" spans="2:7" ht="21.95" customHeight="1">
      <c r="B701" s="14"/>
      <c r="C701" s="14"/>
      <c r="D701" s="16"/>
      <c r="E701" s="14"/>
      <c r="F701" s="14"/>
      <c r="G701" s="14"/>
    </row>
    <row r="702" spans="2:7" ht="21.95" customHeight="1">
      <c r="B702" s="14"/>
      <c r="C702" s="14"/>
      <c r="D702" s="16"/>
      <c r="E702" s="14"/>
      <c r="F702" s="14"/>
      <c r="G702" s="14"/>
    </row>
    <row r="703" spans="2:7" ht="21.95" customHeight="1">
      <c r="B703" s="14"/>
      <c r="C703" s="14"/>
      <c r="D703" s="16"/>
      <c r="E703" s="14"/>
      <c r="F703" s="14"/>
      <c r="G703" s="14"/>
    </row>
    <row r="704" spans="2:7" ht="21.95" customHeight="1">
      <c r="B704" s="14"/>
      <c r="C704" s="14"/>
      <c r="D704" s="16"/>
      <c r="E704" s="14"/>
      <c r="F704" s="14"/>
      <c r="G704" s="14"/>
    </row>
    <row r="705" spans="2:7" ht="21.95" customHeight="1">
      <c r="B705" s="14"/>
      <c r="C705" s="14"/>
      <c r="D705" s="16"/>
      <c r="E705" s="14"/>
      <c r="F705" s="14"/>
      <c r="G705" s="14"/>
    </row>
    <row r="706" spans="2:7" ht="21.95" customHeight="1">
      <c r="B706" s="14"/>
      <c r="C706" s="14"/>
      <c r="D706" s="16"/>
      <c r="E706" s="14"/>
      <c r="F706" s="14"/>
      <c r="G706" s="14"/>
    </row>
    <row r="707" spans="2:7" ht="21.95" customHeight="1">
      <c r="B707" s="14"/>
      <c r="C707" s="14"/>
      <c r="D707" s="16"/>
      <c r="E707" s="14"/>
      <c r="F707" s="14"/>
      <c r="G707" s="14"/>
    </row>
    <row r="708" spans="2:7" ht="21.95" customHeight="1">
      <c r="B708" s="14"/>
      <c r="C708" s="14"/>
      <c r="D708" s="16"/>
      <c r="E708" s="14"/>
      <c r="F708" s="14"/>
      <c r="G708" s="14"/>
    </row>
    <row r="709" spans="2:7" ht="21.95" customHeight="1">
      <c r="B709" s="14"/>
      <c r="C709" s="14"/>
      <c r="D709" s="16"/>
      <c r="E709" s="14"/>
      <c r="F709" s="14"/>
      <c r="G709" s="14"/>
    </row>
    <row r="710" spans="2:7" ht="21.95" customHeight="1">
      <c r="B710" s="14"/>
      <c r="C710" s="14"/>
      <c r="D710" s="16"/>
      <c r="E710" s="14"/>
      <c r="F710" s="14"/>
      <c r="G710" s="14"/>
    </row>
    <row r="711" spans="2:7" ht="21.95" customHeight="1">
      <c r="B711" s="14"/>
      <c r="C711" s="14"/>
      <c r="D711" s="16"/>
      <c r="E711" s="14"/>
      <c r="F711" s="14"/>
      <c r="G711" s="14"/>
    </row>
    <row r="712" spans="2:7" ht="21.95" customHeight="1">
      <c r="B712" s="14"/>
      <c r="C712" s="14"/>
      <c r="D712" s="16"/>
      <c r="E712" s="14"/>
      <c r="F712" s="14"/>
      <c r="G712" s="14"/>
    </row>
    <row r="713" spans="2:7" ht="21.95" customHeight="1">
      <c r="B713" s="14"/>
      <c r="C713" s="14"/>
      <c r="D713" s="16"/>
      <c r="E713" s="14"/>
      <c r="F713" s="14"/>
      <c r="G713" s="14"/>
    </row>
    <row r="714" spans="2:7" ht="21.95" customHeight="1">
      <c r="B714" s="14"/>
      <c r="C714" s="14"/>
      <c r="D714" s="16"/>
      <c r="E714" s="14"/>
      <c r="F714" s="14"/>
      <c r="G714" s="14"/>
    </row>
    <row r="715" spans="2:7" ht="21.95" customHeight="1">
      <c r="B715" s="14"/>
      <c r="C715" s="14"/>
      <c r="D715" s="16"/>
      <c r="E715" s="14"/>
      <c r="F715" s="14"/>
      <c r="G715" s="14"/>
    </row>
    <row r="716" spans="2:7" ht="21.95" customHeight="1">
      <c r="B716" s="14"/>
      <c r="C716" s="14"/>
      <c r="D716" s="16"/>
      <c r="E716" s="14"/>
      <c r="F716" s="14"/>
      <c r="G716" s="14"/>
    </row>
    <row r="717" spans="2:7" ht="21.95" customHeight="1">
      <c r="B717" s="14"/>
      <c r="C717" s="14"/>
      <c r="D717" s="16"/>
      <c r="E717" s="14"/>
      <c r="F717" s="14"/>
      <c r="G717" s="14"/>
    </row>
    <row r="718" spans="2:7" ht="21.95" customHeight="1">
      <c r="B718" s="14"/>
      <c r="C718" s="14"/>
      <c r="D718" s="16"/>
      <c r="E718" s="14"/>
      <c r="F718" s="14"/>
      <c r="G718" s="14"/>
    </row>
    <row r="719" spans="2:7" ht="21.95" customHeight="1">
      <c r="B719" s="14"/>
      <c r="C719" s="14"/>
      <c r="D719" s="16"/>
      <c r="E719" s="14"/>
      <c r="F719" s="14"/>
      <c r="G719" s="14"/>
    </row>
    <row r="720" spans="2:7" ht="21.95" customHeight="1">
      <c r="B720" s="14"/>
      <c r="C720" s="14"/>
      <c r="D720" s="16"/>
      <c r="E720" s="14"/>
      <c r="F720" s="14"/>
      <c r="G720" s="14"/>
    </row>
    <row r="721" spans="2:7" ht="21.95" customHeight="1">
      <c r="B721" s="14"/>
      <c r="C721" s="14"/>
      <c r="D721" s="16"/>
      <c r="E721" s="14"/>
      <c r="F721" s="14"/>
      <c r="G721" s="14"/>
    </row>
    <row r="722" spans="2:7" ht="21.95" customHeight="1">
      <c r="B722" s="14"/>
      <c r="C722" s="14"/>
      <c r="D722" s="16"/>
      <c r="E722" s="14"/>
      <c r="F722" s="14"/>
      <c r="G722" s="14"/>
    </row>
    <row r="723" spans="2:7" ht="21.95" customHeight="1">
      <c r="B723" s="14"/>
      <c r="C723" s="14"/>
      <c r="D723" s="16"/>
      <c r="E723" s="14"/>
      <c r="F723" s="14"/>
      <c r="G723" s="14"/>
    </row>
    <row r="724" spans="2:7" ht="21.95" customHeight="1">
      <c r="B724" s="14"/>
      <c r="C724" s="14"/>
      <c r="D724" s="16"/>
      <c r="E724" s="14"/>
      <c r="F724" s="14"/>
      <c r="G724" s="14"/>
    </row>
    <row r="725" spans="2:7" ht="21.95" customHeight="1">
      <c r="B725" s="14"/>
      <c r="C725" s="14"/>
      <c r="D725" s="16"/>
      <c r="E725" s="14"/>
      <c r="F725" s="14"/>
      <c r="G725" s="14"/>
    </row>
    <row r="726" spans="2:7" ht="21.95" customHeight="1">
      <c r="B726" s="14"/>
      <c r="C726" s="14"/>
      <c r="D726" s="16"/>
      <c r="E726" s="14"/>
      <c r="F726" s="14"/>
      <c r="G726" s="14"/>
    </row>
    <row r="727" spans="2:7">
      <c r="B727" s="14"/>
      <c r="C727" s="14"/>
      <c r="D727" s="18"/>
      <c r="E727" s="14"/>
      <c r="F727" s="14"/>
      <c r="G727" s="14"/>
    </row>
    <row r="728" spans="2:7">
      <c r="B728" s="14"/>
      <c r="C728" s="14"/>
      <c r="D728" s="16"/>
      <c r="E728" s="14"/>
      <c r="F728" s="14"/>
      <c r="G728" s="14"/>
    </row>
    <row r="729" spans="2:7">
      <c r="B729" s="14"/>
      <c r="C729" s="14"/>
      <c r="D729" s="18"/>
      <c r="E729" s="14"/>
      <c r="F729" s="14"/>
      <c r="G729" s="14"/>
    </row>
    <row r="730" spans="2:7">
      <c r="B730" s="14"/>
      <c r="C730" s="14"/>
      <c r="D730" s="18"/>
      <c r="E730" s="14"/>
      <c r="F730" s="14"/>
      <c r="G730" s="14"/>
    </row>
    <row r="731" spans="2:7" ht="21.95" customHeight="1">
      <c r="B731" s="14"/>
      <c r="C731" s="14"/>
      <c r="D731" s="16"/>
      <c r="E731" s="14"/>
      <c r="F731" s="14"/>
      <c r="G731" s="14"/>
    </row>
    <row r="732" spans="2:7" ht="21.95" customHeight="1">
      <c r="B732" s="14"/>
      <c r="C732" s="14"/>
      <c r="D732" s="16"/>
      <c r="E732" s="14"/>
      <c r="F732" s="14"/>
      <c r="G732" s="14"/>
    </row>
    <row r="733" spans="2:7" ht="21.95" customHeight="1">
      <c r="B733" s="14"/>
      <c r="C733" s="14"/>
      <c r="D733" s="16"/>
      <c r="E733" s="14"/>
      <c r="F733" s="14"/>
      <c r="G733" s="14"/>
    </row>
    <row r="734" spans="2:7" ht="21.95" customHeight="1">
      <c r="B734" s="14"/>
      <c r="C734" s="14"/>
      <c r="D734" s="16"/>
      <c r="E734" s="14"/>
      <c r="F734" s="14"/>
      <c r="G734" s="14"/>
    </row>
    <row r="735" spans="2:7" ht="21.95" customHeight="1">
      <c r="B735" s="14"/>
      <c r="C735" s="14"/>
      <c r="D735" s="16"/>
      <c r="E735" s="14"/>
      <c r="F735" s="14"/>
      <c r="G735" s="14"/>
    </row>
    <row r="736" spans="2:7" ht="21.95" customHeight="1">
      <c r="B736" s="14"/>
      <c r="C736" s="14"/>
      <c r="D736" s="16"/>
      <c r="E736" s="14"/>
      <c r="F736" s="14"/>
      <c r="G736" s="14"/>
    </row>
    <row r="737" spans="2:7" ht="21.95" customHeight="1">
      <c r="B737" s="14"/>
      <c r="C737" s="14"/>
      <c r="D737" s="16"/>
      <c r="E737" s="14"/>
      <c r="F737" s="14"/>
      <c r="G737" s="14"/>
    </row>
    <row r="738" spans="2:7" ht="21.95" customHeight="1">
      <c r="B738" s="14"/>
      <c r="C738" s="14"/>
      <c r="D738" s="16"/>
      <c r="E738" s="14"/>
      <c r="F738" s="14"/>
      <c r="G738" s="14"/>
    </row>
    <row r="739" spans="2:7" ht="21.95" customHeight="1">
      <c r="B739" s="14"/>
      <c r="C739" s="14"/>
      <c r="D739" s="14"/>
      <c r="E739" s="14"/>
      <c r="F739" s="14"/>
      <c r="G739" s="14"/>
    </row>
    <row r="740" spans="2:7" ht="21.95" customHeight="1">
      <c r="B740" s="14"/>
      <c r="C740" s="14"/>
      <c r="D740" s="16"/>
      <c r="E740" s="14"/>
      <c r="F740" s="14"/>
      <c r="G740" s="14"/>
    </row>
    <row r="741" spans="2:7" ht="21.95" customHeight="1">
      <c r="B741" s="14"/>
      <c r="C741" s="14"/>
      <c r="D741" s="16"/>
      <c r="E741" s="14"/>
      <c r="F741" s="14"/>
      <c r="G741" s="14"/>
    </row>
    <row r="742" spans="2:7" ht="21.95" customHeight="1">
      <c r="B742" s="14"/>
      <c r="C742" s="14"/>
      <c r="D742" s="16"/>
      <c r="E742" s="14"/>
      <c r="F742" s="14"/>
      <c r="G742" s="14"/>
    </row>
    <row r="743" spans="2:7" ht="21.95" customHeight="1">
      <c r="B743" s="14"/>
      <c r="C743" s="14"/>
      <c r="D743" s="16"/>
      <c r="E743" s="14"/>
      <c r="F743" s="14"/>
      <c r="G743" s="14"/>
    </row>
    <row r="744" spans="2:7" ht="21.95" customHeight="1">
      <c r="B744" s="14"/>
      <c r="C744" s="14"/>
      <c r="D744" s="16"/>
      <c r="E744" s="14"/>
      <c r="F744" s="14"/>
      <c r="G744" s="14"/>
    </row>
    <row r="745" spans="2:7" ht="21.95" customHeight="1">
      <c r="B745" s="14"/>
      <c r="C745" s="14"/>
      <c r="D745" s="16"/>
      <c r="E745" s="14"/>
      <c r="F745" s="14"/>
      <c r="G745" s="14"/>
    </row>
    <row r="746" spans="2:7" ht="21.95" customHeight="1">
      <c r="B746" s="14"/>
      <c r="C746" s="14"/>
      <c r="D746" s="16"/>
      <c r="E746" s="14"/>
      <c r="F746" s="14"/>
      <c r="G746" s="14"/>
    </row>
    <row r="747" spans="2:7" ht="21.95" customHeight="1">
      <c r="B747" s="14"/>
      <c r="C747" s="14"/>
      <c r="D747" s="16"/>
      <c r="E747" s="14"/>
      <c r="F747" s="14"/>
      <c r="G747" s="14"/>
    </row>
    <row r="748" spans="2:7" ht="21.95" customHeight="1">
      <c r="B748" s="14"/>
      <c r="C748" s="14"/>
      <c r="D748" s="16"/>
      <c r="E748" s="14"/>
      <c r="F748" s="14"/>
      <c r="G748" s="14"/>
    </row>
    <row r="749" spans="2:7" ht="21.95" customHeight="1">
      <c r="B749" s="14"/>
      <c r="C749" s="14"/>
      <c r="D749" s="16"/>
      <c r="E749" s="14"/>
      <c r="F749" s="14"/>
      <c r="G749" s="14"/>
    </row>
    <row r="750" spans="2:7" ht="21.95" customHeight="1">
      <c r="B750" s="14"/>
      <c r="C750" s="14"/>
      <c r="D750" s="16"/>
      <c r="E750" s="14"/>
      <c r="F750" s="14"/>
      <c r="G750" s="14"/>
    </row>
    <row r="751" spans="2:7" ht="21.95" customHeight="1">
      <c r="B751" s="14"/>
      <c r="C751" s="14"/>
      <c r="D751" s="16"/>
      <c r="E751" s="14"/>
      <c r="F751" s="14"/>
      <c r="G751" s="14"/>
    </row>
    <row r="752" spans="2:7" ht="21.95" customHeight="1">
      <c r="B752" s="14"/>
      <c r="C752" s="14"/>
      <c r="D752" s="16"/>
      <c r="E752" s="14"/>
      <c r="F752" s="14"/>
      <c r="G752" s="14"/>
    </row>
    <row r="753" spans="2:7" ht="21.95" customHeight="1">
      <c r="B753" s="14"/>
      <c r="C753" s="14"/>
      <c r="D753" s="16"/>
      <c r="E753" s="14"/>
      <c r="F753" s="14"/>
      <c r="G753" s="14"/>
    </row>
    <row r="754" spans="2:7" ht="21.95" customHeight="1">
      <c r="B754" s="14"/>
      <c r="C754" s="14"/>
      <c r="D754" s="16"/>
      <c r="E754" s="14"/>
      <c r="F754" s="14"/>
      <c r="G754" s="14"/>
    </row>
    <row r="755" spans="2:7" ht="21.95" customHeight="1">
      <c r="B755" s="14"/>
      <c r="C755" s="14"/>
      <c r="D755" s="16"/>
      <c r="E755" s="14"/>
      <c r="F755" s="14"/>
      <c r="G755" s="14"/>
    </row>
    <row r="756" spans="2:7" ht="21.95" customHeight="1">
      <c r="B756" s="14"/>
      <c r="C756" s="14"/>
      <c r="D756" s="16"/>
      <c r="E756" s="14"/>
      <c r="F756" s="14"/>
      <c r="G756" s="14"/>
    </row>
    <row r="757" spans="2:7" ht="21.95" customHeight="1">
      <c r="B757" s="14"/>
      <c r="C757" s="14"/>
      <c r="D757" s="16"/>
      <c r="E757" s="14"/>
      <c r="F757" s="14"/>
      <c r="G757" s="14"/>
    </row>
    <row r="758" spans="2:7" ht="21.95" customHeight="1">
      <c r="B758" s="14"/>
      <c r="C758" s="14"/>
      <c r="D758" s="16"/>
      <c r="E758" s="14"/>
      <c r="F758" s="14"/>
      <c r="G758" s="14"/>
    </row>
    <row r="759" spans="2:7" ht="21.95" customHeight="1">
      <c r="B759" s="14"/>
      <c r="C759" s="14"/>
      <c r="D759" s="16"/>
      <c r="E759" s="14"/>
      <c r="F759" s="14"/>
      <c r="G759" s="14"/>
    </row>
    <row r="760" spans="2:7" ht="21.95" customHeight="1">
      <c r="B760" s="14"/>
      <c r="C760" s="14"/>
      <c r="D760" s="16"/>
      <c r="E760" s="14"/>
      <c r="F760" s="14"/>
      <c r="G760" s="14"/>
    </row>
    <row r="761" spans="2:7" ht="21.95" customHeight="1">
      <c r="B761" s="14"/>
      <c r="C761" s="14"/>
      <c r="D761" s="16"/>
      <c r="E761" s="14"/>
      <c r="F761" s="14"/>
      <c r="G761" s="14"/>
    </row>
    <row r="762" spans="2:7" ht="21.95" customHeight="1">
      <c r="B762" s="14"/>
      <c r="C762" s="14"/>
      <c r="D762" s="16"/>
      <c r="E762" s="14"/>
      <c r="F762" s="14"/>
      <c r="G762" s="14"/>
    </row>
    <row r="763" spans="2:7" ht="21.95" customHeight="1">
      <c r="B763" s="14"/>
      <c r="C763" s="14"/>
      <c r="D763" s="16"/>
      <c r="E763" s="14"/>
      <c r="F763" s="14"/>
      <c r="G763" s="14"/>
    </row>
    <row r="764" spans="2:7" ht="21.95" customHeight="1">
      <c r="B764" s="14"/>
      <c r="C764" s="14"/>
      <c r="D764" s="16"/>
      <c r="E764" s="14"/>
      <c r="F764" s="14"/>
      <c r="G764" s="14"/>
    </row>
    <row r="765" spans="2:7" ht="21.95" customHeight="1">
      <c r="B765" s="14"/>
      <c r="C765" s="14"/>
      <c r="D765" s="16"/>
      <c r="E765" s="14"/>
      <c r="F765" s="14"/>
      <c r="G765" s="14"/>
    </row>
    <row r="766" spans="2:7" ht="21.95" customHeight="1">
      <c r="B766" s="14"/>
      <c r="C766" s="14"/>
      <c r="D766" s="16"/>
      <c r="E766" s="14"/>
      <c r="F766" s="14"/>
      <c r="G766" s="14"/>
    </row>
    <row r="767" spans="2:7" ht="21.95" customHeight="1">
      <c r="B767" s="14"/>
      <c r="C767" s="14"/>
      <c r="D767" s="16"/>
      <c r="E767" s="14"/>
      <c r="F767" s="14"/>
      <c r="G767" s="14"/>
    </row>
    <row r="768" spans="2:7" ht="21.95" customHeight="1">
      <c r="B768" s="14"/>
      <c r="C768" s="14"/>
      <c r="D768" s="18"/>
      <c r="E768" s="14"/>
      <c r="F768" s="14"/>
      <c r="G768" s="14"/>
    </row>
    <row r="769" spans="2:7" ht="21.95" customHeight="1">
      <c r="B769" s="14"/>
      <c r="C769" s="14"/>
      <c r="D769" s="18"/>
      <c r="E769" s="14"/>
      <c r="F769" s="14"/>
      <c r="G769" s="14"/>
    </row>
    <row r="770" spans="2:7" ht="21.95" customHeight="1">
      <c r="B770" s="14"/>
      <c r="C770" s="14"/>
      <c r="D770" s="16"/>
      <c r="E770" s="14"/>
      <c r="F770" s="14"/>
      <c r="G770" s="14"/>
    </row>
    <row r="771" spans="2:7" ht="21.95" customHeight="1">
      <c r="B771" s="14"/>
      <c r="C771" s="14"/>
      <c r="D771" s="16"/>
      <c r="E771" s="14"/>
      <c r="F771" s="14"/>
      <c r="G771" s="14"/>
    </row>
    <row r="772" spans="2:7" ht="21.95" customHeight="1">
      <c r="B772" s="14"/>
      <c r="C772" s="14"/>
      <c r="D772" s="16"/>
      <c r="E772" s="14"/>
      <c r="F772" s="14"/>
      <c r="G772" s="14"/>
    </row>
    <row r="773" spans="2:7" ht="21.95" customHeight="1">
      <c r="B773" s="14"/>
      <c r="C773" s="14"/>
      <c r="D773" s="16"/>
      <c r="E773" s="14"/>
      <c r="F773" s="14"/>
      <c r="G773" s="14"/>
    </row>
    <row r="774" spans="2:7" ht="21.95" customHeight="1">
      <c r="B774" s="14"/>
      <c r="C774" s="14"/>
      <c r="D774" s="16"/>
      <c r="E774" s="14"/>
      <c r="F774" s="14"/>
      <c r="G774" s="14"/>
    </row>
    <row r="775" spans="2:7" ht="165.75" customHeight="1">
      <c r="B775" s="14"/>
      <c r="C775" s="14"/>
      <c r="D775" s="18"/>
      <c r="E775" s="14"/>
      <c r="F775" s="14"/>
      <c r="G775" s="14"/>
    </row>
    <row r="776" spans="2:7" ht="21.95" customHeight="1">
      <c r="B776" s="14"/>
      <c r="C776" s="14"/>
      <c r="D776" s="16"/>
      <c r="E776" s="14"/>
      <c r="F776" s="14"/>
      <c r="G776" s="14"/>
    </row>
    <row r="777" spans="2:7" ht="21.95" customHeight="1">
      <c r="B777" s="14"/>
      <c r="C777" s="14"/>
      <c r="D777" s="16"/>
      <c r="E777" s="14"/>
      <c r="F777" s="14"/>
      <c r="G777" s="14"/>
    </row>
    <row r="778" spans="2:7" ht="21.95" customHeight="1">
      <c r="B778" s="14"/>
      <c r="C778" s="14"/>
      <c r="D778" s="16"/>
      <c r="E778" s="14"/>
      <c r="F778" s="14"/>
      <c r="G778" s="14"/>
    </row>
    <row r="779" spans="2:7" ht="21.95" customHeight="1">
      <c r="B779" s="14"/>
      <c r="C779" s="14"/>
      <c r="D779" s="16"/>
      <c r="E779" s="14"/>
      <c r="F779" s="14"/>
      <c r="G779" s="14"/>
    </row>
    <row r="780" spans="2:7" ht="21.95" customHeight="1">
      <c r="B780" s="14"/>
      <c r="C780" s="14"/>
      <c r="D780" s="16"/>
      <c r="E780" s="14"/>
      <c r="F780" s="14"/>
      <c r="G780" s="14"/>
    </row>
    <row r="781" spans="2:7" ht="21.95" customHeight="1">
      <c r="B781" s="14"/>
      <c r="C781" s="14"/>
      <c r="D781" s="16"/>
      <c r="E781" s="14"/>
      <c r="F781" s="14"/>
      <c r="G781" s="14"/>
    </row>
    <row r="782" spans="2:7" ht="21.95" customHeight="1">
      <c r="B782" s="14"/>
      <c r="C782" s="14"/>
      <c r="D782" s="16"/>
      <c r="E782" s="14"/>
      <c r="F782" s="14"/>
      <c r="G782" s="14"/>
    </row>
    <row r="783" spans="2:7" ht="21.95" customHeight="1">
      <c r="B783" s="14"/>
      <c r="C783" s="14"/>
      <c r="D783" s="16"/>
      <c r="E783" s="14"/>
      <c r="F783" s="14"/>
      <c r="G783" s="14"/>
    </row>
    <row r="784" spans="2:7" ht="21.95" customHeight="1">
      <c r="B784" s="14"/>
      <c r="C784" s="14"/>
      <c r="D784" s="16"/>
      <c r="E784" s="14"/>
      <c r="F784" s="14"/>
      <c r="G784" s="14"/>
    </row>
    <row r="785" spans="2:7" ht="21.75" customHeight="1">
      <c r="B785" s="14"/>
      <c r="C785" s="14"/>
      <c r="D785" s="16"/>
      <c r="E785" s="14"/>
      <c r="F785" s="14"/>
      <c r="G785" s="14"/>
    </row>
    <row r="786" spans="2:7" ht="21.75" customHeight="1">
      <c r="B786" s="14"/>
      <c r="C786" s="14"/>
      <c r="D786" s="16"/>
      <c r="E786" s="14"/>
      <c r="F786" s="14"/>
      <c r="G786" s="14"/>
    </row>
    <row r="787" spans="2:7" ht="21.75" customHeight="1">
      <c r="B787" s="14"/>
      <c r="C787" s="14"/>
      <c r="D787" s="16"/>
      <c r="E787" s="14"/>
      <c r="F787" s="14"/>
      <c r="G787" s="14"/>
    </row>
    <row r="788" spans="2:7" ht="21.75" customHeight="1">
      <c r="B788" s="14"/>
      <c r="C788" s="14"/>
      <c r="D788" s="16"/>
      <c r="E788" s="14"/>
      <c r="F788" s="14"/>
      <c r="G788" s="14"/>
    </row>
    <row r="789" spans="2:7" ht="21.75" customHeight="1">
      <c r="B789" s="14"/>
      <c r="C789" s="14"/>
      <c r="D789" s="16"/>
      <c r="E789" s="14"/>
      <c r="F789" s="14"/>
      <c r="G789" s="14"/>
    </row>
    <row r="790" spans="2:7" ht="21.75" customHeight="1">
      <c r="B790" s="14"/>
      <c r="C790" s="14"/>
      <c r="D790" s="16"/>
      <c r="E790" s="14"/>
      <c r="F790" s="14"/>
      <c r="G790" s="14"/>
    </row>
    <row r="791" spans="2:7" ht="21.75" customHeight="1">
      <c r="B791" s="14"/>
      <c r="C791" s="14"/>
      <c r="D791" s="16"/>
      <c r="E791" s="14"/>
      <c r="F791" s="14"/>
      <c r="G791" s="14"/>
    </row>
    <row r="792" spans="2:7" ht="21.75" customHeight="1">
      <c r="B792" s="14"/>
      <c r="C792" s="14"/>
      <c r="D792" s="16"/>
      <c r="E792" s="14"/>
      <c r="F792" s="14"/>
      <c r="G792" s="14"/>
    </row>
    <row r="793" spans="2:7" ht="21.75" customHeight="1">
      <c r="B793" s="14"/>
      <c r="C793" s="14"/>
      <c r="D793" s="16"/>
      <c r="E793" s="14"/>
      <c r="F793" s="14"/>
      <c r="G793" s="14"/>
    </row>
    <row r="794" spans="2:7" ht="21.75" customHeight="1">
      <c r="B794" s="14"/>
      <c r="C794" s="14"/>
      <c r="D794" s="16"/>
      <c r="E794" s="14"/>
      <c r="F794" s="14"/>
      <c r="G794" s="14"/>
    </row>
    <row r="795" spans="2:7" ht="21.75" customHeight="1">
      <c r="B795" s="14"/>
      <c r="C795" s="14"/>
      <c r="D795" s="16"/>
      <c r="E795" s="14"/>
      <c r="F795" s="14"/>
      <c r="G795" s="14"/>
    </row>
    <row r="796" spans="2:7" ht="21.75" customHeight="1">
      <c r="B796" s="14"/>
      <c r="C796" s="14"/>
      <c r="D796" s="16"/>
      <c r="E796" s="14"/>
      <c r="F796" s="14"/>
      <c r="G796" s="14"/>
    </row>
    <row r="797" spans="2:7" ht="21.75" customHeight="1">
      <c r="B797" s="14"/>
      <c r="C797" s="14"/>
      <c r="D797" s="16"/>
      <c r="E797" s="14"/>
      <c r="F797" s="14"/>
      <c r="G797" s="14"/>
    </row>
    <row r="798" spans="2:7" ht="21.75" customHeight="1">
      <c r="B798" s="14"/>
      <c r="C798" s="14"/>
      <c r="D798" s="16"/>
      <c r="E798" s="14"/>
      <c r="F798" s="14"/>
      <c r="G798" s="14"/>
    </row>
    <row r="799" spans="2:7" ht="21.75" customHeight="1">
      <c r="B799" s="14"/>
      <c r="C799" s="14"/>
      <c r="D799" s="16"/>
      <c r="E799" s="14"/>
      <c r="F799" s="14"/>
      <c r="G799" s="14"/>
    </row>
    <row r="800" spans="2:7" ht="21.75" customHeight="1">
      <c r="B800" s="14"/>
      <c r="C800" s="14"/>
      <c r="D800" s="16"/>
      <c r="E800" s="14"/>
      <c r="F800" s="14"/>
      <c r="G800" s="14"/>
    </row>
    <row r="801" spans="2:7" ht="21.75" customHeight="1">
      <c r="B801" s="14"/>
      <c r="C801" s="14"/>
      <c r="D801" s="16"/>
      <c r="E801" s="14"/>
      <c r="F801" s="14"/>
      <c r="G801" s="14"/>
    </row>
    <row r="802" spans="2:7" ht="21.95" customHeight="1">
      <c r="B802" s="14"/>
      <c r="C802" s="14"/>
      <c r="D802" s="16"/>
      <c r="E802" s="14"/>
      <c r="F802" s="14"/>
      <c r="G802" s="14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view="pageBreakPreview" zoomScaleSheetLayoutView="100" workbookViewId="0">
      <selection activeCell="G44" sqref="G44"/>
    </sheetView>
  </sheetViews>
  <sheetFormatPr defaultRowHeight="15.75"/>
  <cols>
    <col min="1" max="1" width="7.5703125" style="66" customWidth="1"/>
    <col min="2" max="2" width="31.5703125" style="66" customWidth="1"/>
    <col min="3" max="3" width="8.42578125" style="66" customWidth="1"/>
    <col min="4" max="4" width="12.85546875" style="66" customWidth="1"/>
    <col min="5" max="5" width="7.28515625" style="70" customWidth="1"/>
    <col min="6" max="6" width="11.5703125" style="79" customWidth="1"/>
    <col min="7" max="7" width="9.85546875" style="70" customWidth="1"/>
    <col min="8" max="8" width="11.7109375" style="70" customWidth="1"/>
    <col min="9" max="9" width="28.28515625" style="80" customWidth="1"/>
    <col min="10" max="10" width="10.140625" style="66" bestFit="1" customWidth="1"/>
    <col min="11" max="256" width="9.140625" style="66"/>
    <col min="257" max="257" width="7.5703125" style="66" customWidth="1"/>
    <col min="258" max="258" width="31.5703125" style="66" customWidth="1"/>
    <col min="259" max="259" width="8.42578125" style="66" customWidth="1"/>
    <col min="260" max="260" width="17.28515625" style="66" customWidth="1"/>
    <col min="261" max="261" width="8.42578125" style="66" customWidth="1"/>
    <col min="262" max="262" width="11.5703125" style="66" customWidth="1"/>
    <col min="263" max="263" width="9.85546875" style="66" customWidth="1"/>
    <col min="264" max="264" width="11.7109375" style="66" customWidth="1"/>
    <col min="265" max="265" width="28.28515625" style="66" customWidth="1"/>
    <col min="266" max="266" width="10.140625" style="66" bestFit="1" customWidth="1"/>
    <col min="267" max="512" width="9.140625" style="66"/>
    <col min="513" max="513" width="7.5703125" style="66" customWidth="1"/>
    <col min="514" max="514" width="31.5703125" style="66" customWidth="1"/>
    <col min="515" max="515" width="8.42578125" style="66" customWidth="1"/>
    <col min="516" max="516" width="17.28515625" style="66" customWidth="1"/>
    <col min="517" max="517" width="8.42578125" style="66" customWidth="1"/>
    <col min="518" max="518" width="11.5703125" style="66" customWidth="1"/>
    <col min="519" max="519" width="9.85546875" style="66" customWidth="1"/>
    <col min="520" max="520" width="11.7109375" style="66" customWidth="1"/>
    <col min="521" max="521" width="28.28515625" style="66" customWidth="1"/>
    <col min="522" max="522" width="10.140625" style="66" bestFit="1" customWidth="1"/>
    <col min="523" max="768" width="9.140625" style="66"/>
    <col min="769" max="769" width="7.5703125" style="66" customWidth="1"/>
    <col min="770" max="770" width="31.5703125" style="66" customWidth="1"/>
    <col min="771" max="771" width="8.42578125" style="66" customWidth="1"/>
    <col min="772" max="772" width="17.28515625" style="66" customWidth="1"/>
    <col min="773" max="773" width="8.42578125" style="66" customWidth="1"/>
    <col min="774" max="774" width="11.5703125" style="66" customWidth="1"/>
    <col min="775" max="775" width="9.85546875" style="66" customWidth="1"/>
    <col min="776" max="776" width="11.7109375" style="66" customWidth="1"/>
    <col min="777" max="777" width="28.28515625" style="66" customWidth="1"/>
    <col min="778" max="778" width="10.140625" style="66" bestFit="1" customWidth="1"/>
    <col min="779" max="1024" width="9.140625" style="66"/>
    <col min="1025" max="1025" width="7.5703125" style="66" customWidth="1"/>
    <col min="1026" max="1026" width="31.5703125" style="66" customWidth="1"/>
    <col min="1027" max="1027" width="8.42578125" style="66" customWidth="1"/>
    <col min="1028" max="1028" width="17.28515625" style="66" customWidth="1"/>
    <col min="1029" max="1029" width="8.42578125" style="66" customWidth="1"/>
    <col min="1030" max="1030" width="11.5703125" style="66" customWidth="1"/>
    <col min="1031" max="1031" width="9.85546875" style="66" customWidth="1"/>
    <col min="1032" max="1032" width="11.7109375" style="66" customWidth="1"/>
    <col min="1033" max="1033" width="28.28515625" style="66" customWidth="1"/>
    <col min="1034" max="1034" width="10.140625" style="66" bestFit="1" customWidth="1"/>
    <col min="1035" max="1280" width="9.140625" style="66"/>
    <col min="1281" max="1281" width="7.5703125" style="66" customWidth="1"/>
    <col min="1282" max="1282" width="31.5703125" style="66" customWidth="1"/>
    <col min="1283" max="1283" width="8.42578125" style="66" customWidth="1"/>
    <col min="1284" max="1284" width="17.28515625" style="66" customWidth="1"/>
    <col min="1285" max="1285" width="8.42578125" style="66" customWidth="1"/>
    <col min="1286" max="1286" width="11.5703125" style="66" customWidth="1"/>
    <col min="1287" max="1287" width="9.85546875" style="66" customWidth="1"/>
    <col min="1288" max="1288" width="11.7109375" style="66" customWidth="1"/>
    <col min="1289" max="1289" width="28.28515625" style="66" customWidth="1"/>
    <col min="1290" max="1290" width="10.140625" style="66" bestFit="1" customWidth="1"/>
    <col min="1291" max="1536" width="9.140625" style="66"/>
    <col min="1537" max="1537" width="7.5703125" style="66" customWidth="1"/>
    <col min="1538" max="1538" width="31.5703125" style="66" customWidth="1"/>
    <col min="1539" max="1539" width="8.42578125" style="66" customWidth="1"/>
    <col min="1540" max="1540" width="17.28515625" style="66" customWidth="1"/>
    <col min="1541" max="1541" width="8.42578125" style="66" customWidth="1"/>
    <col min="1542" max="1542" width="11.5703125" style="66" customWidth="1"/>
    <col min="1543" max="1543" width="9.85546875" style="66" customWidth="1"/>
    <col min="1544" max="1544" width="11.7109375" style="66" customWidth="1"/>
    <col min="1545" max="1545" width="28.28515625" style="66" customWidth="1"/>
    <col min="1546" max="1546" width="10.140625" style="66" bestFit="1" customWidth="1"/>
    <col min="1547" max="1792" width="9.140625" style="66"/>
    <col min="1793" max="1793" width="7.5703125" style="66" customWidth="1"/>
    <col min="1794" max="1794" width="31.5703125" style="66" customWidth="1"/>
    <col min="1795" max="1795" width="8.42578125" style="66" customWidth="1"/>
    <col min="1796" max="1796" width="17.28515625" style="66" customWidth="1"/>
    <col min="1797" max="1797" width="8.42578125" style="66" customWidth="1"/>
    <col min="1798" max="1798" width="11.5703125" style="66" customWidth="1"/>
    <col min="1799" max="1799" width="9.85546875" style="66" customWidth="1"/>
    <col min="1800" max="1800" width="11.7109375" style="66" customWidth="1"/>
    <col min="1801" max="1801" width="28.28515625" style="66" customWidth="1"/>
    <col min="1802" max="1802" width="10.140625" style="66" bestFit="1" customWidth="1"/>
    <col min="1803" max="2048" width="9.140625" style="66"/>
    <col min="2049" max="2049" width="7.5703125" style="66" customWidth="1"/>
    <col min="2050" max="2050" width="31.5703125" style="66" customWidth="1"/>
    <col min="2051" max="2051" width="8.42578125" style="66" customWidth="1"/>
    <col min="2052" max="2052" width="17.28515625" style="66" customWidth="1"/>
    <col min="2053" max="2053" width="8.42578125" style="66" customWidth="1"/>
    <col min="2054" max="2054" width="11.5703125" style="66" customWidth="1"/>
    <col min="2055" max="2055" width="9.85546875" style="66" customWidth="1"/>
    <col min="2056" max="2056" width="11.7109375" style="66" customWidth="1"/>
    <col min="2057" max="2057" width="28.28515625" style="66" customWidth="1"/>
    <col min="2058" max="2058" width="10.140625" style="66" bestFit="1" customWidth="1"/>
    <col min="2059" max="2304" width="9.140625" style="66"/>
    <col min="2305" max="2305" width="7.5703125" style="66" customWidth="1"/>
    <col min="2306" max="2306" width="31.5703125" style="66" customWidth="1"/>
    <col min="2307" max="2307" width="8.42578125" style="66" customWidth="1"/>
    <col min="2308" max="2308" width="17.28515625" style="66" customWidth="1"/>
    <col min="2309" max="2309" width="8.42578125" style="66" customWidth="1"/>
    <col min="2310" max="2310" width="11.5703125" style="66" customWidth="1"/>
    <col min="2311" max="2311" width="9.85546875" style="66" customWidth="1"/>
    <col min="2312" max="2312" width="11.7109375" style="66" customWidth="1"/>
    <col min="2313" max="2313" width="28.28515625" style="66" customWidth="1"/>
    <col min="2314" max="2314" width="10.140625" style="66" bestFit="1" customWidth="1"/>
    <col min="2315" max="2560" width="9.140625" style="66"/>
    <col min="2561" max="2561" width="7.5703125" style="66" customWidth="1"/>
    <col min="2562" max="2562" width="31.5703125" style="66" customWidth="1"/>
    <col min="2563" max="2563" width="8.42578125" style="66" customWidth="1"/>
    <col min="2564" max="2564" width="17.28515625" style="66" customWidth="1"/>
    <col min="2565" max="2565" width="8.42578125" style="66" customWidth="1"/>
    <col min="2566" max="2566" width="11.5703125" style="66" customWidth="1"/>
    <col min="2567" max="2567" width="9.85546875" style="66" customWidth="1"/>
    <col min="2568" max="2568" width="11.7109375" style="66" customWidth="1"/>
    <col min="2569" max="2569" width="28.28515625" style="66" customWidth="1"/>
    <col min="2570" max="2570" width="10.140625" style="66" bestFit="1" customWidth="1"/>
    <col min="2571" max="2816" width="9.140625" style="66"/>
    <col min="2817" max="2817" width="7.5703125" style="66" customWidth="1"/>
    <col min="2818" max="2818" width="31.5703125" style="66" customWidth="1"/>
    <col min="2819" max="2819" width="8.42578125" style="66" customWidth="1"/>
    <col min="2820" max="2820" width="17.28515625" style="66" customWidth="1"/>
    <col min="2821" max="2821" width="8.42578125" style="66" customWidth="1"/>
    <col min="2822" max="2822" width="11.5703125" style="66" customWidth="1"/>
    <col min="2823" max="2823" width="9.85546875" style="66" customWidth="1"/>
    <col min="2824" max="2824" width="11.7109375" style="66" customWidth="1"/>
    <col min="2825" max="2825" width="28.28515625" style="66" customWidth="1"/>
    <col min="2826" max="2826" width="10.140625" style="66" bestFit="1" customWidth="1"/>
    <col min="2827" max="3072" width="9.140625" style="66"/>
    <col min="3073" max="3073" width="7.5703125" style="66" customWidth="1"/>
    <col min="3074" max="3074" width="31.5703125" style="66" customWidth="1"/>
    <col min="3075" max="3075" width="8.42578125" style="66" customWidth="1"/>
    <col min="3076" max="3076" width="17.28515625" style="66" customWidth="1"/>
    <col min="3077" max="3077" width="8.42578125" style="66" customWidth="1"/>
    <col min="3078" max="3078" width="11.5703125" style="66" customWidth="1"/>
    <col min="3079" max="3079" width="9.85546875" style="66" customWidth="1"/>
    <col min="3080" max="3080" width="11.7109375" style="66" customWidth="1"/>
    <col min="3081" max="3081" width="28.28515625" style="66" customWidth="1"/>
    <col min="3082" max="3082" width="10.140625" style="66" bestFit="1" customWidth="1"/>
    <col min="3083" max="3328" width="9.140625" style="66"/>
    <col min="3329" max="3329" width="7.5703125" style="66" customWidth="1"/>
    <col min="3330" max="3330" width="31.5703125" style="66" customWidth="1"/>
    <col min="3331" max="3331" width="8.42578125" style="66" customWidth="1"/>
    <col min="3332" max="3332" width="17.28515625" style="66" customWidth="1"/>
    <col min="3333" max="3333" width="8.42578125" style="66" customWidth="1"/>
    <col min="3334" max="3334" width="11.5703125" style="66" customWidth="1"/>
    <col min="3335" max="3335" width="9.85546875" style="66" customWidth="1"/>
    <col min="3336" max="3336" width="11.7109375" style="66" customWidth="1"/>
    <col min="3337" max="3337" width="28.28515625" style="66" customWidth="1"/>
    <col min="3338" max="3338" width="10.140625" style="66" bestFit="1" customWidth="1"/>
    <col min="3339" max="3584" width="9.140625" style="66"/>
    <col min="3585" max="3585" width="7.5703125" style="66" customWidth="1"/>
    <col min="3586" max="3586" width="31.5703125" style="66" customWidth="1"/>
    <col min="3587" max="3587" width="8.42578125" style="66" customWidth="1"/>
    <col min="3588" max="3588" width="17.28515625" style="66" customWidth="1"/>
    <col min="3589" max="3589" width="8.42578125" style="66" customWidth="1"/>
    <col min="3590" max="3590" width="11.5703125" style="66" customWidth="1"/>
    <col min="3591" max="3591" width="9.85546875" style="66" customWidth="1"/>
    <col min="3592" max="3592" width="11.7109375" style="66" customWidth="1"/>
    <col min="3593" max="3593" width="28.28515625" style="66" customWidth="1"/>
    <col min="3594" max="3594" width="10.140625" style="66" bestFit="1" customWidth="1"/>
    <col min="3595" max="3840" width="9.140625" style="66"/>
    <col min="3841" max="3841" width="7.5703125" style="66" customWidth="1"/>
    <col min="3842" max="3842" width="31.5703125" style="66" customWidth="1"/>
    <col min="3843" max="3843" width="8.42578125" style="66" customWidth="1"/>
    <col min="3844" max="3844" width="17.28515625" style="66" customWidth="1"/>
    <col min="3845" max="3845" width="8.42578125" style="66" customWidth="1"/>
    <col min="3846" max="3846" width="11.5703125" style="66" customWidth="1"/>
    <col min="3847" max="3847" width="9.85546875" style="66" customWidth="1"/>
    <col min="3848" max="3848" width="11.7109375" style="66" customWidth="1"/>
    <col min="3849" max="3849" width="28.28515625" style="66" customWidth="1"/>
    <col min="3850" max="3850" width="10.140625" style="66" bestFit="1" customWidth="1"/>
    <col min="3851" max="4096" width="9.140625" style="66"/>
    <col min="4097" max="4097" width="7.5703125" style="66" customWidth="1"/>
    <col min="4098" max="4098" width="31.5703125" style="66" customWidth="1"/>
    <col min="4099" max="4099" width="8.42578125" style="66" customWidth="1"/>
    <col min="4100" max="4100" width="17.28515625" style="66" customWidth="1"/>
    <col min="4101" max="4101" width="8.42578125" style="66" customWidth="1"/>
    <col min="4102" max="4102" width="11.5703125" style="66" customWidth="1"/>
    <col min="4103" max="4103" width="9.85546875" style="66" customWidth="1"/>
    <col min="4104" max="4104" width="11.7109375" style="66" customWidth="1"/>
    <col min="4105" max="4105" width="28.28515625" style="66" customWidth="1"/>
    <col min="4106" max="4106" width="10.140625" style="66" bestFit="1" customWidth="1"/>
    <col min="4107" max="4352" width="9.140625" style="66"/>
    <col min="4353" max="4353" width="7.5703125" style="66" customWidth="1"/>
    <col min="4354" max="4354" width="31.5703125" style="66" customWidth="1"/>
    <col min="4355" max="4355" width="8.42578125" style="66" customWidth="1"/>
    <col min="4356" max="4356" width="17.28515625" style="66" customWidth="1"/>
    <col min="4357" max="4357" width="8.42578125" style="66" customWidth="1"/>
    <col min="4358" max="4358" width="11.5703125" style="66" customWidth="1"/>
    <col min="4359" max="4359" width="9.85546875" style="66" customWidth="1"/>
    <col min="4360" max="4360" width="11.7109375" style="66" customWidth="1"/>
    <col min="4361" max="4361" width="28.28515625" style="66" customWidth="1"/>
    <col min="4362" max="4362" width="10.140625" style="66" bestFit="1" customWidth="1"/>
    <col min="4363" max="4608" width="9.140625" style="66"/>
    <col min="4609" max="4609" width="7.5703125" style="66" customWidth="1"/>
    <col min="4610" max="4610" width="31.5703125" style="66" customWidth="1"/>
    <col min="4611" max="4611" width="8.42578125" style="66" customWidth="1"/>
    <col min="4612" max="4612" width="17.28515625" style="66" customWidth="1"/>
    <col min="4613" max="4613" width="8.42578125" style="66" customWidth="1"/>
    <col min="4614" max="4614" width="11.5703125" style="66" customWidth="1"/>
    <col min="4615" max="4615" width="9.85546875" style="66" customWidth="1"/>
    <col min="4616" max="4616" width="11.7109375" style="66" customWidth="1"/>
    <col min="4617" max="4617" width="28.28515625" style="66" customWidth="1"/>
    <col min="4618" max="4618" width="10.140625" style="66" bestFit="1" customWidth="1"/>
    <col min="4619" max="4864" width="9.140625" style="66"/>
    <col min="4865" max="4865" width="7.5703125" style="66" customWidth="1"/>
    <col min="4866" max="4866" width="31.5703125" style="66" customWidth="1"/>
    <col min="4867" max="4867" width="8.42578125" style="66" customWidth="1"/>
    <col min="4868" max="4868" width="17.28515625" style="66" customWidth="1"/>
    <col min="4869" max="4869" width="8.42578125" style="66" customWidth="1"/>
    <col min="4870" max="4870" width="11.5703125" style="66" customWidth="1"/>
    <col min="4871" max="4871" width="9.85546875" style="66" customWidth="1"/>
    <col min="4872" max="4872" width="11.7109375" style="66" customWidth="1"/>
    <col min="4873" max="4873" width="28.28515625" style="66" customWidth="1"/>
    <col min="4874" max="4874" width="10.140625" style="66" bestFit="1" customWidth="1"/>
    <col min="4875" max="5120" width="9.140625" style="66"/>
    <col min="5121" max="5121" width="7.5703125" style="66" customWidth="1"/>
    <col min="5122" max="5122" width="31.5703125" style="66" customWidth="1"/>
    <col min="5123" max="5123" width="8.42578125" style="66" customWidth="1"/>
    <col min="5124" max="5124" width="17.28515625" style="66" customWidth="1"/>
    <col min="5125" max="5125" width="8.42578125" style="66" customWidth="1"/>
    <col min="5126" max="5126" width="11.5703125" style="66" customWidth="1"/>
    <col min="5127" max="5127" width="9.85546875" style="66" customWidth="1"/>
    <col min="5128" max="5128" width="11.7109375" style="66" customWidth="1"/>
    <col min="5129" max="5129" width="28.28515625" style="66" customWidth="1"/>
    <col min="5130" max="5130" width="10.140625" style="66" bestFit="1" customWidth="1"/>
    <col min="5131" max="5376" width="9.140625" style="66"/>
    <col min="5377" max="5377" width="7.5703125" style="66" customWidth="1"/>
    <col min="5378" max="5378" width="31.5703125" style="66" customWidth="1"/>
    <col min="5379" max="5379" width="8.42578125" style="66" customWidth="1"/>
    <col min="5380" max="5380" width="17.28515625" style="66" customWidth="1"/>
    <col min="5381" max="5381" width="8.42578125" style="66" customWidth="1"/>
    <col min="5382" max="5382" width="11.5703125" style="66" customWidth="1"/>
    <col min="5383" max="5383" width="9.85546875" style="66" customWidth="1"/>
    <col min="5384" max="5384" width="11.7109375" style="66" customWidth="1"/>
    <col min="5385" max="5385" width="28.28515625" style="66" customWidth="1"/>
    <col min="5386" max="5386" width="10.140625" style="66" bestFit="1" customWidth="1"/>
    <col min="5387" max="5632" width="9.140625" style="66"/>
    <col min="5633" max="5633" width="7.5703125" style="66" customWidth="1"/>
    <col min="5634" max="5634" width="31.5703125" style="66" customWidth="1"/>
    <col min="5635" max="5635" width="8.42578125" style="66" customWidth="1"/>
    <col min="5636" max="5636" width="17.28515625" style="66" customWidth="1"/>
    <col min="5637" max="5637" width="8.42578125" style="66" customWidth="1"/>
    <col min="5638" max="5638" width="11.5703125" style="66" customWidth="1"/>
    <col min="5639" max="5639" width="9.85546875" style="66" customWidth="1"/>
    <col min="5640" max="5640" width="11.7109375" style="66" customWidth="1"/>
    <col min="5641" max="5641" width="28.28515625" style="66" customWidth="1"/>
    <col min="5642" max="5642" width="10.140625" style="66" bestFit="1" customWidth="1"/>
    <col min="5643" max="5888" width="9.140625" style="66"/>
    <col min="5889" max="5889" width="7.5703125" style="66" customWidth="1"/>
    <col min="5890" max="5890" width="31.5703125" style="66" customWidth="1"/>
    <col min="5891" max="5891" width="8.42578125" style="66" customWidth="1"/>
    <col min="5892" max="5892" width="17.28515625" style="66" customWidth="1"/>
    <col min="5893" max="5893" width="8.42578125" style="66" customWidth="1"/>
    <col min="5894" max="5894" width="11.5703125" style="66" customWidth="1"/>
    <col min="5895" max="5895" width="9.85546875" style="66" customWidth="1"/>
    <col min="5896" max="5896" width="11.7109375" style="66" customWidth="1"/>
    <col min="5897" max="5897" width="28.28515625" style="66" customWidth="1"/>
    <col min="5898" max="5898" width="10.140625" style="66" bestFit="1" customWidth="1"/>
    <col min="5899" max="6144" width="9.140625" style="66"/>
    <col min="6145" max="6145" width="7.5703125" style="66" customWidth="1"/>
    <col min="6146" max="6146" width="31.5703125" style="66" customWidth="1"/>
    <col min="6147" max="6147" width="8.42578125" style="66" customWidth="1"/>
    <col min="6148" max="6148" width="17.28515625" style="66" customWidth="1"/>
    <col min="6149" max="6149" width="8.42578125" style="66" customWidth="1"/>
    <col min="6150" max="6150" width="11.5703125" style="66" customWidth="1"/>
    <col min="6151" max="6151" width="9.85546875" style="66" customWidth="1"/>
    <col min="6152" max="6152" width="11.7109375" style="66" customWidth="1"/>
    <col min="6153" max="6153" width="28.28515625" style="66" customWidth="1"/>
    <col min="6154" max="6154" width="10.140625" style="66" bestFit="1" customWidth="1"/>
    <col min="6155" max="6400" width="9.140625" style="66"/>
    <col min="6401" max="6401" width="7.5703125" style="66" customWidth="1"/>
    <col min="6402" max="6402" width="31.5703125" style="66" customWidth="1"/>
    <col min="6403" max="6403" width="8.42578125" style="66" customWidth="1"/>
    <col min="6404" max="6404" width="17.28515625" style="66" customWidth="1"/>
    <col min="6405" max="6405" width="8.42578125" style="66" customWidth="1"/>
    <col min="6406" max="6406" width="11.5703125" style="66" customWidth="1"/>
    <col min="6407" max="6407" width="9.85546875" style="66" customWidth="1"/>
    <col min="6408" max="6408" width="11.7109375" style="66" customWidth="1"/>
    <col min="6409" max="6409" width="28.28515625" style="66" customWidth="1"/>
    <col min="6410" max="6410" width="10.140625" style="66" bestFit="1" customWidth="1"/>
    <col min="6411" max="6656" width="9.140625" style="66"/>
    <col min="6657" max="6657" width="7.5703125" style="66" customWidth="1"/>
    <col min="6658" max="6658" width="31.5703125" style="66" customWidth="1"/>
    <col min="6659" max="6659" width="8.42578125" style="66" customWidth="1"/>
    <col min="6660" max="6660" width="17.28515625" style="66" customWidth="1"/>
    <col min="6661" max="6661" width="8.42578125" style="66" customWidth="1"/>
    <col min="6662" max="6662" width="11.5703125" style="66" customWidth="1"/>
    <col min="6663" max="6663" width="9.85546875" style="66" customWidth="1"/>
    <col min="6664" max="6664" width="11.7109375" style="66" customWidth="1"/>
    <col min="6665" max="6665" width="28.28515625" style="66" customWidth="1"/>
    <col min="6666" max="6666" width="10.140625" style="66" bestFit="1" customWidth="1"/>
    <col min="6667" max="6912" width="9.140625" style="66"/>
    <col min="6913" max="6913" width="7.5703125" style="66" customWidth="1"/>
    <col min="6914" max="6914" width="31.5703125" style="66" customWidth="1"/>
    <col min="6915" max="6915" width="8.42578125" style="66" customWidth="1"/>
    <col min="6916" max="6916" width="17.28515625" style="66" customWidth="1"/>
    <col min="6917" max="6917" width="8.42578125" style="66" customWidth="1"/>
    <col min="6918" max="6918" width="11.5703125" style="66" customWidth="1"/>
    <col min="6919" max="6919" width="9.85546875" style="66" customWidth="1"/>
    <col min="6920" max="6920" width="11.7109375" style="66" customWidth="1"/>
    <col min="6921" max="6921" width="28.28515625" style="66" customWidth="1"/>
    <col min="6922" max="6922" width="10.140625" style="66" bestFit="1" customWidth="1"/>
    <col min="6923" max="7168" width="9.140625" style="66"/>
    <col min="7169" max="7169" width="7.5703125" style="66" customWidth="1"/>
    <col min="7170" max="7170" width="31.5703125" style="66" customWidth="1"/>
    <col min="7171" max="7171" width="8.42578125" style="66" customWidth="1"/>
    <col min="7172" max="7172" width="17.28515625" style="66" customWidth="1"/>
    <col min="7173" max="7173" width="8.42578125" style="66" customWidth="1"/>
    <col min="7174" max="7174" width="11.5703125" style="66" customWidth="1"/>
    <col min="7175" max="7175" width="9.85546875" style="66" customWidth="1"/>
    <col min="7176" max="7176" width="11.7109375" style="66" customWidth="1"/>
    <col min="7177" max="7177" width="28.28515625" style="66" customWidth="1"/>
    <col min="7178" max="7178" width="10.140625" style="66" bestFit="1" customWidth="1"/>
    <col min="7179" max="7424" width="9.140625" style="66"/>
    <col min="7425" max="7425" width="7.5703125" style="66" customWidth="1"/>
    <col min="7426" max="7426" width="31.5703125" style="66" customWidth="1"/>
    <col min="7427" max="7427" width="8.42578125" style="66" customWidth="1"/>
    <col min="7428" max="7428" width="17.28515625" style="66" customWidth="1"/>
    <col min="7429" max="7429" width="8.42578125" style="66" customWidth="1"/>
    <col min="7430" max="7430" width="11.5703125" style="66" customWidth="1"/>
    <col min="7431" max="7431" width="9.85546875" style="66" customWidth="1"/>
    <col min="7432" max="7432" width="11.7109375" style="66" customWidth="1"/>
    <col min="7433" max="7433" width="28.28515625" style="66" customWidth="1"/>
    <col min="7434" max="7434" width="10.140625" style="66" bestFit="1" customWidth="1"/>
    <col min="7435" max="7680" width="9.140625" style="66"/>
    <col min="7681" max="7681" width="7.5703125" style="66" customWidth="1"/>
    <col min="7682" max="7682" width="31.5703125" style="66" customWidth="1"/>
    <col min="7683" max="7683" width="8.42578125" style="66" customWidth="1"/>
    <col min="7684" max="7684" width="17.28515625" style="66" customWidth="1"/>
    <col min="7685" max="7685" width="8.42578125" style="66" customWidth="1"/>
    <col min="7686" max="7686" width="11.5703125" style="66" customWidth="1"/>
    <col min="7687" max="7687" width="9.85546875" style="66" customWidth="1"/>
    <col min="7688" max="7688" width="11.7109375" style="66" customWidth="1"/>
    <col min="7689" max="7689" width="28.28515625" style="66" customWidth="1"/>
    <col min="7690" max="7690" width="10.140625" style="66" bestFit="1" customWidth="1"/>
    <col min="7691" max="7936" width="9.140625" style="66"/>
    <col min="7937" max="7937" width="7.5703125" style="66" customWidth="1"/>
    <col min="7938" max="7938" width="31.5703125" style="66" customWidth="1"/>
    <col min="7939" max="7939" width="8.42578125" style="66" customWidth="1"/>
    <col min="7940" max="7940" width="17.28515625" style="66" customWidth="1"/>
    <col min="7941" max="7941" width="8.42578125" style="66" customWidth="1"/>
    <col min="7942" max="7942" width="11.5703125" style="66" customWidth="1"/>
    <col min="7943" max="7943" width="9.85546875" style="66" customWidth="1"/>
    <col min="7944" max="7944" width="11.7109375" style="66" customWidth="1"/>
    <col min="7945" max="7945" width="28.28515625" style="66" customWidth="1"/>
    <col min="7946" max="7946" width="10.140625" style="66" bestFit="1" customWidth="1"/>
    <col min="7947" max="8192" width="9.140625" style="66"/>
    <col min="8193" max="8193" width="7.5703125" style="66" customWidth="1"/>
    <col min="8194" max="8194" width="31.5703125" style="66" customWidth="1"/>
    <col min="8195" max="8195" width="8.42578125" style="66" customWidth="1"/>
    <col min="8196" max="8196" width="17.28515625" style="66" customWidth="1"/>
    <col min="8197" max="8197" width="8.42578125" style="66" customWidth="1"/>
    <col min="8198" max="8198" width="11.5703125" style="66" customWidth="1"/>
    <col min="8199" max="8199" width="9.85546875" style="66" customWidth="1"/>
    <col min="8200" max="8200" width="11.7109375" style="66" customWidth="1"/>
    <col min="8201" max="8201" width="28.28515625" style="66" customWidth="1"/>
    <col min="8202" max="8202" width="10.140625" style="66" bestFit="1" customWidth="1"/>
    <col min="8203" max="8448" width="9.140625" style="66"/>
    <col min="8449" max="8449" width="7.5703125" style="66" customWidth="1"/>
    <col min="8450" max="8450" width="31.5703125" style="66" customWidth="1"/>
    <col min="8451" max="8451" width="8.42578125" style="66" customWidth="1"/>
    <col min="8452" max="8452" width="17.28515625" style="66" customWidth="1"/>
    <col min="8453" max="8453" width="8.42578125" style="66" customWidth="1"/>
    <col min="8454" max="8454" width="11.5703125" style="66" customWidth="1"/>
    <col min="8455" max="8455" width="9.85546875" style="66" customWidth="1"/>
    <col min="8456" max="8456" width="11.7109375" style="66" customWidth="1"/>
    <col min="8457" max="8457" width="28.28515625" style="66" customWidth="1"/>
    <col min="8458" max="8458" width="10.140625" style="66" bestFit="1" customWidth="1"/>
    <col min="8459" max="8704" width="9.140625" style="66"/>
    <col min="8705" max="8705" width="7.5703125" style="66" customWidth="1"/>
    <col min="8706" max="8706" width="31.5703125" style="66" customWidth="1"/>
    <col min="8707" max="8707" width="8.42578125" style="66" customWidth="1"/>
    <col min="8708" max="8708" width="17.28515625" style="66" customWidth="1"/>
    <col min="8709" max="8709" width="8.42578125" style="66" customWidth="1"/>
    <col min="8710" max="8710" width="11.5703125" style="66" customWidth="1"/>
    <col min="8711" max="8711" width="9.85546875" style="66" customWidth="1"/>
    <col min="8712" max="8712" width="11.7109375" style="66" customWidth="1"/>
    <col min="8713" max="8713" width="28.28515625" style="66" customWidth="1"/>
    <col min="8714" max="8714" width="10.140625" style="66" bestFit="1" customWidth="1"/>
    <col min="8715" max="8960" width="9.140625" style="66"/>
    <col min="8961" max="8961" width="7.5703125" style="66" customWidth="1"/>
    <col min="8962" max="8962" width="31.5703125" style="66" customWidth="1"/>
    <col min="8963" max="8963" width="8.42578125" style="66" customWidth="1"/>
    <col min="8964" max="8964" width="17.28515625" style="66" customWidth="1"/>
    <col min="8965" max="8965" width="8.42578125" style="66" customWidth="1"/>
    <col min="8966" max="8966" width="11.5703125" style="66" customWidth="1"/>
    <col min="8967" max="8967" width="9.85546875" style="66" customWidth="1"/>
    <col min="8968" max="8968" width="11.7109375" style="66" customWidth="1"/>
    <col min="8969" max="8969" width="28.28515625" style="66" customWidth="1"/>
    <col min="8970" max="8970" width="10.140625" style="66" bestFit="1" customWidth="1"/>
    <col min="8971" max="9216" width="9.140625" style="66"/>
    <col min="9217" max="9217" width="7.5703125" style="66" customWidth="1"/>
    <col min="9218" max="9218" width="31.5703125" style="66" customWidth="1"/>
    <col min="9219" max="9219" width="8.42578125" style="66" customWidth="1"/>
    <col min="9220" max="9220" width="17.28515625" style="66" customWidth="1"/>
    <col min="9221" max="9221" width="8.42578125" style="66" customWidth="1"/>
    <col min="9222" max="9222" width="11.5703125" style="66" customWidth="1"/>
    <col min="9223" max="9223" width="9.85546875" style="66" customWidth="1"/>
    <col min="9224" max="9224" width="11.7109375" style="66" customWidth="1"/>
    <col min="9225" max="9225" width="28.28515625" style="66" customWidth="1"/>
    <col min="9226" max="9226" width="10.140625" style="66" bestFit="1" customWidth="1"/>
    <col min="9227" max="9472" width="9.140625" style="66"/>
    <col min="9473" max="9473" width="7.5703125" style="66" customWidth="1"/>
    <col min="9474" max="9474" width="31.5703125" style="66" customWidth="1"/>
    <col min="9475" max="9475" width="8.42578125" style="66" customWidth="1"/>
    <col min="9476" max="9476" width="17.28515625" style="66" customWidth="1"/>
    <col min="9477" max="9477" width="8.42578125" style="66" customWidth="1"/>
    <col min="9478" max="9478" width="11.5703125" style="66" customWidth="1"/>
    <col min="9479" max="9479" width="9.85546875" style="66" customWidth="1"/>
    <col min="9480" max="9480" width="11.7109375" style="66" customWidth="1"/>
    <col min="9481" max="9481" width="28.28515625" style="66" customWidth="1"/>
    <col min="9482" max="9482" width="10.140625" style="66" bestFit="1" customWidth="1"/>
    <col min="9483" max="9728" width="9.140625" style="66"/>
    <col min="9729" max="9729" width="7.5703125" style="66" customWidth="1"/>
    <col min="9730" max="9730" width="31.5703125" style="66" customWidth="1"/>
    <col min="9731" max="9731" width="8.42578125" style="66" customWidth="1"/>
    <col min="9732" max="9732" width="17.28515625" style="66" customWidth="1"/>
    <col min="9733" max="9733" width="8.42578125" style="66" customWidth="1"/>
    <col min="9734" max="9734" width="11.5703125" style="66" customWidth="1"/>
    <col min="9735" max="9735" width="9.85546875" style="66" customWidth="1"/>
    <col min="9736" max="9736" width="11.7109375" style="66" customWidth="1"/>
    <col min="9737" max="9737" width="28.28515625" style="66" customWidth="1"/>
    <col min="9738" max="9738" width="10.140625" style="66" bestFit="1" customWidth="1"/>
    <col min="9739" max="9984" width="9.140625" style="66"/>
    <col min="9985" max="9985" width="7.5703125" style="66" customWidth="1"/>
    <col min="9986" max="9986" width="31.5703125" style="66" customWidth="1"/>
    <col min="9987" max="9987" width="8.42578125" style="66" customWidth="1"/>
    <col min="9988" max="9988" width="17.28515625" style="66" customWidth="1"/>
    <col min="9989" max="9989" width="8.42578125" style="66" customWidth="1"/>
    <col min="9990" max="9990" width="11.5703125" style="66" customWidth="1"/>
    <col min="9991" max="9991" width="9.85546875" style="66" customWidth="1"/>
    <col min="9992" max="9992" width="11.7109375" style="66" customWidth="1"/>
    <col min="9993" max="9993" width="28.28515625" style="66" customWidth="1"/>
    <col min="9994" max="9994" width="10.140625" style="66" bestFit="1" customWidth="1"/>
    <col min="9995" max="10240" width="9.140625" style="66"/>
    <col min="10241" max="10241" width="7.5703125" style="66" customWidth="1"/>
    <col min="10242" max="10242" width="31.5703125" style="66" customWidth="1"/>
    <col min="10243" max="10243" width="8.42578125" style="66" customWidth="1"/>
    <col min="10244" max="10244" width="17.28515625" style="66" customWidth="1"/>
    <col min="10245" max="10245" width="8.42578125" style="66" customWidth="1"/>
    <col min="10246" max="10246" width="11.5703125" style="66" customWidth="1"/>
    <col min="10247" max="10247" width="9.85546875" style="66" customWidth="1"/>
    <col min="10248" max="10248" width="11.7109375" style="66" customWidth="1"/>
    <col min="10249" max="10249" width="28.28515625" style="66" customWidth="1"/>
    <col min="10250" max="10250" width="10.140625" style="66" bestFit="1" customWidth="1"/>
    <col min="10251" max="10496" width="9.140625" style="66"/>
    <col min="10497" max="10497" width="7.5703125" style="66" customWidth="1"/>
    <col min="10498" max="10498" width="31.5703125" style="66" customWidth="1"/>
    <col min="10499" max="10499" width="8.42578125" style="66" customWidth="1"/>
    <col min="10500" max="10500" width="17.28515625" style="66" customWidth="1"/>
    <col min="10501" max="10501" width="8.42578125" style="66" customWidth="1"/>
    <col min="10502" max="10502" width="11.5703125" style="66" customWidth="1"/>
    <col min="10503" max="10503" width="9.85546875" style="66" customWidth="1"/>
    <col min="10504" max="10504" width="11.7109375" style="66" customWidth="1"/>
    <col min="10505" max="10505" width="28.28515625" style="66" customWidth="1"/>
    <col min="10506" max="10506" width="10.140625" style="66" bestFit="1" customWidth="1"/>
    <col min="10507" max="10752" width="9.140625" style="66"/>
    <col min="10753" max="10753" width="7.5703125" style="66" customWidth="1"/>
    <col min="10754" max="10754" width="31.5703125" style="66" customWidth="1"/>
    <col min="10755" max="10755" width="8.42578125" style="66" customWidth="1"/>
    <col min="10756" max="10756" width="17.28515625" style="66" customWidth="1"/>
    <col min="10757" max="10757" width="8.42578125" style="66" customWidth="1"/>
    <col min="10758" max="10758" width="11.5703125" style="66" customWidth="1"/>
    <col min="10759" max="10759" width="9.85546875" style="66" customWidth="1"/>
    <col min="10760" max="10760" width="11.7109375" style="66" customWidth="1"/>
    <col min="10761" max="10761" width="28.28515625" style="66" customWidth="1"/>
    <col min="10762" max="10762" width="10.140625" style="66" bestFit="1" customWidth="1"/>
    <col min="10763" max="11008" width="9.140625" style="66"/>
    <col min="11009" max="11009" width="7.5703125" style="66" customWidth="1"/>
    <col min="11010" max="11010" width="31.5703125" style="66" customWidth="1"/>
    <col min="11011" max="11011" width="8.42578125" style="66" customWidth="1"/>
    <col min="11012" max="11012" width="17.28515625" style="66" customWidth="1"/>
    <col min="11013" max="11013" width="8.42578125" style="66" customWidth="1"/>
    <col min="11014" max="11014" width="11.5703125" style="66" customWidth="1"/>
    <col min="11015" max="11015" width="9.85546875" style="66" customWidth="1"/>
    <col min="11016" max="11016" width="11.7109375" style="66" customWidth="1"/>
    <col min="11017" max="11017" width="28.28515625" style="66" customWidth="1"/>
    <col min="11018" max="11018" width="10.140625" style="66" bestFit="1" customWidth="1"/>
    <col min="11019" max="11264" width="9.140625" style="66"/>
    <col min="11265" max="11265" width="7.5703125" style="66" customWidth="1"/>
    <col min="11266" max="11266" width="31.5703125" style="66" customWidth="1"/>
    <col min="11267" max="11267" width="8.42578125" style="66" customWidth="1"/>
    <col min="11268" max="11268" width="17.28515625" style="66" customWidth="1"/>
    <col min="11269" max="11269" width="8.42578125" style="66" customWidth="1"/>
    <col min="11270" max="11270" width="11.5703125" style="66" customWidth="1"/>
    <col min="11271" max="11271" width="9.85546875" style="66" customWidth="1"/>
    <col min="11272" max="11272" width="11.7109375" style="66" customWidth="1"/>
    <col min="11273" max="11273" width="28.28515625" style="66" customWidth="1"/>
    <col min="11274" max="11274" width="10.140625" style="66" bestFit="1" customWidth="1"/>
    <col min="11275" max="11520" width="9.140625" style="66"/>
    <col min="11521" max="11521" width="7.5703125" style="66" customWidth="1"/>
    <col min="11522" max="11522" width="31.5703125" style="66" customWidth="1"/>
    <col min="11523" max="11523" width="8.42578125" style="66" customWidth="1"/>
    <col min="11524" max="11524" width="17.28515625" style="66" customWidth="1"/>
    <col min="11525" max="11525" width="8.42578125" style="66" customWidth="1"/>
    <col min="11526" max="11526" width="11.5703125" style="66" customWidth="1"/>
    <col min="11527" max="11527" width="9.85546875" style="66" customWidth="1"/>
    <col min="11528" max="11528" width="11.7109375" style="66" customWidth="1"/>
    <col min="11529" max="11529" width="28.28515625" style="66" customWidth="1"/>
    <col min="11530" max="11530" width="10.140625" style="66" bestFit="1" customWidth="1"/>
    <col min="11531" max="11776" width="9.140625" style="66"/>
    <col min="11777" max="11777" width="7.5703125" style="66" customWidth="1"/>
    <col min="11778" max="11778" width="31.5703125" style="66" customWidth="1"/>
    <col min="11779" max="11779" width="8.42578125" style="66" customWidth="1"/>
    <col min="11780" max="11780" width="17.28515625" style="66" customWidth="1"/>
    <col min="11781" max="11781" width="8.42578125" style="66" customWidth="1"/>
    <col min="11782" max="11782" width="11.5703125" style="66" customWidth="1"/>
    <col min="11783" max="11783" width="9.85546875" style="66" customWidth="1"/>
    <col min="11784" max="11784" width="11.7109375" style="66" customWidth="1"/>
    <col min="11785" max="11785" width="28.28515625" style="66" customWidth="1"/>
    <col min="11786" max="11786" width="10.140625" style="66" bestFit="1" customWidth="1"/>
    <col min="11787" max="12032" width="9.140625" style="66"/>
    <col min="12033" max="12033" width="7.5703125" style="66" customWidth="1"/>
    <col min="12034" max="12034" width="31.5703125" style="66" customWidth="1"/>
    <col min="12035" max="12035" width="8.42578125" style="66" customWidth="1"/>
    <col min="12036" max="12036" width="17.28515625" style="66" customWidth="1"/>
    <col min="12037" max="12037" width="8.42578125" style="66" customWidth="1"/>
    <col min="12038" max="12038" width="11.5703125" style="66" customWidth="1"/>
    <col min="12039" max="12039" width="9.85546875" style="66" customWidth="1"/>
    <col min="12040" max="12040" width="11.7109375" style="66" customWidth="1"/>
    <col min="12041" max="12041" width="28.28515625" style="66" customWidth="1"/>
    <col min="12042" max="12042" width="10.140625" style="66" bestFit="1" customWidth="1"/>
    <col min="12043" max="12288" width="9.140625" style="66"/>
    <col min="12289" max="12289" width="7.5703125" style="66" customWidth="1"/>
    <col min="12290" max="12290" width="31.5703125" style="66" customWidth="1"/>
    <col min="12291" max="12291" width="8.42578125" style="66" customWidth="1"/>
    <col min="12292" max="12292" width="17.28515625" style="66" customWidth="1"/>
    <col min="12293" max="12293" width="8.42578125" style="66" customWidth="1"/>
    <col min="12294" max="12294" width="11.5703125" style="66" customWidth="1"/>
    <col min="12295" max="12295" width="9.85546875" style="66" customWidth="1"/>
    <col min="12296" max="12296" width="11.7109375" style="66" customWidth="1"/>
    <col min="12297" max="12297" width="28.28515625" style="66" customWidth="1"/>
    <col min="12298" max="12298" width="10.140625" style="66" bestFit="1" customWidth="1"/>
    <col min="12299" max="12544" width="9.140625" style="66"/>
    <col min="12545" max="12545" width="7.5703125" style="66" customWidth="1"/>
    <col min="12546" max="12546" width="31.5703125" style="66" customWidth="1"/>
    <col min="12547" max="12547" width="8.42578125" style="66" customWidth="1"/>
    <col min="12548" max="12548" width="17.28515625" style="66" customWidth="1"/>
    <col min="12549" max="12549" width="8.42578125" style="66" customWidth="1"/>
    <col min="12550" max="12550" width="11.5703125" style="66" customWidth="1"/>
    <col min="12551" max="12551" width="9.85546875" style="66" customWidth="1"/>
    <col min="12552" max="12552" width="11.7109375" style="66" customWidth="1"/>
    <col min="12553" max="12553" width="28.28515625" style="66" customWidth="1"/>
    <col min="12554" max="12554" width="10.140625" style="66" bestFit="1" customWidth="1"/>
    <col min="12555" max="12800" width="9.140625" style="66"/>
    <col min="12801" max="12801" width="7.5703125" style="66" customWidth="1"/>
    <col min="12802" max="12802" width="31.5703125" style="66" customWidth="1"/>
    <col min="12803" max="12803" width="8.42578125" style="66" customWidth="1"/>
    <col min="12804" max="12804" width="17.28515625" style="66" customWidth="1"/>
    <col min="12805" max="12805" width="8.42578125" style="66" customWidth="1"/>
    <col min="12806" max="12806" width="11.5703125" style="66" customWidth="1"/>
    <col min="12807" max="12807" width="9.85546875" style="66" customWidth="1"/>
    <col min="12808" max="12808" width="11.7109375" style="66" customWidth="1"/>
    <col min="12809" max="12809" width="28.28515625" style="66" customWidth="1"/>
    <col min="12810" max="12810" width="10.140625" style="66" bestFit="1" customWidth="1"/>
    <col min="12811" max="13056" width="9.140625" style="66"/>
    <col min="13057" max="13057" width="7.5703125" style="66" customWidth="1"/>
    <col min="13058" max="13058" width="31.5703125" style="66" customWidth="1"/>
    <col min="13059" max="13059" width="8.42578125" style="66" customWidth="1"/>
    <col min="13060" max="13060" width="17.28515625" style="66" customWidth="1"/>
    <col min="13061" max="13061" width="8.42578125" style="66" customWidth="1"/>
    <col min="13062" max="13062" width="11.5703125" style="66" customWidth="1"/>
    <col min="13063" max="13063" width="9.85546875" style="66" customWidth="1"/>
    <col min="13064" max="13064" width="11.7109375" style="66" customWidth="1"/>
    <col min="13065" max="13065" width="28.28515625" style="66" customWidth="1"/>
    <col min="13066" max="13066" width="10.140625" style="66" bestFit="1" customWidth="1"/>
    <col min="13067" max="13312" width="9.140625" style="66"/>
    <col min="13313" max="13313" width="7.5703125" style="66" customWidth="1"/>
    <col min="13314" max="13314" width="31.5703125" style="66" customWidth="1"/>
    <col min="13315" max="13315" width="8.42578125" style="66" customWidth="1"/>
    <col min="13316" max="13316" width="17.28515625" style="66" customWidth="1"/>
    <col min="13317" max="13317" width="8.42578125" style="66" customWidth="1"/>
    <col min="13318" max="13318" width="11.5703125" style="66" customWidth="1"/>
    <col min="13319" max="13319" width="9.85546875" style="66" customWidth="1"/>
    <col min="13320" max="13320" width="11.7109375" style="66" customWidth="1"/>
    <col min="13321" max="13321" width="28.28515625" style="66" customWidth="1"/>
    <col min="13322" max="13322" width="10.140625" style="66" bestFit="1" customWidth="1"/>
    <col min="13323" max="13568" width="9.140625" style="66"/>
    <col min="13569" max="13569" width="7.5703125" style="66" customWidth="1"/>
    <col min="13570" max="13570" width="31.5703125" style="66" customWidth="1"/>
    <col min="13571" max="13571" width="8.42578125" style="66" customWidth="1"/>
    <col min="13572" max="13572" width="17.28515625" style="66" customWidth="1"/>
    <col min="13573" max="13573" width="8.42578125" style="66" customWidth="1"/>
    <col min="13574" max="13574" width="11.5703125" style="66" customWidth="1"/>
    <col min="13575" max="13575" width="9.85546875" style="66" customWidth="1"/>
    <col min="13576" max="13576" width="11.7109375" style="66" customWidth="1"/>
    <col min="13577" max="13577" width="28.28515625" style="66" customWidth="1"/>
    <col min="13578" max="13578" width="10.140625" style="66" bestFit="1" customWidth="1"/>
    <col min="13579" max="13824" width="9.140625" style="66"/>
    <col min="13825" max="13825" width="7.5703125" style="66" customWidth="1"/>
    <col min="13826" max="13826" width="31.5703125" style="66" customWidth="1"/>
    <col min="13827" max="13827" width="8.42578125" style="66" customWidth="1"/>
    <col min="13828" max="13828" width="17.28515625" style="66" customWidth="1"/>
    <col min="13829" max="13829" width="8.42578125" style="66" customWidth="1"/>
    <col min="13830" max="13830" width="11.5703125" style="66" customWidth="1"/>
    <col min="13831" max="13831" width="9.85546875" style="66" customWidth="1"/>
    <col min="13832" max="13832" width="11.7109375" style="66" customWidth="1"/>
    <col min="13833" max="13833" width="28.28515625" style="66" customWidth="1"/>
    <col min="13834" max="13834" width="10.140625" style="66" bestFit="1" customWidth="1"/>
    <col min="13835" max="14080" width="9.140625" style="66"/>
    <col min="14081" max="14081" width="7.5703125" style="66" customWidth="1"/>
    <col min="14082" max="14082" width="31.5703125" style="66" customWidth="1"/>
    <col min="14083" max="14083" width="8.42578125" style="66" customWidth="1"/>
    <col min="14084" max="14084" width="17.28515625" style="66" customWidth="1"/>
    <col min="14085" max="14085" width="8.42578125" style="66" customWidth="1"/>
    <col min="14086" max="14086" width="11.5703125" style="66" customWidth="1"/>
    <col min="14087" max="14087" width="9.85546875" style="66" customWidth="1"/>
    <col min="14088" max="14088" width="11.7109375" style="66" customWidth="1"/>
    <col min="14089" max="14089" width="28.28515625" style="66" customWidth="1"/>
    <col min="14090" max="14090" width="10.140625" style="66" bestFit="1" customWidth="1"/>
    <col min="14091" max="14336" width="9.140625" style="66"/>
    <col min="14337" max="14337" width="7.5703125" style="66" customWidth="1"/>
    <col min="14338" max="14338" width="31.5703125" style="66" customWidth="1"/>
    <col min="14339" max="14339" width="8.42578125" style="66" customWidth="1"/>
    <col min="14340" max="14340" width="17.28515625" style="66" customWidth="1"/>
    <col min="14341" max="14341" width="8.42578125" style="66" customWidth="1"/>
    <col min="14342" max="14342" width="11.5703125" style="66" customWidth="1"/>
    <col min="14343" max="14343" width="9.85546875" style="66" customWidth="1"/>
    <col min="14344" max="14344" width="11.7109375" style="66" customWidth="1"/>
    <col min="14345" max="14345" width="28.28515625" style="66" customWidth="1"/>
    <col min="14346" max="14346" width="10.140625" style="66" bestFit="1" customWidth="1"/>
    <col min="14347" max="14592" width="9.140625" style="66"/>
    <col min="14593" max="14593" width="7.5703125" style="66" customWidth="1"/>
    <col min="14594" max="14594" width="31.5703125" style="66" customWidth="1"/>
    <col min="14595" max="14595" width="8.42578125" style="66" customWidth="1"/>
    <col min="14596" max="14596" width="17.28515625" style="66" customWidth="1"/>
    <col min="14597" max="14597" width="8.42578125" style="66" customWidth="1"/>
    <col min="14598" max="14598" width="11.5703125" style="66" customWidth="1"/>
    <col min="14599" max="14599" width="9.85546875" style="66" customWidth="1"/>
    <col min="14600" max="14600" width="11.7109375" style="66" customWidth="1"/>
    <col min="14601" max="14601" width="28.28515625" style="66" customWidth="1"/>
    <col min="14602" max="14602" width="10.140625" style="66" bestFit="1" customWidth="1"/>
    <col min="14603" max="14848" width="9.140625" style="66"/>
    <col min="14849" max="14849" width="7.5703125" style="66" customWidth="1"/>
    <col min="14850" max="14850" width="31.5703125" style="66" customWidth="1"/>
    <col min="14851" max="14851" width="8.42578125" style="66" customWidth="1"/>
    <col min="14852" max="14852" width="17.28515625" style="66" customWidth="1"/>
    <col min="14853" max="14853" width="8.42578125" style="66" customWidth="1"/>
    <col min="14854" max="14854" width="11.5703125" style="66" customWidth="1"/>
    <col min="14855" max="14855" width="9.85546875" style="66" customWidth="1"/>
    <col min="14856" max="14856" width="11.7109375" style="66" customWidth="1"/>
    <col min="14857" max="14857" width="28.28515625" style="66" customWidth="1"/>
    <col min="14858" max="14858" width="10.140625" style="66" bestFit="1" customWidth="1"/>
    <col min="14859" max="15104" width="9.140625" style="66"/>
    <col min="15105" max="15105" width="7.5703125" style="66" customWidth="1"/>
    <col min="15106" max="15106" width="31.5703125" style="66" customWidth="1"/>
    <col min="15107" max="15107" width="8.42578125" style="66" customWidth="1"/>
    <col min="15108" max="15108" width="17.28515625" style="66" customWidth="1"/>
    <col min="15109" max="15109" width="8.42578125" style="66" customWidth="1"/>
    <col min="15110" max="15110" width="11.5703125" style="66" customWidth="1"/>
    <col min="15111" max="15111" width="9.85546875" style="66" customWidth="1"/>
    <col min="15112" max="15112" width="11.7109375" style="66" customWidth="1"/>
    <col min="15113" max="15113" width="28.28515625" style="66" customWidth="1"/>
    <col min="15114" max="15114" width="10.140625" style="66" bestFit="1" customWidth="1"/>
    <col min="15115" max="15360" width="9.140625" style="66"/>
    <col min="15361" max="15361" width="7.5703125" style="66" customWidth="1"/>
    <col min="15362" max="15362" width="31.5703125" style="66" customWidth="1"/>
    <col min="15363" max="15363" width="8.42578125" style="66" customWidth="1"/>
    <col min="15364" max="15364" width="17.28515625" style="66" customWidth="1"/>
    <col min="15365" max="15365" width="8.42578125" style="66" customWidth="1"/>
    <col min="15366" max="15366" width="11.5703125" style="66" customWidth="1"/>
    <col min="15367" max="15367" width="9.85546875" style="66" customWidth="1"/>
    <col min="15368" max="15368" width="11.7109375" style="66" customWidth="1"/>
    <col min="15369" max="15369" width="28.28515625" style="66" customWidth="1"/>
    <col min="15370" max="15370" width="10.140625" style="66" bestFit="1" customWidth="1"/>
    <col min="15371" max="15616" width="9.140625" style="66"/>
    <col min="15617" max="15617" width="7.5703125" style="66" customWidth="1"/>
    <col min="15618" max="15618" width="31.5703125" style="66" customWidth="1"/>
    <col min="15619" max="15619" width="8.42578125" style="66" customWidth="1"/>
    <col min="15620" max="15620" width="17.28515625" style="66" customWidth="1"/>
    <col min="15621" max="15621" width="8.42578125" style="66" customWidth="1"/>
    <col min="15622" max="15622" width="11.5703125" style="66" customWidth="1"/>
    <col min="15623" max="15623" width="9.85546875" style="66" customWidth="1"/>
    <col min="15624" max="15624" width="11.7109375" style="66" customWidth="1"/>
    <col min="15625" max="15625" width="28.28515625" style="66" customWidth="1"/>
    <col min="15626" max="15626" width="10.140625" style="66" bestFit="1" customWidth="1"/>
    <col min="15627" max="15872" width="9.140625" style="66"/>
    <col min="15873" max="15873" width="7.5703125" style="66" customWidth="1"/>
    <col min="15874" max="15874" width="31.5703125" style="66" customWidth="1"/>
    <col min="15875" max="15875" width="8.42578125" style="66" customWidth="1"/>
    <col min="15876" max="15876" width="17.28515625" style="66" customWidth="1"/>
    <col min="15877" max="15877" width="8.42578125" style="66" customWidth="1"/>
    <col min="15878" max="15878" width="11.5703125" style="66" customWidth="1"/>
    <col min="15879" max="15879" width="9.85546875" style="66" customWidth="1"/>
    <col min="15880" max="15880" width="11.7109375" style="66" customWidth="1"/>
    <col min="15881" max="15881" width="28.28515625" style="66" customWidth="1"/>
    <col min="15882" max="15882" width="10.140625" style="66" bestFit="1" customWidth="1"/>
    <col min="15883" max="16128" width="9.140625" style="66"/>
    <col min="16129" max="16129" width="7.5703125" style="66" customWidth="1"/>
    <col min="16130" max="16130" width="31.5703125" style="66" customWidth="1"/>
    <col min="16131" max="16131" width="8.42578125" style="66" customWidth="1"/>
    <col min="16132" max="16132" width="17.28515625" style="66" customWidth="1"/>
    <col min="16133" max="16133" width="8.42578125" style="66" customWidth="1"/>
    <col min="16134" max="16134" width="11.5703125" style="66" customWidth="1"/>
    <col min="16135" max="16135" width="9.85546875" style="66" customWidth="1"/>
    <col min="16136" max="16136" width="11.7109375" style="66" customWidth="1"/>
    <col min="16137" max="16137" width="28.28515625" style="66" customWidth="1"/>
    <col min="16138" max="16138" width="10.140625" style="66" bestFit="1" customWidth="1"/>
    <col min="16139" max="16384" width="9.140625" style="66"/>
  </cols>
  <sheetData>
    <row r="1" spans="1:10">
      <c r="A1" s="65"/>
      <c r="B1" s="160" t="s">
        <v>118</v>
      </c>
      <c r="C1" s="160"/>
      <c r="D1" s="160"/>
      <c r="E1" s="160"/>
      <c r="F1" s="160"/>
      <c r="G1" s="160"/>
      <c r="H1" s="160"/>
      <c r="I1" s="160"/>
      <c r="J1" s="65"/>
    </row>
    <row r="2" spans="1:10">
      <c r="A2" s="65"/>
      <c r="B2" s="160" t="s">
        <v>119</v>
      </c>
      <c r="C2" s="160"/>
      <c r="D2" s="160"/>
      <c r="E2" s="160"/>
      <c r="F2" s="160"/>
      <c r="G2" s="160"/>
      <c r="H2" s="160"/>
      <c r="I2" s="160"/>
      <c r="J2" s="65"/>
    </row>
    <row r="3" spans="1:10">
      <c r="A3" s="65" t="s">
        <v>46</v>
      </c>
      <c r="B3" s="67" t="s">
        <v>357</v>
      </c>
      <c r="C3" s="67" t="s">
        <v>250</v>
      </c>
      <c r="D3" s="67"/>
      <c r="E3" s="65"/>
      <c r="F3" s="65"/>
      <c r="G3" s="65"/>
      <c r="H3" s="65"/>
      <c r="I3" s="68"/>
      <c r="J3" s="65"/>
    </row>
    <row r="4" spans="1:10" s="70" customFormat="1" ht="45" customHeight="1">
      <c r="A4" s="65" t="s">
        <v>251</v>
      </c>
      <c r="B4" s="65" t="s">
        <v>252</v>
      </c>
      <c r="C4" s="65" t="s">
        <v>20</v>
      </c>
      <c r="D4" s="65" t="s">
        <v>253</v>
      </c>
      <c r="E4" s="69" t="s">
        <v>254</v>
      </c>
      <c r="F4" s="69" t="s">
        <v>255</v>
      </c>
      <c r="G4" s="69" t="s">
        <v>256</v>
      </c>
      <c r="H4" s="69" t="s">
        <v>257</v>
      </c>
      <c r="I4" s="69" t="s">
        <v>120</v>
      </c>
      <c r="J4" s="65"/>
    </row>
    <row r="5" spans="1:10" ht="31.5">
      <c r="A5" s="65" t="s">
        <v>121</v>
      </c>
      <c r="B5" s="67" t="s">
        <v>258</v>
      </c>
      <c r="C5" s="65" t="s">
        <v>122</v>
      </c>
      <c r="D5" s="71" t="s">
        <v>358</v>
      </c>
      <c r="E5" s="72">
        <v>6</v>
      </c>
      <c r="F5" s="65">
        <v>445</v>
      </c>
      <c r="G5" s="72">
        <v>66.78</v>
      </c>
      <c r="H5" s="65">
        <v>511.78</v>
      </c>
      <c r="I5" s="68" t="s">
        <v>200</v>
      </c>
      <c r="J5" s="65">
        <v>861</v>
      </c>
    </row>
    <row r="6" spans="1:10" ht="31.5">
      <c r="A6" s="65" t="s">
        <v>123</v>
      </c>
      <c r="B6" s="67" t="s">
        <v>259</v>
      </c>
      <c r="C6" s="65" t="s">
        <v>122</v>
      </c>
      <c r="D6" s="71" t="s">
        <v>358</v>
      </c>
      <c r="E6" s="72">
        <v>6</v>
      </c>
      <c r="F6" s="65">
        <v>642</v>
      </c>
      <c r="G6" s="72">
        <v>66.78</v>
      </c>
      <c r="H6" s="65">
        <v>708.78</v>
      </c>
      <c r="I6" s="68" t="s">
        <v>201</v>
      </c>
      <c r="J6" s="65">
        <v>804</v>
      </c>
    </row>
    <row r="7" spans="1:10" ht="36.75" customHeight="1">
      <c r="A7" s="65" t="s">
        <v>124</v>
      </c>
      <c r="B7" s="68" t="s">
        <v>260</v>
      </c>
      <c r="C7" s="65" t="s">
        <v>122</v>
      </c>
      <c r="D7" s="71" t="s">
        <v>358</v>
      </c>
      <c r="E7" s="72">
        <v>6</v>
      </c>
      <c r="F7" s="65">
        <v>744.33</v>
      </c>
      <c r="G7" s="72">
        <v>66.78</v>
      </c>
      <c r="H7" s="65">
        <v>811.11</v>
      </c>
      <c r="I7" s="68" t="s">
        <v>202</v>
      </c>
      <c r="J7" s="65">
        <v>562</v>
      </c>
    </row>
    <row r="8" spans="1:10" ht="44.25" customHeight="1">
      <c r="A8" s="65" t="s">
        <v>125</v>
      </c>
      <c r="B8" s="68" t="s">
        <v>126</v>
      </c>
      <c r="C8" s="65" t="s">
        <v>122</v>
      </c>
      <c r="D8" s="71" t="s">
        <v>358</v>
      </c>
      <c r="E8" s="72">
        <v>6</v>
      </c>
      <c r="F8" s="65">
        <v>977</v>
      </c>
      <c r="G8" s="72">
        <v>66.78</v>
      </c>
      <c r="H8" s="65">
        <v>1043.78</v>
      </c>
      <c r="I8" s="68" t="s">
        <v>203</v>
      </c>
      <c r="J8" s="65">
        <v>461</v>
      </c>
    </row>
    <row r="9" spans="1:10" ht="31.5">
      <c r="A9" s="65" t="s">
        <v>127</v>
      </c>
      <c r="B9" s="68" t="s">
        <v>128</v>
      </c>
      <c r="C9" s="65" t="s">
        <v>122</v>
      </c>
      <c r="D9" s="71" t="s">
        <v>358</v>
      </c>
      <c r="E9" s="72">
        <v>6</v>
      </c>
      <c r="F9" s="65">
        <v>1329</v>
      </c>
      <c r="G9" s="72">
        <v>66.78</v>
      </c>
      <c r="H9" s="65">
        <v>1395.78</v>
      </c>
      <c r="I9" s="68" t="s">
        <v>204</v>
      </c>
      <c r="J9" s="65">
        <v>688</v>
      </c>
    </row>
    <row r="10" spans="1:10" ht="31.5">
      <c r="A10" s="65" t="s">
        <v>129</v>
      </c>
      <c r="B10" s="68" t="s">
        <v>130</v>
      </c>
      <c r="C10" s="65" t="s">
        <v>122</v>
      </c>
      <c r="D10" s="71" t="s">
        <v>358</v>
      </c>
      <c r="E10" s="72">
        <v>6</v>
      </c>
      <c r="F10" s="65">
        <v>1432</v>
      </c>
      <c r="G10" s="72">
        <v>66.78</v>
      </c>
      <c r="H10" s="65">
        <v>1498.78</v>
      </c>
      <c r="I10" s="68" t="s">
        <v>205</v>
      </c>
      <c r="J10" s="65">
        <v>666</v>
      </c>
    </row>
    <row r="11" spans="1:10" ht="31.5">
      <c r="A11" s="65" t="s">
        <v>131</v>
      </c>
      <c r="B11" s="68" t="s">
        <v>132</v>
      </c>
      <c r="C11" s="65" t="s">
        <v>122</v>
      </c>
      <c r="D11" s="71" t="s">
        <v>358</v>
      </c>
      <c r="E11" s="72">
        <v>6</v>
      </c>
      <c r="F11" s="65">
        <v>1029</v>
      </c>
      <c r="G11" s="72">
        <v>66.78</v>
      </c>
      <c r="H11" s="65">
        <v>1095.78</v>
      </c>
      <c r="I11" s="68" t="s">
        <v>206</v>
      </c>
      <c r="J11" s="65">
        <v>747</v>
      </c>
    </row>
    <row r="12" spans="1:10">
      <c r="A12" s="65" t="s">
        <v>133</v>
      </c>
      <c r="B12" s="67" t="s">
        <v>261</v>
      </c>
      <c r="C12" s="65" t="s">
        <v>122</v>
      </c>
      <c r="D12" s="67" t="s">
        <v>359</v>
      </c>
      <c r="E12" s="72">
        <v>18</v>
      </c>
      <c r="F12" s="65">
        <v>1280</v>
      </c>
      <c r="G12" s="72">
        <v>187.46</v>
      </c>
      <c r="H12" s="65">
        <v>1467.46</v>
      </c>
      <c r="I12" s="68" t="s">
        <v>207</v>
      </c>
      <c r="J12" s="65">
        <v>724</v>
      </c>
    </row>
    <row r="13" spans="1:10">
      <c r="A13" s="65" t="s">
        <v>134</v>
      </c>
      <c r="B13" s="67" t="s">
        <v>135</v>
      </c>
      <c r="C13" s="65" t="s">
        <v>122</v>
      </c>
      <c r="D13" s="67" t="s">
        <v>359</v>
      </c>
      <c r="E13" s="72">
        <v>18</v>
      </c>
      <c r="F13" s="65">
        <v>1280</v>
      </c>
      <c r="G13" s="72">
        <v>187.46</v>
      </c>
      <c r="H13" s="65">
        <v>1467.46</v>
      </c>
      <c r="I13" s="68" t="s">
        <v>208</v>
      </c>
      <c r="J13" s="65">
        <v>760</v>
      </c>
    </row>
    <row r="14" spans="1:10" ht="27" customHeight="1">
      <c r="A14" s="65" t="s">
        <v>136</v>
      </c>
      <c r="B14" s="68" t="s">
        <v>262</v>
      </c>
      <c r="C14" s="65" t="s">
        <v>137</v>
      </c>
      <c r="D14" s="68" t="s">
        <v>360</v>
      </c>
      <c r="E14" s="72">
        <v>16</v>
      </c>
      <c r="F14" s="65">
        <v>5570</v>
      </c>
      <c r="G14" s="72">
        <v>142.13999999999999</v>
      </c>
      <c r="H14" s="65">
        <v>5712.14</v>
      </c>
      <c r="I14" s="68" t="s">
        <v>209</v>
      </c>
      <c r="J14" s="65">
        <v>739</v>
      </c>
    </row>
    <row r="15" spans="1:10" ht="40.5" customHeight="1">
      <c r="A15" s="65" t="s">
        <v>138</v>
      </c>
      <c r="B15" s="67" t="s">
        <v>263</v>
      </c>
      <c r="C15" s="65" t="s">
        <v>139</v>
      </c>
      <c r="D15" s="68" t="s">
        <v>360</v>
      </c>
      <c r="E15" s="72">
        <v>16</v>
      </c>
      <c r="F15" s="65">
        <v>688</v>
      </c>
      <c r="G15" s="72">
        <v>115.7</v>
      </c>
      <c r="H15" s="65">
        <v>803.7</v>
      </c>
      <c r="I15" s="68" t="s">
        <v>210</v>
      </c>
      <c r="J15" s="65">
        <v>842</v>
      </c>
    </row>
    <row r="16" spans="1:10" ht="42" customHeight="1">
      <c r="A16" s="65" t="s">
        <v>140</v>
      </c>
      <c r="B16" s="67" t="s">
        <v>141</v>
      </c>
      <c r="C16" s="65" t="s">
        <v>139</v>
      </c>
      <c r="D16" s="68" t="s">
        <v>360</v>
      </c>
      <c r="E16" s="72">
        <v>16</v>
      </c>
      <c r="F16" s="65">
        <v>767</v>
      </c>
      <c r="G16" s="72">
        <v>115.7</v>
      </c>
      <c r="H16" s="65">
        <v>882.7</v>
      </c>
      <c r="I16" s="68" t="s">
        <v>211</v>
      </c>
      <c r="J16" s="65">
        <v>804</v>
      </c>
    </row>
    <row r="17" spans="1:10" ht="30.75" customHeight="1">
      <c r="A17" s="65" t="s">
        <v>142</v>
      </c>
      <c r="B17" s="68" t="s">
        <v>143</v>
      </c>
      <c r="C17" s="65" t="s">
        <v>137</v>
      </c>
      <c r="D17" s="67" t="s">
        <v>144</v>
      </c>
      <c r="E17" s="72">
        <v>0</v>
      </c>
      <c r="F17" s="65">
        <v>16106</v>
      </c>
      <c r="G17" s="72">
        <v>0</v>
      </c>
      <c r="H17" s="65">
        <v>16106</v>
      </c>
      <c r="I17" s="68" t="s">
        <v>212</v>
      </c>
      <c r="J17" s="65">
        <v>661</v>
      </c>
    </row>
    <row r="18" spans="1:10" ht="37.5" customHeight="1">
      <c r="A18" s="65" t="s">
        <v>145</v>
      </c>
      <c r="B18" s="67" t="s">
        <v>184</v>
      </c>
      <c r="C18" s="65" t="s">
        <v>122</v>
      </c>
      <c r="D18" s="67" t="s">
        <v>144</v>
      </c>
      <c r="E18" s="72"/>
      <c r="F18" s="65">
        <v>1322</v>
      </c>
      <c r="G18" s="72"/>
      <c r="H18" s="65">
        <v>1322</v>
      </c>
      <c r="I18" s="68" t="s">
        <v>213</v>
      </c>
      <c r="J18" s="65">
        <v>637</v>
      </c>
    </row>
    <row r="19" spans="1:10" ht="36.75" customHeight="1">
      <c r="A19" s="65" t="s">
        <v>146</v>
      </c>
      <c r="B19" s="68" t="s">
        <v>264</v>
      </c>
      <c r="C19" s="65" t="s">
        <v>122</v>
      </c>
      <c r="D19" s="67" t="s">
        <v>144</v>
      </c>
      <c r="E19" s="72">
        <v>0</v>
      </c>
      <c r="F19" s="65">
        <v>974</v>
      </c>
      <c r="G19" s="72">
        <v>0</v>
      </c>
      <c r="H19" s="65">
        <v>974</v>
      </c>
      <c r="I19" s="68" t="s">
        <v>214</v>
      </c>
      <c r="J19" s="65">
        <v>663</v>
      </c>
    </row>
    <row r="20" spans="1:10" ht="38.25" customHeight="1">
      <c r="A20" s="65" t="s">
        <v>147</v>
      </c>
      <c r="B20" s="68" t="s">
        <v>265</v>
      </c>
      <c r="C20" s="65" t="s">
        <v>122</v>
      </c>
      <c r="D20" s="67" t="s">
        <v>144</v>
      </c>
      <c r="E20" s="73">
        <v>0</v>
      </c>
      <c r="F20" s="65">
        <v>34300</v>
      </c>
      <c r="G20" s="73">
        <v>0</v>
      </c>
      <c r="H20" s="65">
        <v>34300</v>
      </c>
      <c r="I20" s="68" t="s">
        <v>215</v>
      </c>
      <c r="J20" s="65">
        <v>100</v>
      </c>
    </row>
    <row r="21" spans="1:10" ht="52.5" customHeight="1">
      <c r="A21" s="65" t="s">
        <v>148</v>
      </c>
      <c r="B21" s="68" t="s">
        <v>149</v>
      </c>
      <c r="C21" s="65" t="s">
        <v>122</v>
      </c>
      <c r="D21" s="67" t="s">
        <v>144</v>
      </c>
      <c r="E21" s="73">
        <v>0</v>
      </c>
      <c r="F21" s="65">
        <v>39400</v>
      </c>
      <c r="G21" s="73">
        <v>0</v>
      </c>
      <c r="H21" s="65">
        <v>39400</v>
      </c>
      <c r="I21" s="68" t="s">
        <v>216</v>
      </c>
      <c r="J21" s="65">
        <v>81.3</v>
      </c>
    </row>
    <row r="22" spans="1:10" ht="31.5">
      <c r="A22" s="65" t="s">
        <v>150</v>
      </c>
      <c r="B22" s="68" t="s">
        <v>266</v>
      </c>
      <c r="C22" s="65" t="s">
        <v>122</v>
      </c>
      <c r="D22" s="67" t="s">
        <v>144</v>
      </c>
      <c r="E22" s="73">
        <v>0</v>
      </c>
      <c r="F22" s="65">
        <v>111600</v>
      </c>
      <c r="G22" s="73">
        <v>0</v>
      </c>
      <c r="H22" s="65">
        <v>111600</v>
      </c>
      <c r="I22" s="68" t="s">
        <v>151</v>
      </c>
      <c r="J22" s="65">
        <v>60.2</v>
      </c>
    </row>
    <row r="23" spans="1:10" ht="43.5" customHeight="1">
      <c r="A23" s="65" t="s">
        <v>152</v>
      </c>
      <c r="B23" s="68" t="s">
        <v>267</v>
      </c>
      <c r="C23" s="65" t="s">
        <v>122</v>
      </c>
      <c r="D23" s="67" t="s">
        <v>144</v>
      </c>
      <c r="E23" s="73">
        <v>0</v>
      </c>
      <c r="F23" s="65">
        <v>99400</v>
      </c>
      <c r="G23" s="73">
        <v>0</v>
      </c>
      <c r="H23" s="65">
        <v>99400</v>
      </c>
      <c r="I23" s="68" t="s">
        <v>217</v>
      </c>
      <c r="J23" s="65">
        <v>29.5</v>
      </c>
    </row>
    <row r="24" spans="1:10" ht="37.5" customHeight="1">
      <c r="A24" s="65" t="s">
        <v>153</v>
      </c>
      <c r="B24" s="68" t="s">
        <v>268</v>
      </c>
      <c r="C24" s="65" t="s">
        <v>122</v>
      </c>
      <c r="D24" s="67" t="s">
        <v>144</v>
      </c>
      <c r="E24" s="73">
        <v>0</v>
      </c>
      <c r="F24" s="65">
        <v>95000</v>
      </c>
      <c r="G24" s="73">
        <v>0</v>
      </c>
      <c r="H24" s="65">
        <v>95000</v>
      </c>
      <c r="I24" s="68" t="s">
        <v>218</v>
      </c>
      <c r="J24" s="65">
        <v>33.6</v>
      </c>
    </row>
    <row r="25" spans="1:10" ht="31.5">
      <c r="A25" s="65" t="s">
        <v>154</v>
      </c>
      <c r="B25" s="68" t="s">
        <v>269</v>
      </c>
      <c r="C25" s="65" t="s">
        <v>137</v>
      </c>
      <c r="D25" s="68" t="s">
        <v>360</v>
      </c>
      <c r="E25" s="72">
        <v>16</v>
      </c>
      <c r="F25" s="65">
        <v>4195</v>
      </c>
      <c r="G25" s="72">
        <v>142.13999999999999</v>
      </c>
      <c r="H25" s="65">
        <v>4337.1400000000003</v>
      </c>
      <c r="I25" s="68" t="s">
        <v>219</v>
      </c>
      <c r="J25" s="65">
        <v>96.6</v>
      </c>
    </row>
    <row r="26" spans="1:10" ht="40.5" customHeight="1">
      <c r="A26" s="65" t="s">
        <v>155</v>
      </c>
      <c r="B26" s="68" t="s">
        <v>270</v>
      </c>
      <c r="C26" s="65" t="s">
        <v>137</v>
      </c>
      <c r="D26" s="67" t="s">
        <v>144</v>
      </c>
      <c r="E26" s="72"/>
      <c r="F26" s="65">
        <v>11790</v>
      </c>
      <c r="G26" s="72"/>
      <c r="H26" s="65">
        <v>11790</v>
      </c>
      <c r="I26" s="68" t="s">
        <v>220</v>
      </c>
      <c r="J26" s="65">
        <v>1325</v>
      </c>
    </row>
    <row r="27" spans="1:10" ht="36.75" customHeight="1">
      <c r="A27" s="65" t="s">
        <v>156</v>
      </c>
      <c r="B27" s="67" t="s">
        <v>157</v>
      </c>
      <c r="C27" s="65" t="s">
        <v>158</v>
      </c>
      <c r="D27" s="67" t="s">
        <v>144</v>
      </c>
      <c r="E27" s="72">
        <v>0</v>
      </c>
      <c r="F27" s="65">
        <v>5960</v>
      </c>
      <c r="G27" s="72">
        <v>0</v>
      </c>
      <c r="H27" s="65">
        <v>5960</v>
      </c>
      <c r="I27" s="68" t="s">
        <v>221</v>
      </c>
      <c r="J27" s="65">
        <v>1105</v>
      </c>
    </row>
    <row r="28" spans="1:10" ht="31.5">
      <c r="A28" s="65" t="s">
        <v>159</v>
      </c>
      <c r="B28" s="67" t="s">
        <v>160</v>
      </c>
      <c r="C28" s="65" t="s">
        <v>158</v>
      </c>
      <c r="D28" s="67" t="s">
        <v>144</v>
      </c>
      <c r="E28" s="72">
        <v>0</v>
      </c>
      <c r="F28" s="74">
        <v>51750</v>
      </c>
      <c r="G28" s="72">
        <v>0</v>
      </c>
      <c r="H28" s="65">
        <v>51750</v>
      </c>
      <c r="I28" s="68" t="s">
        <v>222</v>
      </c>
      <c r="J28" s="65">
        <v>1239</v>
      </c>
    </row>
    <row r="29" spans="1:10">
      <c r="A29" s="65" t="s">
        <v>161</v>
      </c>
      <c r="B29" s="67" t="s">
        <v>162</v>
      </c>
      <c r="C29" s="65" t="s">
        <v>158</v>
      </c>
      <c r="D29" s="67" t="s">
        <v>144</v>
      </c>
      <c r="E29" s="72">
        <v>0</v>
      </c>
      <c r="F29" s="74">
        <v>51750</v>
      </c>
      <c r="G29" s="72">
        <v>0</v>
      </c>
      <c r="H29" s="65">
        <v>51750</v>
      </c>
      <c r="I29" s="68" t="s">
        <v>223</v>
      </c>
      <c r="J29" s="65">
        <v>11800</v>
      </c>
    </row>
    <row r="30" spans="1:10" ht="31.5">
      <c r="A30" s="65" t="s">
        <v>163</v>
      </c>
      <c r="B30" s="68" t="s">
        <v>164</v>
      </c>
      <c r="C30" s="65" t="s">
        <v>137</v>
      </c>
      <c r="D30" s="67" t="s">
        <v>360</v>
      </c>
      <c r="E30" s="72">
        <v>16</v>
      </c>
      <c r="F30" s="65">
        <v>4195</v>
      </c>
      <c r="G30" s="72">
        <v>142.13999999999999</v>
      </c>
      <c r="H30" s="65">
        <v>4337.1400000000003</v>
      </c>
      <c r="I30" s="68" t="s">
        <v>224</v>
      </c>
      <c r="J30" s="65">
        <v>1035</v>
      </c>
    </row>
    <row r="31" spans="1:10" ht="36.75" customHeight="1">
      <c r="A31" s="65" t="s">
        <v>165</v>
      </c>
      <c r="B31" s="67" t="s">
        <v>271</v>
      </c>
      <c r="C31" s="65" t="s">
        <v>122</v>
      </c>
      <c r="D31" s="71" t="s">
        <v>358</v>
      </c>
      <c r="E31" s="72">
        <v>6</v>
      </c>
      <c r="F31" s="65">
        <v>924</v>
      </c>
      <c r="G31" s="72">
        <v>66.78</v>
      </c>
      <c r="H31" s="65">
        <v>990.78</v>
      </c>
      <c r="I31" s="68" t="s">
        <v>225</v>
      </c>
      <c r="J31" s="65">
        <v>925</v>
      </c>
    </row>
    <row r="32" spans="1:10" ht="37.5" customHeight="1">
      <c r="A32" s="65" t="s">
        <v>166</v>
      </c>
      <c r="B32" s="68" t="s">
        <v>167</v>
      </c>
      <c r="C32" s="65" t="s">
        <v>122</v>
      </c>
      <c r="D32" s="71" t="s">
        <v>358</v>
      </c>
      <c r="E32" s="72">
        <v>6</v>
      </c>
      <c r="F32" s="65">
        <v>1041.5</v>
      </c>
      <c r="G32" s="72">
        <v>66.78</v>
      </c>
      <c r="H32" s="65">
        <v>1108.28</v>
      </c>
      <c r="I32" s="68" t="s">
        <v>226</v>
      </c>
      <c r="J32" s="65">
        <v>143.9</v>
      </c>
    </row>
    <row r="33" spans="1:10" ht="38.25" customHeight="1">
      <c r="A33" s="65" t="s">
        <v>168</v>
      </c>
      <c r="B33" s="67" t="s">
        <v>169</v>
      </c>
      <c r="C33" s="65" t="s">
        <v>122</v>
      </c>
      <c r="D33" s="71" t="s">
        <v>358</v>
      </c>
      <c r="E33" s="72">
        <v>6</v>
      </c>
      <c r="F33" s="65">
        <v>880.25</v>
      </c>
      <c r="G33" s="72">
        <v>66.78</v>
      </c>
      <c r="H33" s="65">
        <v>947.03</v>
      </c>
      <c r="I33" s="68" t="s">
        <v>227</v>
      </c>
      <c r="J33" s="65">
        <v>724</v>
      </c>
    </row>
    <row r="34" spans="1:10" ht="39" customHeight="1">
      <c r="A34" s="65" t="s">
        <v>170</v>
      </c>
      <c r="B34" s="67" t="s">
        <v>272</v>
      </c>
      <c r="C34" s="65" t="s">
        <v>122</v>
      </c>
      <c r="D34" s="68" t="s">
        <v>232</v>
      </c>
      <c r="E34" s="72">
        <v>43</v>
      </c>
      <c r="F34" s="65">
        <v>216.3</v>
      </c>
      <c r="G34" s="72">
        <v>393.57</v>
      </c>
      <c r="H34" s="65">
        <v>609.87</v>
      </c>
      <c r="I34" s="75" t="s">
        <v>228</v>
      </c>
      <c r="J34" s="67">
        <v>747</v>
      </c>
    </row>
    <row r="35" spans="1:10" ht="37.5" customHeight="1">
      <c r="A35" s="65">
        <v>31</v>
      </c>
      <c r="B35" s="67" t="s">
        <v>273</v>
      </c>
      <c r="C35" s="65" t="s">
        <v>122</v>
      </c>
      <c r="D35" s="67" t="s">
        <v>144</v>
      </c>
      <c r="E35" s="65">
        <v>5</v>
      </c>
      <c r="F35" s="65">
        <v>161.69999999999999</v>
      </c>
      <c r="G35" s="65">
        <v>55.65</v>
      </c>
      <c r="H35" s="65">
        <v>217.35</v>
      </c>
      <c r="I35" s="68" t="s">
        <v>229</v>
      </c>
      <c r="J35" s="67">
        <v>64.5</v>
      </c>
    </row>
    <row r="36" spans="1:10" ht="24.75" customHeight="1">
      <c r="A36" s="65" t="s">
        <v>47</v>
      </c>
      <c r="B36" s="67" t="s">
        <v>47</v>
      </c>
      <c r="C36" s="65" t="s">
        <v>47</v>
      </c>
      <c r="D36" s="67" t="s">
        <v>47</v>
      </c>
      <c r="E36" s="65" t="s">
        <v>47</v>
      </c>
      <c r="F36" s="65" t="s">
        <v>47</v>
      </c>
      <c r="G36" s="65" t="s">
        <v>47</v>
      </c>
      <c r="H36" s="65" t="s">
        <v>47</v>
      </c>
      <c r="I36" s="68" t="s">
        <v>47</v>
      </c>
      <c r="J36" s="65" t="s">
        <v>47</v>
      </c>
    </row>
    <row r="37" spans="1:10">
      <c r="A37" s="65"/>
      <c r="B37" s="67" t="s">
        <v>274</v>
      </c>
      <c r="C37" s="65" t="s">
        <v>25</v>
      </c>
      <c r="D37" s="71" t="s">
        <v>358</v>
      </c>
      <c r="E37" s="65">
        <v>6</v>
      </c>
      <c r="F37" s="65">
        <v>122.5</v>
      </c>
      <c r="G37" s="65">
        <v>45.84</v>
      </c>
      <c r="H37" s="65">
        <f>SUM(F37:G37)</f>
        <v>168.34</v>
      </c>
      <c r="I37" s="68"/>
      <c r="J37" s="65"/>
    </row>
    <row r="38" spans="1:10" ht="26.25" customHeight="1">
      <c r="A38" s="76"/>
      <c r="B38" s="77"/>
      <c r="C38" s="76"/>
      <c r="D38" s="77"/>
      <c r="E38" s="76"/>
      <c r="F38" s="76"/>
      <c r="G38" s="76"/>
      <c r="H38" s="76"/>
      <c r="I38" s="78"/>
      <c r="J38" s="76"/>
    </row>
    <row r="39" spans="1:10" ht="3.75" customHeight="1">
      <c r="A39" s="76"/>
      <c r="B39" s="77"/>
      <c r="C39" s="76"/>
      <c r="D39" s="77"/>
      <c r="E39" s="76"/>
      <c r="F39" s="76"/>
      <c r="G39" s="76"/>
      <c r="H39" s="76"/>
      <c r="I39" s="78"/>
      <c r="J39" s="76"/>
    </row>
    <row r="40" spans="1:10" ht="27" customHeight="1">
      <c r="A40" s="77"/>
      <c r="B40" s="77" t="s">
        <v>171</v>
      </c>
      <c r="C40" s="76"/>
      <c r="D40" s="76"/>
      <c r="E40" s="76"/>
      <c r="F40" s="76"/>
      <c r="G40" s="76"/>
      <c r="H40" s="76"/>
      <c r="I40" s="78"/>
    </row>
    <row r="41" spans="1:10" ht="21" customHeight="1">
      <c r="A41" s="78"/>
      <c r="B41" s="159" t="s">
        <v>361</v>
      </c>
      <c r="C41" s="159"/>
      <c r="D41" s="159"/>
      <c r="E41" s="159"/>
      <c r="F41" s="159"/>
      <c r="G41" s="159"/>
      <c r="H41" s="159"/>
      <c r="I41" s="159"/>
    </row>
    <row r="42" spans="1:10" ht="27" customHeight="1">
      <c r="A42" s="77"/>
      <c r="B42" s="159" t="s">
        <v>362</v>
      </c>
      <c r="C42" s="159"/>
      <c r="D42" s="159"/>
      <c r="E42" s="159"/>
      <c r="F42" s="159"/>
      <c r="G42" s="159"/>
      <c r="H42" s="159"/>
      <c r="I42" s="159"/>
    </row>
  </sheetData>
  <mergeCells count="4">
    <mergeCell ref="B41:I41"/>
    <mergeCell ref="B42:I42"/>
    <mergeCell ref="B1:I1"/>
    <mergeCell ref="B2:I2"/>
  </mergeCells>
  <pageMargins left="0.25" right="0.25" top="0.75" bottom="0.75" header="0.3" footer="0.3"/>
  <pageSetup paperSize="9"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5"/>
  <sheetViews>
    <sheetView view="pageBreakPreview" zoomScaleSheetLayoutView="100" workbookViewId="0">
      <selection activeCell="M34" sqref="M34"/>
    </sheetView>
  </sheetViews>
  <sheetFormatPr defaultColWidth="9.140625" defaultRowHeight="15"/>
  <cols>
    <col min="1" max="1" width="6.140625" style="21" customWidth="1"/>
    <col min="2" max="4" width="9.140625" style="21"/>
    <col min="5" max="5" width="11.28515625" style="21" customWidth="1"/>
    <col min="6" max="6" width="5.140625" style="21" customWidth="1"/>
    <col min="7" max="9" width="9.140625" style="21"/>
    <col min="10" max="10" width="9.140625" style="21" customWidth="1"/>
    <col min="11" max="16384" width="9.140625" style="21"/>
  </cols>
  <sheetData>
    <row r="1" spans="1:11" ht="15.75">
      <c r="A1" s="161" t="s">
        <v>52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5.75">
      <c r="A2" s="161" t="s">
        <v>33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5.75">
      <c r="A3" s="22"/>
      <c r="B3" s="162" t="s">
        <v>53</v>
      </c>
      <c r="C3" s="162"/>
      <c r="D3" s="162"/>
      <c r="E3" s="162"/>
      <c r="F3" s="162"/>
      <c r="G3" s="162"/>
      <c r="H3" s="162"/>
      <c r="I3" s="162"/>
      <c r="J3" s="162"/>
      <c r="K3" s="23"/>
    </row>
    <row r="4" spans="1:11" ht="15.75">
      <c r="A4" s="24"/>
      <c r="B4" s="161" t="s">
        <v>55</v>
      </c>
      <c r="C4" s="161"/>
      <c r="D4" s="161"/>
      <c r="E4" s="161"/>
      <c r="F4" s="161"/>
      <c r="G4" s="161"/>
      <c r="H4" s="161"/>
      <c r="I4" s="161"/>
      <c r="J4" s="161"/>
      <c r="K4" s="25"/>
    </row>
    <row r="5" spans="1:11" ht="49.5" customHeight="1">
      <c r="A5" s="26">
        <v>1</v>
      </c>
      <c r="B5" s="163" t="s">
        <v>57</v>
      </c>
      <c r="C5" s="164"/>
      <c r="D5" s="164"/>
      <c r="E5" s="164"/>
      <c r="F5" s="26" t="s">
        <v>58</v>
      </c>
      <c r="G5" s="165" t="s">
        <v>368</v>
      </c>
      <c r="H5" s="166"/>
      <c r="I5" s="166"/>
      <c r="J5" s="166"/>
      <c r="K5" s="166"/>
    </row>
    <row r="6" spans="1:11" ht="33.75" customHeight="1">
      <c r="A6" s="26">
        <v>2</v>
      </c>
      <c r="B6" s="167" t="s">
        <v>59</v>
      </c>
      <c r="C6" s="168"/>
      <c r="D6" s="168"/>
      <c r="E6" s="168"/>
      <c r="F6" s="26" t="s">
        <v>58</v>
      </c>
      <c r="G6" s="165"/>
      <c r="H6" s="169"/>
      <c r="I6" s="169"/>
      <c r="J6" s="169"/>
      <c r="K6" s="169"/>
    </row>
    <row r="7" spans="1:11" ht="32.25" customHeight="1">
      <c r="A7" s="26">
        <v>3</v>
      </c>
      <c r="B7" s="163" t="s">
        <v>62</v>
      </c>
      <c r="C7" s="174"/>
      <c r="D7" s="174"/>
      <c r="E7" s="174"/>
      <c r="F7" s="26" t="s">
        <v>58</v>
      </c>
      <c r="G7" s="170" t="s">
        <v>63</v>
      </c>
      <c r="H7" s="175"/>
      <c r="I7" s="175"/>
      <c r="J7" s="175"/>
      <c r="K7" s="175"/>
    </row>
    <row r="8" spans="1:11" ht="36.75" customHeight="1">
      <c r="A8" s="26">
        <v>4</v>
      </c>
      <c r="B8" s="163" t="s">
        <v>66</v>
      </c>
      <c r="C8" s="174"/>
      <c r="D8" s="174"/>
      <c r="E8" s="174"/>
      <c r="F8" s="26" t="s">
        <v>58</v>
      </c>
      <c r="G8" s="170" t="s">
        <v>67</v>
      </c>
      <c r="H8" s="171"/>
      <c r="I8" s="171"/>
      <c r="J8" s="171"/>
      <c r="K8" s="171"/>
    </row>
    <row r="9" spans="1:11" ht="33" customHeight="1">
      <c r="A9" s="26">
        <v>5</v>
      </c>
      <c r="B9" s="163" t="s">
        <v>70</v>
      </c>
      <c r="C9" s="163"/>
      <c r="D9" s="163"/>
      <c r="E9" s="163"/>
      <c r="F9" s="26" t="s">
        <v>58</v>
      </c>
      <c r="G9" s="170" t="s">
        <v>71</v>
      </c>
      <c r="H9" s="171"/>
      <c r="I9" s="171"/>
      <c r="J9" s="171"/>
      <c r="K9" s="171"/>
    </row>
    <row r="10" spans="1:11" ht="21" customHeight="1">
      <c r="A10" s="26">
        <v>6</v>
      </c>
      <c r="B10" s="172" t="s">
        <v>73</v>
      </c>
      <c r="C10" s="173"/>
      <c r="D10" s="173"/>
      <c r="E10" s="173"/>
      <c r="F10" s="26" t="s">
        <v>58</v>
      </c>
      <c r="G10" s="170" t="s">
        <v>71</v>
      </c>
      <c r="H10" s="171"/>
      <c r="I10" s="171"/>
      <c r="J10" s="171"/>
      <c r="K10" s="171"/>
    </row>
    <row r="11" spans="1:11" ht="16.5">
      <c r="A11" s="26">
        <v>7</v>
      </c>
      <c r="B11" s="163" t="s">
        <v>76</v>
      </c>
      <c r="C11" s="174"/>
      <c r="D11" s="174"/>
      <c r="E11" s="174"/>
      <c r="F11" s="26" t="s">
        <v>58</v>
      </c>
      <c r="G11" s="170"/>
      <c r="H11" s="171"/>
      <c r="I11" s="171"/>
      <c r="J11" s="171"/>
      <c r="K11" s="171"/>
    </row>
    <row r="12" spans="1:11" ht="21" customHeight="1">
      <c r="A12" s="26">
        <v>8</v>
      </c>
      <c r="B12" s="172" t="s">
        <v>77</v>
      </c>
      <c r="C12" s="173"/>
      <c r="D12" s="173"/>
      <c r="E12" s="173"/>
      <c r="F12" s="26" t="s">
        <v>58</v>
      </c>
      <c r="G12" s="170" t="s">
        <v>78</v>
      </c>
      <c r="H12" s="170"/>
      <c r="I12" s="170"/>
      <c r="J12" s="170"/>
      <c r="K12" s="170"/>
    </row>
    <row r="13" spans="1:11" ht="36.75" customHeight="1">
      <c r="A13" s="26" t="s">
        <v>43</v>
      </c>
      <c r="B13" s="163" t="s">
        <v>80</v>
      </c>
      <c r="C13" s="163"/>
      <c r="D13" s="163"/>
      <c r="E13" s="163"/>
      <c r="F13" s="26" t="s">
        <v>58</v>
      </c>
      <c r="G13" s="170"/>
      <c r="H13" s="170"/>
      <c r="I13" s="170"/>
      <c r="J13" s="170"/>
      <c r="K13" s="170"/>
    </row>
    <row r="14" spans="1:11" ht="31.5" customHeight="1">
      <c r="A14" s="26">
        <v>9</v>
      </c>
      <c r="B14" s="163" t="s">
        <v>82</v>
      </c>
      <c r="C14" s="174"/>
      <c r="D14" s="174"/>
      <c r="E14" s="174"/>
      <c r="F14" s="26" t="s">
        <v>58</v>
      </c>
      <c r="G14" s="170" t="s">
        <v>37</v>
      </c>
      <c r="H14" s="171"/>
      <c r="I14" s="171"/>
      <c r="J14" s="171"/>
      <c r="K14" s="171"/>
    </row>
    <row r="15" spans="1:11" ht="36.75" customHeight="1">
      <c r="A15" s="26">
        <v>10</v>
      </c>
      <c r="B15" s="163" t="s">
        <v>83</v>
      </c>
      <c r="C15" s="174"/>
      <c r="D15" s="174"/>
      <c r="E15" s="174"/>
      <c r="F15" s="26" t="s">
        <v>58</v>
      </c>
      <c r="G15" s="170" t="s">
        <v>84</v>
      </c>
      <c r="H15" s="171"/>
      <c r="I15" s="171"/>
      <c r="J15" s="171"/>
      <c r="K15" s="171"/>
    </row>
    <row r="16" spans="1:11" ht="66" customHeight="1">
      <c r="A16" s="26">
        <v>11</v>
      </c>
      <c r="B16" s="163" t="s">
        <v>85</v>
      </c>
      <c r="C16" s="174"/>
      <c r="D16" s="174"/>
      <c r="E16" s="174"/>
      <c r="F16" s="26" t="s">
        <v>58</v>
      </c>
      <c r="G16" s="170" t="s">
        <v>63</v>
      </c>
      <c r="H16" s="171"/>
      <c r="I16" s="171"/>
      <c r="J16" s="171"/>
      <c r="K16" s="171"/>
    </row>
    <row r="17" spans="1:11" ht="18.75" customHeight="1">
      <c r="A17" s="26">
        <v>12</v>
      </c>
      <c r="B17" s="163" t="s">
        <v>86</v>
      </c>
      <c r="C17" s="174"/>
      <c r="D17" s="174"/>
      <c r="E17" s="174"/>
      <c r="F17" s="26" t="s">
        <v>58</v>
      </c>
      <c r="G17" s="170" t="s">
        <v>84</v>
      </c>
      <c r="H17" s="171"/>
      <c r="I17" s="171"/>
      <c r="J17" s="171"/>
      <c r="K17" s="171"/>
    </row>
    <row r="18" spans="1:11" ht="32.25" customHeight="1">
      <c r="A18" s="26">
        <v>13</v>
      </c>
      <c r="B18" s="163" t="s">
        <v>87</v>
      </c>
      <c r="C18" s="174"/>
      <c r="D18" s="174"/>
      <c r="E18" s="174"/>
      <c r="F18" s="26" t="s">
        <v>58</v>
      </c>
      <c r="G18" s="170" t="s">
        <v>84</v>
      </c>
      <c r="H18" s="171"/>
      <c r="I18" s="171"/>
      <c r="J18" s="171"/>
      <c r="K18" s="171"/>
    </row>
    <row r="19" spans="1:11" ht="51" customHeight="1">
      <c r="A19" s="26">
        <v>14</v>
      </c>
      <c r="B19" s="163" t="s">
        <v>88</v>
      </c>
      <c r="C19" s="174"/>
      <c r="D19" s="174"/>
      <c r="E19" s="174"/>
      <c r="F19" s="26" t="s">
        <v>58</v>
      </c>
      <c r="G19" s="170" t="s">
        <v>67</v>
      </c>
      <c r="H19" s="171"/>
      <c r="I19" s="171"/>
      <c r="J19" s="171"/>
      <c r="K19" s="171"/>
    </row>
    <row r="20" spans="1:11" ht="16.5">
      <c r="A20" s="26">
        <v>15</v>
      </c>
      <c r="B20" s="163" t="s">
        <v>89</v>
      </c>
      <c r="C20" s="163"/>
      <c r="D20" s="163"/>
      <c r="E20" s="163"/>
      <c r="F20" s="26" t="s">
        <v>58</v>
      </c>
      <c r="G20" s="170" t="s">
        <v>78</v>
      </c>
      <c r="H20" s="171"/>
      <c r="I20" s="171"/>
      <c r="J20" s="171"/>
      <c r="K20" s="171"/>
    </row>
    <row r="21" spans="1:11" ht="68.25" customHeight="1">
      <c r="A21" s="26">
        <v>16</v>
      </c>
      <c r="B21" s="174" t="s">
        <v>90</v>
      </c>
      <c r="C21" s="174"/>
      <c r="D21" s="174"/>
      <c r="E21" s="174"/>
      <c r="F21" s="26"/>
      <c r="G21" s="171" t="s">
        <v>91</v>
      </c>
      <c r="H21" s="171"/>
      <c r="I21" s="171"/>
      <c r="J21" s="171"/>
      <c r="K21" s="171"/>
    </row>
    <row r="22" spans="1:11" ht="73.5" customHeight="1">
      <c r="A22" s="26">
        <v>17</v>
      </c>
      <c r="B22" s="174" t="s">
        <v>92</v>
      </c>
      <c r="C22" s="174"/>
      <c r="D22" s="174"/>
      <c r="E22" s="174"/>
      <c r="F22" s="26"/>
      <c r="G22" s="171" t="s">
        <v>91</v>
      </c>
      <c r="H22" s="171"/>
      <c r="I22" s="171"/>
      <c r="J22" s="171"/>
      <c r="K22" s="171"/>
    </row>
    <row r="23" spans="1:11" ht="16.5">
      <c r="A23" s="26"/>
      <c r="B23" s="33"/>
      <c r="C23" s="33"/>
      <c r="D23" s="33"/>
      <c r="E23" s="33"/>
      <c r="F23" s="26"/>
      <c r="G23" s="34"/>
      <c r="H23" s="34"/>
      <c r="I23" s="34"/>
      <c r="J23" s="34"/>
      <c r="K23" s="34"/>
    </row>
    <row r="24" spans="1:11" ht="16.5">
      <c r="A24" s="31"/>
      <c r="B24" s="31"/>
      <c r="C24" s="31"/>
      <c r="D24" s="31"/>
      <c r="E24" s="31"/>
      <c r="F24" s="31"/>
      <c r="G24" s="31"/>
      <c r="H24" s="35"/>
      <c r="I24" s="35"/>
      <c r="J24" s="35"/>
      <c r="K24" s="35"/>
    </row>
    <row r="25" spans="1:11" ht="15.75">
      <c r="A25" s="161" t="s">
        <v>52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</row>
    <row r="26" spans="1:11" ht="15.75">
      <c r="A26" s="161" t="s">
        <v>93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</row>
    <row r="27" spans="1:11" ht="15.75">
      <c r="A27" s="22"/>
      <c r="B27" s="162" t="s">
        <v>54</v>
      </c>
      <c r="C27" s="162"/>
      <c r="D27" s="162"/>
      <c r="E27" s="162"/>
      <c r="F27" s="162"/>
      <c r="G27" s="162"/>
      <c r="H27" s="162"/>
      <c r="I27" s="162"/>
      <c r="J27" s="162"/>
      <c r="K27" s="23"/>
    </row>
    <row r="28" spans="1:11" ht="15.75">
      <c r="A28" s="24"/>
      <c r="B28" s="161" t="s">
        <v>94</v>
      </c>
      <c r="C28" s="161"/>
      <c r="D28" s="161"/>
      <c r="E28" s="161"/>
      <c r="F28" s="161"/>
      <c r="G28" s="161"/>
      <c r="H28" s="161"/>
      <c r="I28" s="161"/>
      <c r="J28" s="161"/>
      <c r="K28" s="25"/>
    </row>
    <row r="29" spans="1:11" ht="42.75" customHeight="1">
      <c r="A29" s="26">
        <v>1</v>
      </c>
      <c r="B29" s="163" t="s">
        <v>95</v>
      </c>
      <c r="C29" s="164"/>
      <c r="D29" s="164"/>
      <c r="E29" s="164"/>
      <c r="F29" s="29"/>
      <c r="G29" s="27"/>
      <c r="H29" s="175" t="s">
        <v>96</v>
      </c>
      <c r="I29" s="175"/>
      <c r="J29" s="175"/>
      <c r="K29" s="28"/>
    </row>
    <row r="30" spans="1:11" ht="16.5">
      <c r="A30" s="26"/>
      <c r="B30" s="167" t="s">
        <v>97</v>
      </c>
      <c r="C30" s="168"/>
      <c r="D30" s="168"/>
      <c r="E30" s="168"/>
      <c r="F30" s="29" t="s">
        <v>58</v>
      </c>
      <c r="G30" s="170" t="s">
        <v>98</v>
      </c>
      <c r="H30" s="175"/>
      <c r="I30" s="175"/>
      <c r="J30" s="175"/>
      <c r="K30" s="175"/>
    </row>
    <row r="31" spans="1:11" ht="16.5">
      <c r="A31" s="26"/>
      <c r="B31" s="163" t="s">
        <v>99</v>
      </c>
      <c r="C31" s="174"/>
      <c r="D31" s="174"/>
      <c r="E31" s="174"/>
      <c r="F31" s="29" t="s">
        <v>58</v>
      </c>
      <c r="G31" s="176" t="s">
        <v>369</v>
      </c>
      <c r="H31" s="177"/>
      <c r="I31" s="177"/>
      <c r="J31" s="177"/>
      <c r="K31" s="177"/>
    </row>
    <row r="32" spans="1:11" ht="16.5">
      <c r="A32" s="26"/>
      <c r="B32" s="163" t="s">
        <v>100</v>
      </c>
      <c r="C32" s="174"/>
      <c r="D32" s="174"/>
      <c r="E32" s="174"/>
      <c r="F32" s="29" t="s">
        <v>58</v>
      </c>
      <c r="G32" s="178" t="s">
        <v>101</v>
      </c>
      <c r="H32" s="178"/>
      <c r="I32" s="178"/>
      <c r="J32" s="178"/>
      <c r="K32" s="178"/>
    </row>
    <row r="33" spans="1:11" ht="38.25" customHeight="1">
      <c r="A33" s="26">
        <v>2</v>
      </c>
      <c r="B33" s="163" t="s">
        <v>102</v>
      </c>
      <c r="C33" s="163"/>
      <c r="D33" s="163"/>
      <c r="E33" s="163"/>
      <c r="F33" s="29" t="s">
        <v>58</v>
      </c>
      <c r="G33" s="170" t="s">
        <v>103</v>
      </c>
      <c r="H33" s="175"/>
      <c r="I33" s="175"/>
      <c r="J33" s="175"/>
      <c r="K33" s="175"/>
    </row>
    <row r="34" spans="1:11" ht="16.5">
      <c r="A34" s="26">
        <v>3</v>
      </c>
      <c r="B34" s="172" t="s">
        <v>104</v>
      </c>
      <c r="C34" s="173"/>
      <c r="D34" s="173"/>
      <c r="E34" s="173"/>
      <c r="F34" s="29" t="s">
        <v>58</v>
      </c>
      <c r="G34" s="178" t="s">
        <v>370</v>
      </c>
      <c r="H34" s="178"/>
      <c r="I34" s="178"/>
      <c r="J34" s="178"/>
      <c r="K34" s="178"/>
    </row>
    <row r="35" spans="1:11" ht="39" customHeight="1">
      <c r="A35" s="26">
        <v>4</v>
      </c>
      <c r="B35" s="163" t="s">
        <v>105</v>
      </c>
      <c r="C35" s="174"/>
      <c r="D35" s="174"/>
      <c r="E35" s="174"/>
      <c r="F35" s="29" t="s">
        <v>58</v>
      </c>
      <c r="G35" s="170" t="s">
        <v>106</v>
      </c>
      <c r="H35" s="175"/>
      <c r="I35" s="175"/>
      <c r="J35" s="175"/>
      <c r="K35" s="175"/>
    </row>
    <row r="36" spans="1:11" ht="54.75" customHeight="1">
      <c r="A36" s="26">
        <v>5</v>
      </c>
      <c r="B36" s="172" t="s">
        <v>107</v>
      </c>
      <c r="C36" s="173"/>
      <c r="D36" s="173"/>
      <c r="E36" s="173"/>
      <c r="F36" s="29" t="s">
        <v>58</v>
      </c>
      <c r="G36" s="170" t="s">
        <v>37</v>
      </c>
      <c r="H36" s="175"/>
      <c r="I36" s="175"/>
      <c r="J36" s="175"/>
      <c r="K36" s="175"/>
    </row>
    <row r="37" spans="1:11" ht="34.5" customHeight="1">
      <c r="A37" s="26">
        <v>6</v>
      </c>
      <c r="B37" s="163" t="s">
        <v>108</v>
      </c>
      <c r="C37" s="163"/>
      <c r="D37" s="163"/>
      <c r="E37" s="163"/>
      <c r="F37" s="29" t="s">
        <v>58</v>
      </c>
      <c r="G37" s="170" t="s">
        <v>37</v>
      </c>
      <c r="H37" s="175"/>
      <c r="I37" s="175"/>
      <c r="J37" s="175"/>
      <c r="K37" s="175"/>
    </row>
    <row r="38" spans="1:11" ht="16.5">
      <c r="A38" s="26">
        <v>7</v>
      </c>
      <c r="B38" s="164" t="s">
        <v>109</v>
      </c>
      <c r="C38" s="179"/>
      <c r="D38" s="179"/>
      <c r="E38" s="179"/>
      <c r="F38" s="29" t="s">
        <v>58</v>
      </c>
      <c r="G38" s="180"/>
      <c r="H38" s="180"/>
      <c r="I38" s="180"/>
      <c r="J38" s="180"/>
      <c r="K38" s="180"/>
    </row>
    <row r="39" spans="1:11" ht="16.5">
      <c r="A39" s="26"/>
      <c r="B39" s="164" t="s">
        <v>110</v>
      </c>
      <c r="C39" s="179"/>
      <c r="D39" s="179"/>
      <c r="E39" s="179"/>
      <c r="F39" s="29" t="s">
        <v>58</v>
      </c>
      <c r="G39" s="180"/>
      <c r="H39" s="180"/>
      <c r="I39" s="180"/>
      <c r="J39" s="180"/>
      <c r="K39" s="180"/>
    </row>
    <row r="40" spans="1:11" ht="36.75" customHeight="1">
      <c r="A40" s="26">
        <v>8</v>
      </c>
      <c r="B40" s="163" t="s">
        <v>111</v>
      </c>
      <c r="C40" s="174"/>
      <c r="D40" s="174"/>
      <c r="E40" s="174"/>
      <c r="F40" s="29" t="s">
        <v>58</v>
      </c>
      <c r="G40" s="170" t="s">
        <v>63</v>
      </c>
      <c r="H40" s="175"/>
      <c r="I40" s="175"/>
      <c r="J40" s="175"/>
      <c r="K40" s="175"/>
    </row>
    <row r="41" spans="1:11" ht="53.25" customHeight="1">
      <c r="A41" s="26">
        <v>9</v>
      </c>
      <c r="B41" s="163" t="s">
        <v>112</v>
      </c>
      <c r="C41" s="163"/>
      <c r="D41" s="163"/>
      <c r="E41" s="163"/>
      <c r="F41" s="29" t="s">
        <v>58</v>
      </c>
      <c r="G41" s="170" t="s">
        <v>37</v>
      </c>
      <c r="H41" s="175"/>
      <c r="I41" s="175"/>
      <c r="J41" s="175"/>
      <c r="K41" s="175"/>
    </row>
    <row r="42" spans="1:11" ht="50.25" customHeight="1">
      <c r="A42" s="26">
        <v>10</v>
      </c>
      <c r="B42" s="163" t="s">
        <v>113</v>
      </c>
      <c r="C42" s="163"/>
      <c r="D42" s="163"/>
      <c r="E42" s="163"/>
      <c r="F42" s="29" t="s">
        <v>58</v>
      </c>
      <c r="G42" s="170" t="s">
        <v>37</v>
      </c>
      <c r="H42" s="175"/>
      <c r="I42" s="175"/>
      <c r="J42" s="175"/>
      <c r="K42" s="175"/>
    </row>
    <row r="43" spans="1:11" ht="54.75" customHeight="1">
      <c r="A43" s="26">
        <v>11</v>
      </c>
      <c r="B43" s="163" t="s">
        <v>114</v>
      </c>
      <c r="C43" s="163"/>
      <c r="D43" s="163"/>
      <c r="E43" s="163"/>
      <c r="F43" s="29" t="s">
        <v>58</v>
      </c>
      <c r="G43" s="170" t="s">
        <v>37</v>
      </c>
      <c r="H43" s="175"/>
      <c r="I43" s="175"/>
      <c r="J43" s="175"/>
      <c r="K43" s="175"/>
    </row>
    <row r="44" spans="1:11" ht="74.25" customHeight="1">
      <c r="A44" s="26">
        <v>12</v>
      </c>
      <c r="B44" s="163" t="s">
        <v>115</v>
      </c>
      <c r="C44" s="174"/>
      <c r="D44" s="174"/>
      <c r="E44" s="174"/>
      <c r="F44" s="29" t="s">
        <v>58</v>
      </c>
      <c r="G44" s="170" t="s">
        <v>63</v>
      </c>
      <c r="H44" s="175"/>
      <c r="I44" s="175"/>
      <c r="J44" s="175"/>
      <c r="K44" s="175"/>
    </row>
    <row r="45" spans="1:11" ht="16.5">
      <c r="A45" s="26">
        <v>13</v>
      </c>
      <c r="B45" s="163" t="s">
        <v>116</v>
      </c>
      <c r="C45" s="163"/>
      <c r="D45" s="163"/>
      <c r="E45" s="163"/>
      <c r="F45" s="29" t="s">
        <v>58</v>
      </c>
      <c r="G45" s="170" t="s">
        <v>61</v>
      </c>
      <c r="H45" s="175"/>
      <c r="I45" s="175"/>
      <c r="J45" s="175"/>
      <c r="K45" s="175"/>
    </row>
    <row r="46" spans="1:11" ht="38.25" customHeight="1">
      <c r="A46" s="26">
        <v>14</v>
      </c>
      <c r="B46" s="163" t="s">
        <v>117</v>
      </c>
      <c r="C46" s="163"/>
      <c r="D46" s="163"/>
      <c r="E46" s="163"/>
      <c r="F46" s="29" t="s">
        <v>58</v>
      </c>
      <c r="G46" s="170" t="s">
        <v>61</v>
      </c>
      <c r="H46" s="175"/>
      <c r="I46" s="175"/>
      <c r="J46" s="175"/>
      <c r="K46" s="175"/>
    </row>
    <row r="47" spans="1:11" ht="16.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 spans="1:11" ht="16.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 spans="1:11" ht="16.5">
      <c r="A49" s="26"/>
      <c r="B49" s="36"/>
      <c r="C49" s="36"/>
      <c r="D49" s="36"/>
      <c r="E49" s="36"/>
      <c r="F49" s="36"/>
      <c r="G49" s="27"/>
      <c r="H49" s="27"/>
      <c r="I49" s="27"/>
      <c r="J49" s="27"/>
      <c r="K49" s="28"/>
    </row>
    <row r="50" spans="1:11" ht="15.75">
      <c r="A50" s="161" t="s">
        <v>52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</row>
    <row r="51" spans="1:11" ht="15.75">
      <c r="A51" s="161" t="s">
        <v>33</v>
      </c>
      <c r="B51" s="161"/>
      <c r="C51" s="161"/>
      <c r="D51" s="161"/>
      <c r="E51" s="161"/>
      <c r="F51" s="161"/>
      <c r="G51" s="161"/>
      <c r="H51" s="161"/>
      <c r="I51" s="161"/>
      <c r="J51" s="161"/>
      <c r="K51" s="161"/>
    </row>
    <row r="52" spans="1:11" ht="15.75">
      <c r="A52" s="22"/>
      <c r="B52" s="162" t="s">
        <v>54</v>
      </c>
      <c r="C52" s="162"/>
      <c r="D52" s="162"/>
      <c r="E52" s="162"/>
      <c r="F52" s="162"/>
      <c r="G52" s="162"/>
      <c r="H52" s="162"/>
      <c r="I52" s="162"/>
      <c r="J52" s="162"/>
      <c r="K52" s="23"/>
    </row>
    <row r="53" spans="1:11" ht="15.75">
      <c r="A53" s="24"/>
      <c r="B53" s="161" t="s">
        <v>56</v>
      </c>
      <c r="C53" s="161"/>
      <c r="D53" s="161"/>
      <c r="E53" s="161"/>
      <c r="F53" s="161"/>
      <c r="G53" s="161"/>
      <c r="H53" s="161"/>
      <c r="I53" s="161"/>
      <c r="J53" s="161"/>
      <c r="K53" s="25"/>
    </row>
    <row r="54" spans="1:11" ht="16.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8"/>
    </row>
    <row r="55" spans="1:11" ht="42" customHeight="1">
      <c r="A55" s="26">
        <v>1</v>
      </c>
      <c r="B55" s="163" t="s">
        <v>60</v>
      </c>
      <c r="C55" s="163"/>
      <c r="D55" s="163"/>
      <c r="E55" s="163"/>
      <c r="F55" s="29" t="s">
        <v>58</v>
      </c>
      <c r="G55" s="175" t="s">
        <v>61</v>
      </c>
      <c r="H55" s="175"/>
      <c r="I55" s="175"/>
      <c r="J55" s="175"/>
      <c r="K55" s="175"/>
    </row>
    <row r="56" spans="1:11" ht="57.75" customHeight="1">
      <c r="A56" s="26" t="s">
        <v>1</v>
      </c>
      <c r="B56" s="163" t="s">
        <v>64</v>
      </c>
      <c r="C56" s="163"/>
      <c r="D56" s="163"/>
      <c r="E56" s="163"/>
      <c r="F56" s="29" t="s">
        <v>58</v>
      </c>
      <c r="G56" s="175" t="s">
        <v>65</v>
      </c>
      <c r="H56" s="175"/>
      <c r="I56" s="175"/>
      <c r="J56" s="175"/>
      <c r="K56" s="175"/>
    </row>
    <row r="57" spans="1:11" ht="39" customHeight="1">
      <c r="A57" s="26" t="s">
        <v>2</v>
      </c>
      <c r="B57" s="163" t="s">
        <v>68</v>
      </c>
      <c r="C57" s="163"/>
      <c r="D57" s="163"/>
      <c r="E57" s="163"/>
      <c r="F57" s="29" t="s">
        <v>58</v>
      </c>
      <c r="G57" s="175" t="s">
        <v>69</v>
      </c>
      <c r="H57" s="175"/>
      <c r="I57" s="175"/>
      <c r="J57" s="175"/>
      <c r="K57" s="175"/>
    </row>
    <row r="58" spans="1:11" ht="53.25" customHeight="1">
      <c r="A58" s="26" t="s">
        <v>3</v>
      </c>
      <c r="B58" s="163" t="s">
        <v>72</v>
      </c>
      <c r="C58" s="163"/>
      <c r="D58" s="163"/>
      <c r="E58" s="163"/>
      <c r="F58" s="29" t="s">
        <v>58</v>
      </c>
      <c r="G58" s="175" t="s">
        <v>69</v>
      </c>
      <c r="H58" s="175"/>
      <c r="I58" s="175"/>
      <c r="J58" s="175"/>
      <c r="K58" s="175"/>
    </row>
    <row r="59" spans="1:11" ht="36.75" customHeight="1">
      <c r="A59" s="26" t="s">
        <v>74</v>
      </c>
      <c r="B59" s="163" t="s">
        <v>75</v>
      </c>
      <c r="C59" s="163"/>
      <c r="D59" s="163"/>
      <c r="E59" s="163"/>
      <c r="F59" s="29" t="s">
        <v>58</v>
      </c>
      <c r="G59" s="175" t="s">
        <v>65</v>
      </c>
      <c r="H59" s="175"/>
      <c r="I59" s="175"/>
      <c r="J59" s="175"/>
      <c r="K59" s="175"/>
    </row>
    <row r="60" spans="1:11" ht="16.5">
      <c r="A60" s="26"/>
      <c r="B60" s="30"/>
      <c r="C60" s="30"/>
      <c r="D60" s="30"/>
      <c r="E60" s="30"/>
      <c r="F60" s="29"/>
      <c r="G60" s="27"/>
      <c r="H60" s="27"/>
      <c r="I60" s="27"/>
      <c r="J60" s="27"/>
      <c r="K60" s="28"/>
    </row>
    <row r="61" spans="1:11" ht="16.5">
      <c r="A61" s="26">
        <v>2</v>
      </c>
      <c r="B61" s="163" t="s">
        <v>79</v>
      </c>
      <c r="C61" s="163"/>
      <c r="D61" s="163"/>
      <c r="E61" s="163"/>
      <c r="F61" s="29"/>
      <c r="G61" s="175" t="s">
        <v>65</v>
      </c>
      <c r="H61" s="175"/>
      <c r="I61" s="175"/>
      <c r="J61" s="175"/>
      <c r="K61" s="175"/>
    </row>
    <row r="62" spans="1:11" ht="33.75" customHeight="1">
      <c r="A62" s="26" t="s">
        <v>1</v>
      </c>
      <c r="B62" s="163" t="s">
        <v>81</v>
      </c>
      <c r="C62" s="163"/>
      <c r="D62" s="163"/>
      <c r="E62" s="163"/>
      <c r="F62" s="29" t="s">
        <v>58</v>
      </c>
      <c r="G62" s="170" t="s">
        <v>78</v>
      </c>
      <c r="H62" s="171"/>
      <c r="I62" s="171"/>
      <c r="J62" s="171"/>
      <c r="K62" s="171"/>
    </row>
    <row r="63" spans="1:11" ht="16.5">
      <c r="A63" s="26"/>
      <c r="B63" s="167"/>
      <c r="C63" s="167"/>
      <c r="D63" s="167"/>
      <c r="E63" s="167"/>
      <c r="F63" s="31"/>
      <c r="G63" s="31"/>
      <c r="H63" s="31"/>
      <c r="I63" s="27"/>
      <c r="J63" s="27"/>
      <c r="K63" s="32"/>
    </row>
    <row r="64" spans="1:11" ht="16.5">
      <c r="A64" s="26"/>
      <c r="B64" s="31"/>
      <c r="C64" s="31"/>
      <c r="D64" s="31"/>
      <c r="E64" s="31"/>
      <c r="F64" s="31"/>
      <c r="G64" s="31"/>
      <c r="H64" s="31"/>
      <c r="I64" s="27"/>
      <c r="J64" s="27"/>
      <c r="K64" s="32"/>
    </row>
    <row r="65" spans="1:11" ht="16.5">
      <c r="A65" s="181"/>
      <c r="B65" s="181"/>
      <c r="C65" s="181"/>
      <c r="D65" s="181"/>
      <c r="E65" s="181"/>
      <c r="F65" s="181"/>
      <c r="G65" s="181"/>
      <c r="H65" s="182"/>
      <c r="I65" s="182"/>
      <c r="J65" s="182"/>
      <c r="K65" s="32"/>
    </row>
  </sheetData>
  <mergeCells count="100">
    <mergeCell ref="A65:G65"/>
    <mergeCell ref="H65:J65"/>
    <mergeCell ref="B57:E57"/>
    <mergeCell ref="G57:K57"/>
    <mergeCell ref="B58:E58"/>
    <mergeCell ref="G58:K58"/>
    <mergeCell ref="B59:E59"/>
    <mergeCell ref="G59:K59"/>
    <mergeCell ref="B61:E61"/>
    <mergeCell ref="G61:K61"/>
    <mergeCell ref="B62:E62"/>
    <mergeCell ref="G62:K62"/>
    <mergeCell ref="B63:E63"/>
    <mergeCell ref="B52:J52"/>
    <mergeCell ref="B53:J53"/>
    <mergeCell ref="B55:E55"/>
    <mergeCell ref="G55:K55"/>
    <mergeCell ref="B56:E56"/>
    <mergeCell ref="G56:K56"/>
    <mergeCell ref="A51:K51"/>
    <mergeCell ref="B42:E42"/>
    <mergeCell ref="G42:K42"/>
    <mergeCell ref="B43:E43"/>
    <mergeCell ref="G43:K43"/>
    <mergeCell ref="B44:E44"/>
    <mergeCell ref="G44:K44"/>
    <mergeCell ref="B45:E45"/>
    <mergeCell ref="G45:K45"/>
    <mergeCell ref="B46:E46"/>
    <mergeCell ref="G46:K46"/>
    <mergeCell ref="A50:K50"/>
    <mergeCell ref="B39:E39"/>
    <mergeCell ref="G39:K39"/>
    <mergeCell ref="B40:E40"/>
    <mergeCell ref="G40:K40"/>
    <mergeCell ref="B41:E41"/>
    <mergeCell ref="G41:K41"/>
    <mergeCell ref="B36:E36"/>
    <mergeCell ref="G36:K36"/>
    <mergeCell ref="B37:E37"/>
    <mergeCell ref="G37:K37"/>
    <mergeCell ref="B38:E38"/>
    <mergeCell ref="G38:K38"/>
    <mergeCell ref="B33:E33"/>
    <mergeCell ref="G33:K33"/>
    <mergeCell ref="B34:E34"/>
    <mergeCell ref="G34:K34"/>
    <mergeCell ref="B35:E35"/>
    <mergeCell ref="G35:K35"/>
    <mergeCell ref="B30:E30"/>
    <mergeCell ref="G30:K30"/>
    <mergeCell ref="B31:E31"/>
    <mergeCell ref="G31:K31"/>
    <mergeCell ref="B32:E32"/>
    <mergeCell ref="G32:K32"/>
    <mergeCell ref="A25:K25"/>
    <mergeCell ref="A26:K26"/>
    <mergeCell ref="B27:J27"/>
    <mergeCell ref="B28:J28"/>
    <mergeCell ref="B29:E29"/>
    <mergeCell ref="H29:J29"/>
    <mergeCell ref="B20:E20"/>
    <mergeCell ref="G20:K20"/>
    <mergeCell ref="B21:E21"/>
    <mergeCell ref="G21:K21"/>
    <mergeCell ref="B22:E22"/>
    <mergeCell ref="G22:K22"/>
    <mergeCell ref="B17:E17"/>
    <mergeCell ref="G17:K17"/>
    <mergeCell ref="B18:E18"/>
    <mergeCell ref="G18:K18"/>
    <mergeCell ref="B19:E19"/>
    <mergeCell ref="G19:K19"/>
    <mergeCell ref="B14:E14"/>
    <mergeCell ref="G14:K14"/>
    <mergeCell ref="B15:E15"/>
    <mergeCell ref="G15:K15"/>
    <mergeCell ref="B16:E16"/>
    <mergeCell ref="G16:K16"/>
    <mergeCell ref="B11:E11"/>
    <mergeCell ref="G11:K11"/>
    <mergeCell ref="B12:E12"/>
    <mergeCell ref="G12:K13"/>
    <mergeCell ref="B13:E13"/>
    <mergeCell ref="B6:E6"/>
    <mergeCell ref="G6:K6"/>
    <mergeCell ref="B9:E9"/>
    <mergeCell ref="G9:K9"/>
    <mergeCell ref="B10:E10"/>
    <mergeCell ref="G10:K10"/>
    <mergeCell ref="B7:E7"/>
    <mergeCell ref="G7:K7"/>
    <mergeCell ref="B8:E8"/>
    <mergeCell ref="G8:K8"/>
    <mergeCell ref="A1:K1"/>
    <mergeCell ref="A2:K2"/>
    <mergeCell ref="B3:J3"/>
    <mergeCell ref="B4:J4"/>
    <mergeCell ref="B5:E5"/>
    <mergeCell ref="G5:K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Detail-1</vt:lpstr>
      <vt:lpstr>Abs--1</vt:lpstr>
      <vt:lpstr>Data</vt:lpstr>
      <vt:lpstr>Lead</vt:lpstr>
      <vt:lpstr>Check list</vt:lpstr>
      <vt:lpstr>'Abs--1'!Print_Area</vt:lpstr>
      <vt:lpstr>Data!Print_Area</vt:lpstr>
      <vt:lpstr>'Detail-1'!Print_Area</vt:lpstr>
      <vt:lpstr>Lead!Print_Area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Toshibha</dc:creator>
  <cp:lastModifiedBy>GOD</cp:lastModifiedBy>
  <cp:lastPrinted>2023-09-23T18:15:11Z</cp:lastPrinted>
  <dcterms:created xsi:type="dcterms:W3CDTF">2015-08-03T09:05:28Z</dcterms:created>
  <dcterms:modified xsi:type="dcterms:W3CDTF">2023-09-26T17:46:46Z</dcterms:modified>
</cp:coreProperties>
</file>